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Sheet1!$D$1:$G$201</definedName>
  </definedNames>
  <calcPr/>
</workbook>
</file>

<file path=xl/sharedStrings.xml><?xml version="1.0" encoding="utf-8"?>
<sst xmlns="http://schemas.openxmlformats.org/spreadsheetml/2006/main" count="620" uniqueCount="113">
  <si>
    <t>Location</t>
  </si>
  <si>
    <t>Latitude</t>
  </si>
  <si>
    <t>Longitude</t>
  </si>
  <si>
    <t>Cuisine</t>
  </si>
  <si>
    <t>Rank</t>
  </si>
  <si>
    <t>Ingredient</t>
  </si>
  <si>
    <t>Count</t>
  </si>
  <si>
    <t>Percentage</t>
  </si>
  <si>
    <t>Internal (Production)</t>
  </si>
  <si>
    <t>External (Import)</t>
  </si>
  <si>
    <t>Brazil</t>
  </si>
  <si>
    <t>Brazilian</t>
  </si>
  <si>
    <t>Onions</t>
  </si>
  <si>
    <t>Garlic</t>
  </si>
  <si>
    <t>Milk</t>
  </si>
  <si>
    <t>Eggs</t>
  </si>
  <si>
    <t>Coconut</t>
  </si>
  <si>
    <t>Tomatoes</t>
  </si>
  <si>
    <t>Flour</t>
  </si>
  <si>
    <t>Beans</t>
  </si>
  <si>
    <t>Shrimp</t>
  </si>
  <si>
    <t>Chicken</t>
  </si>
  <si>
    <t>Britain</t>
  </si>
  <si>
    <t>British</t>
  </si>
  <si>
    <t>Butter</t>
  </si>
  <si>
    <t>Onion</t>
  </si>
  <si>
    <t>Potatoes</t>
  </si>
  <si>
    <t>Lemon</t>
  </si>
  <si>
    <t>-</t>
  </si>
  <si>
    <t>Olives</t>
  </si>
  <si>
    <t>Raisins</t>
  </si>
  <si>
    <t>Carrots</t>
  </si>
  <si>
    <t>China</t>
  </si>
  <si>
    <t>Chinese</t>
  </si>
  <si>
    <t>Ginger</t>
  </si>
  <si>
    <t>Sesame</t>
  </si>
  <si>
    <t>Soy</t>
  </si>
  <si>
    <t>Pork</t>
  </si>
  <si>
    <t>Honey</t>
  </si>
  <si>
    <t>France</t>
  </si>
  <si>
    <t>French</t>
  </si>
  <si>
    <t>Thyme</t>
  </si>
  <si>
    <t>Greece</t>
  </si>
  <si>
    <t>Greek</t>
  </si>
  <si>
    <t>Cheese</t>
  </si>
  <si>
    <t>Cucumber</t>
  </si>
  <si>
    <t>Wheat</t>
  </si>
  <si>
    <t>Yogurt</t>
  </si>
  <si>
    <t>Lamb</t>
  </si>
  <si>
    <t>India</t>
  </si>
  <si>
    <t>Indian</t>
  </si>
  <si>
    <t>Chili</t>
  </si>
  <si>
    <t>Coriander</t>
  </si>
  <si>
    <t>Cumin</t>
  </si>
  <si>
    <t>Cinnamon</t>
  </si>
  <si>
    <t>Cardomom</t>
  </si>
  <si>
    <t>Ireland</t>
  </si>
  <si>
    <t>Irish</t>
  </si>
  <si>
    <t>Beef</t>
  </si>
  <si>
    <t>Cabbage</t>
  </si>
  <si>
    <t>Bacon</t>
  </si>
  <si>
    <t>Italy</t>
  </si>
  <si>
    <t>Italian</t>
  </si>
  <si>
    <t>Lime/Lemon</t>
  </si>
  <si>
    <t>Jamaica</t>
  </si>
  <si>
    <t>Jamaican</t>
  </si>
  <si>
    <t>Nutmeg</t>
  </si>
  <si>
    <t>Scallions</t>
  </si>
  <si>
    <t>Japan</t>
  </si>
  <si>
    <t>Japanese</t>
  </si>
  <si>
    <t>Rice</t>
  </si>
  <si>
    <t>Fish</t>
  </si>
  <si>
    <t>Miso</t>
  </si>
  <si>
    <t>Mushrooms</t>
  </si>
  <si>
    <t>Louisiana</t>
  </si>
  <si>
    <t>Cajun</t>
  </si>
  <si>
    <t>Pepper</t>
  </si>
  <si>
    <t>Tomato</t>
  </si>
  <si>
    <t>Saussage</t>
  </si>
  <si>
    <t>Okra</t>
  </si>
  <si>
    <t>Mexico</t>
  </si>
  <si>
    <t>Mexican</t>
  </si>
  <si>
    <t>Sour Cream</t>
  </si>
  <si>
    <t>Jalapeno</t>
  </si>
  <si>
    <t>Avocado</t>
  </si>
  <si>
    <t>Morocco</t>
  </si>
  <si>
    <t>Moroccan</t>
  </si>
  <si>
    <t>Almonds</t>
  </si>
  <si>
    <t>Phillipines</t>
  </si>
  <si>
    <t>Filipino</t>
  </si>
  <si>
    <t>Peppers</t>
  </si>
  <si>
    <t>Russia</t>
  </si>
  <si>
    <t>Russian</t>
  </si>
  <si>
    <t>South Carolina</t>
  </si>
  <si>
    <t>Southern US</t>
  </si>
  <si>
    <t>Corn</t>
  </si>
  <si>
    <t>Pecans</t>
  </si>
  <si>
    <t>South Korea</t>
  </si>
  <si>
    <t>Korean</t>
  </si>
  <si>
    <t>Tofu</t>
  </si>
  <si>
    <t>Spain</t>
  </si>
  <si>
    <t>Spanish</t>
  </si>
  <si>
    <t>Vinegar</t>
  </si>
  <si>
    <t>Chorizo</t>
  </si>
  <si>
    <t>Thailand</t>
  </si>
  <si>
    <t>Thai</t>
  </si>
  <si>
    <t>Peanut</t>
  </si>
  <si>
    <t>Cilantro</t>
  </si>
  <si>
    <t>Bell Pepper</t>
  </si>
  <si>
    <t>Vietnam</t>
  </si>
  <si>
    <t>Vietnamese</t>
  </si>
  <si>
    <t>Beansprout</t>
  </si>
  <si>
    <t>Lemongrass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</si>
</sst>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</font>
    <font/>
    <font>
      <sz val="11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0" xfId="0" applyFont="1" applyNumberFormat="1"/>
    <xf borderId="0" fillId="0" fontId="0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3.86"/>
    <col customWidth="1" min="4" max="4" width="11.14"/>
    <col customWidth="1" min="5" max="5" width="7.14"/>
    <col customWidth="1" min="6" max="6" width="11.71"/>
    <col customWidth="1" min="7" max="7" width="8.14"/>
    <col customWidth="1" min="8" max="8" width="17.57"/>
    <col customWidth="1" min="9" max="9" width="18.43"/>
    <col customWidth="1" min="10" max="10" width="15.29"/>
    <col customWidth="1" min="11" max="25" width="8.86"/>
  </cols>
  <sheetData>
    <row r="1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>
        <v>-11.694</v>
      </c>
      <c r="C2">
        <v>-48.978</v>
      </c>
      <c r="D2" t="s">
        <v>11</v>
      </c>
      <c r="E2">
        <v>1.0</v>
      </c>
      <c r="F2" t="s">
        <v>12</v>
      </c>
      <c r="G2">
        <f>133+23+11+21</f>
        <v>188</v>
      </c>
      <c r="H2" s="2">
        <f t="shared" ref="H2:H11" si="1">G2/sum(G$122:G$131)</f>
        <v>0.09121785541</v>
      </c>
      <c r="I2" s="3">
        <v>1428.0</v>
      </c>
      <c r="J2" s="3">
        <v>0.0</v>
      </c>
    </row>
    <row r="3">
      <c r="A3" t="s">
        <v>10</v>
      </c>
      <c r="B3">
        <v>-11.694</v>
      </c>
      <c r="C3">
        <v>-48.978</v>
      </c>
      <c r="D3" t="s">
        <v>11</v>
      </c>
      <c r="E3">
        <v>2.0</v>
      </c>
      <c r="F3" t="s">
        <v>13</v>
      </c>
      <c r="G3">
        <f>83+82+13</f>
        <v>178</v>
      </c>
      <c r="H3" s="2">
        <f t="shared" si="1"/>
        <v>0.08636584182</v>
      </c>
      <c r="I3" s="3">
        <v>5682.0</v>
      </c>
      <c r="J3" s="3">
        <v>644.0</v>
      </c>
    </row>
    <row r="4">
      <c r="A4" t="s">
        <v>10</v>
      </c>
      <c r="B4">
        <v>-11.694</v>
      </c>
      <c r="C4">
        <v>-48.978</v>
      </c>
      <c r="D4" t="s">
        <v>11</v>
      </c>
      <c r="E4">
        <v>3.0</v>
      </c>
      <c r="F4" t="s">
        <v>14</v>
      </c>
      <c r="G4">
        <f>57+44+11</f>
        <v>112</v>
      </c>
      <c r="H4" s="2">
        <f t="shared" si="1"/>
        <v>0.05434255216</v>
      </c>
      <c r="I4" s="3">
        <v>32653.0</v>
      </c>
      <c r="J4" s="3">
        <v>1032.0</v>
      </c>
    </row>
    <row r="5">
      <c r="A5" t="s">
        <v>10</v>
      </c>
      <c r="B5">
        <v>-11.694</v>
      </c>
      <c r="C5">
        <v>-48.978</v>
      </c>
      <c r="D5" t="s">
        <v>11</v>
      </c>
      <c r="E5">
        <v>4.0</v>
      </c>
      <c r="F5" t="s">
        <v>15</v>
      </c>
      <c r="G5">
        <f>52+19+18</f>
        <v>89</v>
      </c>
      <c r="H5" s="2">
        <f t="shared" si="1"/>
        <v>0.04318292091</v>
      </c>
      <c r="I5" s="3">
        <v>2286.0</v>
      </c>
      <c r="J5" s="3">
        <v>0.0</v>
      </c>
    </row>
    <row r="6">
      <c r="A6" t="s">
        <v>10</v>
      </c>
      <c r="B6">
        <v>-11.694</v>
      </c>
      <c r="C6">
        <v>-48.978</v>
      </c>
      <c r="D6" t="s">
        <v>11</v>
      </c>
      <c r="E6">
        <v>5.0</v>
      </c>
      <c r="F6" t="s">
        <v>16</v>
      </c>
      <c r="G6">
        <f>13+13+58</f>
        <v>84</v>
      </c>
      <c r="H6" s="2">
        <f t="shared" si="1"/>
        <v>0.04075691412</v>
      </c>
      <c r="I6" s="3">
        <v>2822.0</v>
      </c>
      <c r="J6" s="3">
        <v>87.0</v>
      </c>
    </row>
    <row r="7">
      <c r="A7" t="s">
        <v>10</v>
      </c>
      <c r="B7">
        <v>-11.694</v>
      </c>
      <c r="C7">
        <v>-48.978</v>
      </c>
      <c r="D7" t="s">
        <v>11</v>
      </c>
      <c r="E7">
        <v>6.0</v>
      </c>
      <c r="F7" t="s">
        <v>17</v>
      </c>
      <c r="G7">
        <f>63+15</f>
        <v>78</v>
      </c>
      <c r="H7" s="2">
        <f t="shared" si="1"/>
        <v>0.03784570597</v>
      </c>
      <c r="I7" s="3">
        <v>3987.0</v>
      </c>
      <c r="J7" s="3">
        <v>107.0</v>
      </c>
    </row>
    <row r="8">
      <c r="A8" t="s">
        <v>10</v>
      </c>
      <c r="B8">
        <v>-11.694</v>
      </c>
      <c r="C8">
        <v>-48.978</v>
      </c>
      <c r="D8" t="s">
        <v>11</v>
      </c>
      <c r="E8">
        <v>7.0</v>
      </c>
      <c r="F8" t="s">
        <v>18</v>
      </c>
      <c r="G8">
        <f>18+17+12+13</f>
        <v>60</v>
      </c>
      <c r="H8" s="2">
        <f t="shared" si="1"/>
        <v>0.02911208151</v>
      </c>
      <c r="I8" s="3">
        <v>184.0</v>
      </c>
      <c r="J8" s="3">
        <v>30.0</v>
      </c>
    </row>
    <row r="9">
      <c r="A9" t="s">
        <v>10</v>
      </c>
      <c r="B9">
        <v>-11.694</v>
      </c>
      <c r="C9">
        <v>-48.978</v>
      </c>
      <c r="D9" t="s">
        <v>11</v>
      </c>
      <c r="E9">
        <v>8.0</v>
      </c>
      <c r="F9" t="s">
        <v>19</v>
      </c>
      <c r="G9">
        <f>36+18</f>
        <v>54</v>
      </c>
      <c r="H9" s="2">
        <f t="shared" si="1"/>
        <v>0.02620087336</v>
      </c>
      <c r="I9" s="3">
        <v>5.0</v>
      </c>
      <c r="J9" s="3">
        <v>25.0</v>
      </c>
    </row>
    <row r="10">
      <c r="A10" t="s">
        <v>10</v>
      </c>
      <c r="B10">
        <v>-11.694</v>
      </c>
      <c r="C10">
        <v>-48.978</v>
      </c>
      <c r="D10" t="s">
        <v>11</v>
      </c>
      <c r="E10">
        <v>9.0</v>
      </c>
      <c r="F10" t="s">
        <v>20</v>
      </c>
      <c r="G10">
        <f>10+23</f>
        <v>33</v>
      </c>
      <c r="H10" s="2">
        <f t="shared" si="1"/>
        <v>0.01601164483</v>
      </c>
      <c r="I10" s="3">
        <v>142.0</v>
      </c>
      <c r="J10" s="3">
        <v>1.0</v>
      </c>
    </row>
    <row r="11">
      <c r="A11" t="s">
        <v>10</v>
      </c>
      <c r="B11">
        <v>-11.694</v>
      </c>
      <c r="C11">
        <v>-48.978</v>
      </c>
      <c r="D11" t="s">
        <v>11</v>
      </c>
      <c r="E11">
        <v>10.0</v>
      </c>
      <c r="F11" t="s">
        <v>21</v>
      </c>
      <c r="G11">
        <f>11+11</f>
        <v>22</v>
      </c>
      <c r="H11" s="2">
        <f t="shared" si="1"/>
        <v>0.01067442989</v>
      </c>
      <c r="I11" s="3">
        <v>12915.0</v>
      </c>
      <c r="J11" s="3">
        <v>3.0</v>
      </c>
    </row>
    <row r="12">
      <c r="A12" t="s">
        <v>22</v>
      </c>
      <c r="B12">
        <v>52.289</v>
      </c>
      <c r="C12">
        <v>-1.259</v>
      </c>
      <c r="D12" t="s">
        <v>23</v>
      </c>
      <c r="E12">
        <v>1.0</v>
      </c>
      <c r="F12" t="s">
        <v>24</v>
      </c>
      <c r="G12">
        <f>222+191+26</f>
        <v>439</v>
      </c>
      <c r="H12" s="2">
        <f>G12/sum(G12:G21)</f>
        <v>0.2007315958</v>
      </c>
      <c r="I12" s="3">
        <v>145.0</v>
      </c>
      <c r="J12" s="3">
        <v>108.0</v>
      </c>
    </row>
    <row r="13">
      <c r="A13" t="s">
        <v>22</v>
      </c>
      <c r="B13">
        <v>52.289</v>
      </c>
      <c r="C13">
        <v>-1.259</v>
      </c>
      <c r="D13" t="s">
        <v>23</v>
      </c>
      <c r="E13">
        <v>2.0</v>
      </c>
      <c r="F13" t="s">
        <v>14</v>
      </c>
      <c r="G13">
        <f>202+92+55+51+26</f>
        <v>426</v>
      </c>
      <c r="H13" s="2">
        <f t="shared" ref="H13:H21" si="2">G13/sum(G$92:G$101)</f>
        <v>0.1262222222</v>
      </c>
      <c r="I13" s="3">
        <v>13936.0</v>
      </c>
      <c r="J13" s="3">
        <v>5953.0</v>
      </c>
    </row>
    <row r="14">
      <c r="A14" t="s">
        <v>22</v>
      </c>
      <c r="B14">
        <v>52.289</v>
      </c>
      <c r="C14">
        <v>-1.259</v>
      </c>
      <c r="D14" t="s">
        <v>23</v>
      </c>
      <c r="E14">
        <v>3.0</v>
      </c>
      <c r="F14" t="s">
        <v>15</v>
      </c>
      <c r="G14">
        <f>191+110+34+33+22</f>
        <v>390</v>
      </c>
      <c r="H14" s="2">
        <f t="shared" si="2"/>
        <v>0.1155555556</v>
      </c>
      <c r="I14" s="3">
        <v>686.0</v>
      </c>
      <c r="J14" s="3">
        <v>122.0</v>
      </c>
    </row>
    <row r="15">
      <c r="A15" t="s">
        <v>22</v>
      </c>
      <c r="B15">
        <v>52.289</v>
      </c>
      <c r="C15">
        <v>-1.259</v>
      </c>
      <c r="D15" t="s">
        <v>23</v>
      </c>
      <c r="E15">
        <v>4.0</v>
      </c>
      <c r="F15" t="s">
        <v>18</v>
      </c>
      <c r="G15">
        <f>238+82+36+32</f>
        <v>388</v>
      </c>
      <c r="H15" s="2">
        <f t="shared" si="2"/>
        <v>0.114962963</v>
      </c>
      <c r="I15" s="3">
        <v>72.0</v>
      </c>
      <c r="J15" s="3">
        <v>25.0</v>
      </c>
    </row>
    <row r="16">
      <c r="A16" t="s">
        <v>22</v>
      </c>
      <c r="B16">
        <v>52.289</v>
      </c>
      <c r="C16">
        <v>-1.259</v>
      </c>
      <c r="D16" t="s">
        <v>23</v>
      </c>
      <c r="E16">
        <v>5.0</v>
      </c>
      <c r="F16" t="s">
        <v>25</v>
      </c>
      <c r="G16">
        <f>142+20+19</f>
        <v>181</v>
      </c>
      <c r="H16" s="2">
        <f t="shared" si="2"/>
        <v>0.05362962963</v>
      </c>
      <c r="I16" s="3">
        <v>355.0</v>
      </c>
      <c r="J16" s="3">
        <v>435.0</v>
      </c>
    </row>
    <row r="17">
      <c r="A17" t="s">
        <v>22</v>
      </c>
      <c r="B17">
        <v>52.289</v>
      </c>
      <c r="C17">
        <v>-1.259</v>
      </c>
      <c r="D17" t="s">
        <v>23</v>
      </c>
      <c r="E17">
        <v>6.0</v>
      </c>
      <c r="F17" t="s">
        <v>26</v>
      </c>
      <c r="G17">
        <f>65+26</f>
        <v>91</v>
      </c>
      <c r="H17" s="2">
        <f t="shared" si="2"/>
        <v>0.02696296296</v>
      </c>
      <c r="I17" s="3">
        <v>5685.0</v>
      </c>
      <c r="J17" s="3">
        <v>2439.0</v>
      </c>
    </row>
    <row r="18">
      <c r="A18" t="s">
        <v>22</v>
      </c>
      <c r="B18">
        <v>52.289</v>
      </c>
      <c r="C18">
        <v>-1.259</v>
      </c>
      <c r="D18" t="s">
        <v>23</v>
      </c>
      <c r="E18">
        <v>7.0</v>
      </c>
      <c r="F18" t="s">
        <v>27</v>
      </c>
      <c r="G18">
        <f>38+21+20</f>
        <v>79</v>
      </c>
      <c r="H18" s="2">
        <f t="shared" si="2"/>
        <v>0.02340740741</v>
      </c>
      <c r="I18" s="4" t="s">
        <v>28</v>
      </c>
      <c r="J18" s="3">
        <v>147.0</v>
      </c>
    </row>
    <row r="19">
      <c r="A19" t="s">
        <v>22</v>
      </c>
      <c r="B19">
        <v>52.289</v>
      </c>
      <c r="C19">
        <v>-1.259</v>
      </c>
      <c r="D19" t="s">
        <v>23</v>
      </c>
      <c r="E19">
        <v>8.0</v>
      </c>
      <c r="F19" t="s">
        <v>29</v>
      </c>
      <c r="G19">
        <f>54+19</f>
        <v>73</v>
      </c>
      <c r="H19" s="2">
        <f t="shared" si="2"/>
        <v>0.02162962963</v>
      </c>
      <c r="I19" s="3">
        <v>0.0</v>
      </c>
      <c r="J19" s="3">
        <v>106.0</v>
      </c>
    </row>
    <row r="20">
      <c r="A20" t="s">
        <v>22</v>
      </c>
      <c r="B20">
        <v>52.289</v>
      </c>
      <c r="C20">
        <v>-1.259</v>
      </c>
      <c r="D20" t="s">
        <v>23</v>
      </c>
      <c r="E20">
        <v>9.0</v>
      </c>
      <c r="F20" t="s">
        <v>30</v>
      </c>
      <c r="G20">
        <f>41+20</f>
        <v>61</v>
      </c>
      <c r="H20" s="2">
        <f t="shared" si="2"/>
        <v>0.01807407407</v>
      </c>
      <c r="I20" s="3">
        <v>1.0</v>
      </c>
      <c r="J20" s="3">
        <v>741.0</v>
      </c>
    </row>
    <row r="21" ht="15.75" customHeight="1">
      <c r="A21" t="s">
        <v>22</v>
      </c>
      <c r="B21">
        <v>52.289</v>
      </c>
      <c r="C21">
        <v>-1.259</v>
      </c>
      <c r="D21" t="s">
        <v>23</v>
      </c>
      <c r="E21">
        <v>10.0</v>
      </c>
      <c r="F21" t="s">
        <v>31</v>
      </c>
      <c r="G21">
        <f>59</f>
        <v>59</v>
      </c>
      <c r="H21" s="2">
        <f t="shared" si="2"/>
        <v>0.01748148148</v>
      </c>
      <c r="I21" s="4" t="s">
        <v>28</v>
      </c>
      <c r="J21" s="3">
        <v>7.0</v>
      </c>
    </row>
    <row r="22" ht="15.75" customHeight="1">
      <c r="A22" t="s">
        <v>32</v>
      </c>
      <c r="B22">
        <v>35.1753</v>
      </c>
      <c r="C22">
        <v>99.3877</v>
      </c>
      <c r="D22" t="s">
        <v>33</v>
      </c>
      <c r="E22">
        <v>1.0</v>
      </c>
      <c r="F22" t="s">
        <v>25</v>
      </c>
      <c r="G22">
        <f>628+280+148+76+44+33+591</f>
        <v>1800</v>
      </c>
      <c r="H22" s="2">
        <f>G22/sum(G22:G31)</f>
        <v>0.1946577268</v>
      </c>
      <c r="I22" s="3">
        <v>22345.0</v>
      </c>
      <c r="J22" s="3">
        <v>83.0</v>
      </c>
    </row>
    <row r="23" ht="15.75" customHeight="1">
      <c r="A23" t="s">
        <v>32</v>
      </c>
      <c r="B23">
        <v>35.1753</v>
      </c>
      <c r="C23">
        <v>99.3877</v>
      </c>
      <c r="D23" t="s">
        <v>33</v>
      </c>
      <c r="E23">
        <v>2.0</v>
      </c>
      <c r="F23" t="s">
        <v>13</v>
      </c>
      <c r="G23">
        <f>763+421+212+71+40+41</f>
        <v>1548</v>
      </c>
      <c r="H23" s="2">
        <f>G23/sum(G22:G31)</f>
        <v>0.1674056451</v>
      </c>
      <c r="I23" s="3">
        <v>510319.0</v>
      </c>
      <c r="J23" s="3">
        <v>1448.0</v>
      </c>
    </row>
    <row r="24" ht="15.75" customHeight="1">
      <c r="A24" t="s">
        <v>32</v>
      </c>
      <c r="B24">
        <v>35.1753</v>
      </c>
      <c r="C24">
        <v>99.3877</v>
      </c>
      <c r="D24" t="s">
        <v>33</v>
      </c>
      <c r="E24">
        <v>3.0</v>
      </c>
      <c r="F24" t="s">
        <v>34</v>
      </c>
      <c r="G24">
        <f>490+469+182+111+96+82+38</f>
        <v>1468</v>
      </c>
      <c r="H24" s="2">
        <f>G24/sum(G22:G31)</f>
        <v>0.1587541905</v>
      </c>
      <c r="I24" s="3">
        <v>641.0</v>
      </c>
      <c r="J24" s="3">
        <v>12.0</v>
      </c>
    </row>
    <row r="25" ht="15.75" customHeight="1">
      <c r="A25" t="s">
        <v>32</v>
      </c>
      <c r="B25">
        <v>35.1753</v>
      </c>
      <c r="C25">
        <v>99.3877</v>
      </c>
      <c r="D25" t="s">
        <v>33</v>
      </c>
      <c r="E25">
        <v>4.0</v>
      </c>
      <c r="F25" t="s">
        <v>35</v>
      </c>
      <c r="G25">
        <f>915+164+162+96+74</f>
        <v>1411</v>
      </c>
      <c r="H25" s="2">
        <f>G25/sum(G22:G31)</f>
        <v>0.1525900292</v>
      </c>
      <c r="I25" s="3">
        <v>860.0</v>
      </c>
      <c r="J25" s="3">
        <v>488.0</v>
      </c>
    </row>
    <row r="26" ht="15.75" customHeight="1">
      <c r="A26" t="s">
        <v>32</v>
      </c>
      <c r="B26">
        <v>35.1753</v>
      </c>
      <c r="C26">
        <v>99.3877</v>
      </c>
      <c r="D26" t="s">
        <v>33</v>
      </c>
      <c r="E26">
        <v>5.0</v>
      </c>
      <c r="F26" t="s">
        <v>21</v>
      </c>
      <c r="G26">
        <f>198+165+111+85+53+46+41+41+32+29</f>
        <v>801</v>
      </c>
      <c r="H26" s="2">
        <f>G26/sum(G22:G31)</f>
        <v>0.08662268844</v>
      </c>
      <c r="I26" s="3">
        <v>18938.0</v>
      </c>
      <c r="J26" s="3">
        <v>1903.0</v>
      </c>
    </row>
    <row r="27" ht="15.75" customHeight="1">
      <c r="A27" t="s">
        <v>32</v>
      </c>
      <c r="B27">
        <v>35.1753</v>
      </c>
      <c r="C27">
        <v>99.3877</v>
      </c>
      <c r="D27" t="s">
        <v>33</v>
      </c>
      <c r="E27">
        <v>6.0</v>
      </c>
      <c r="F27" t="s">
        <v>36</v>
      </c>
      <c r="G27">
        <f>254+230+213+71</f>
        <v>768</v>
      </c>
      <c r="H27" s="2">
        <f>G27/sum(G22:G31)</f>
        <v>0.08305396345</v>
      </c>
      <c r="I27" s="3">
        <v>11951.0</v>
      </c>
      <c r="J27" s="3">
        <v>65564.0</v>
      </c>
    </row>
    <row r="28" ht="15.75" customHeight="1">
      <c r="A28" t="s">
        <v>32</v>
      </c>
      <c r="B28">
        <v>35.1753</v>
      </c>
      <c r="C28">
        <v>99.3877</v>
      </c>
      <c r="D28" t="s">
        <v>33</v>
      </c>
      <c r="E28">
        <v>7.0</v>
      </c>
      <c r="F28" t="s">
        <v>15</v>
      </c>
      <c r="G28">
        <f>288+145+60+34</f>
        <v>527</v>
      </c>
      <c r="H28" s="2">
        <f>G28/sum(G22:G31)</f>
        <v>0.05699145669</v>
      </c>
      <c r="I28" s="3">
        <v>29129.0</v>
      </c>
      <c r="J28" s="3">
        <v>126.0</v>
      </c>
    </row>
    <row r="29" ht="15.75" customHeight="1">
      <c r="A29" t="s">
        <v>32</v>
      </c>
      <c r="B29">
        <v>35.1753</v>
      </c>
      <c r="C29">
        <v>99.3877</v>
      </c>
      <c r="D29" t="s">
        <v>33</v>
      </c>
      <c r="E29">
        <v>8.0</v>
      </c>
      <c r="F29" t="s">
        <v>31</v>
      </c>
      <c r="G29">
        <f>298+45</f>
        <v>343</v>
      </c>
      <c r="H29" s="2">
        <f>G29/sum(G22:G31)</f>
        <v>0.03709311128</v>
      </c>
      <c r="I29" s="3">
        <v>1895.0</v>
      </c>
      <c r="J29" s="3">
        <v>15.0</v>
      </c>
    </row>
    <row r="30" ht="15.75" customHeight="1">
      <c r="A30" t="s">
        <v>32</v>
      </c>
      <c r="B30">
        <v>35.1753</v>
      </c>
      <c r="C30">
        <v>99.3877</v>
      </c>
      <c r="D30" t="s">
        <v>33</v>
      </c>
      <c r="E30">
        <v>9.0</v>
      </c>
      <c r="F30" t="s">
        <v>37</v>
      </c>
      <c r="G30">
        <f>179+67+61+33</f>
        <v>340</v>
      </c>
      <c r="H30" s="2">
        <f>G30/sum(G22:G31)</f>
        <v>0.03676868173</v>
      </c>
      <c r="I30" s="3">
        <v>53752.0</v>
      </c>
      <c r="J30" s="3">
        <v>1436.0</v>
      </c>
    </row>
    <row r="31" ht="15.75" customHeight="1">
      <c r="A31" t="s">
        <v>32</v>
      </c>
      <c r="B31">
        <v>35.1753</v>
      </c>
      <c r="C31">
        <v>99.3877</v>
      </c>
      <c r="D31" t="s">
        <v>33</v>
      </c>
      <c r="E31">
        <v>10.0</v>
      </c>
      <c r="F31" t="s">
        <v>38</v>
      </c>
      <c r="G31">
        <f>241</f>
        <v>241</v>
      </c>
      <c r="H31" s="2">
        <f>G31/sum(G22:G31)</f>
        <v>0.02606250676</v>
      </c>
      <c r="I31" s="3">
        <v>466.0</v>
      </c>
      <c r="J31" s="3">
        <v>12.0</v>
      </c>
    </row>
    <row r="32" ht="15.75" customHeight="1">
      <c r="A32" t="s">
        <v>39</v>
      </c>
      <c r="B32">
        <v>46.656</v>
      </c>
      <c r="C32">
        <v>2.543</v>
      </c>
      <c r="D32" t="s">
        <v>40</v>
      </c>
      <c r="E32">
        <v>1.0</v>
      </c>
      <c r="F32" s="5" t="s">
        <v>15</v>
      </c>
      <c r="G32" s="5">
        <f>415+185+136+121+63+222</f>
        <v>1142</v>
      </c>
      <c r="H32" s="2">
        <f t="shared" ref="H32:H41" si="3">G32/sum(G$132:G$141)</f>
        <v>0.5966562173</v>
      </c>
      <c r="I32" s="3">
        <v>946.0</v>
      </c>
      <c r="J32" s="3">
        <v>100.0</v>
      </c>
    </row>
    <row r="33" ht="15.75" customHeight="1">
      <c r="A33" t="s">
        <v>39</v>
      </c>
      <c r="B33">
        <v>46.656</v>
      </c>
      <c r="C33">
        <v>2.543</v>
      </c>
      <c r="D33" t="s">
        <v>40</v>
      </c>
      <c r="E33">
        <v>2.0</v>
      </c>
      <c r="F33" s="5" t="s">
        <v>29</v>
      </c>
      <c r="G33" s="5">
        <f>516+256</f>
        <v>772</v>
      </c>
      <c r="H33" s="2">
        <f t="shared" si="3"/>
        <v>0.4033437827</v>
      </c>
      <c r="I33" s="3">
        <v>32.0</v>
      </c>
      <c r="J33" s="3">
        <v>197.0</v>
      </c>
    </row>
    <row r="34" ht="15.75" customHeight="1">
      <c r="A34" t="s">
        <v>39</v>
      </c>
      <c r="B34">
        <v>46.656</v>
      </c>
      <c r="C34">
        <v>2.543</v>
      </c>
      <c r="D34" t="s">
        <v>40</v>
      </c>
      <c r="E34">
        <v>3.0</v>
      </c>
      <c r="F34" s="5" t="s">
        <v>25</v>
      </c>
      <c r="G34" s="5">
        <f>368+321+64</f>
        <v>753</v>
      </c>
      <c r="H34" s="2">
        <f t="shared" si="3"/>
        <v>0.3934169279</v>
      </c>
      <c r="I34" s="3">
        <v>208.0</v>
      </c>
      <c r="J34" s="3">
        <v>136.0</v>
      </c>
    </row>
    <row r="35" ht="15.75" customHeight="1">
      <c r="A35" t="s">
        <v>39</v>
      </c>
      <c r="B35">
        <v>46.656</v>
      </c>
      <c r="C35">
        <v>2.543</v>
      </c>
      <c r="D35" t="s">
        <v>40</v>
      </c>
      <c r="E35">
        <v>4.0</v>
      </c>
      <c r="F35" t="s">
        <v>13</v>
      </c>
      <c r="G35" s="5">
        <f>403+214+69</f>
        <v>686</v>
      </c>
      <c r="H35" s="2">
        <f t="shared" si="3"/>
        <v>0.3584117032</v>
      </c>
      <c r="I35" s="3">
        <v>4523.0</v>
      </c>
      <c r="J35" s="3">
        <v>2701.0</v>
      </c>
    </row>
    <row r="36" ht="15.75" customHeight="1">
      <c r="A36" t="s">
        <v>39</v>
      </c>
      <c r="B36">
        <v>46.656</v>
      </c>
      <c r="C36">
        <v>2.543</v>
      </c>
      <c r="D36" t="s">
        <v>40</v>
      </c>
      <c r="E36">
        <v>5.0</v>
      </c>
      <c r="F36" s="5" t="s">
        <v>18</v>
      </c>
      <c r="G36" s="5">
        <f>593+58</f>
        <v>651</v>
      </c>
      <c r="H36" s="2">
        <f t="shared" si="3"/>
        <v>0.3401253918</v>
      </c>
      <c r="I36" s="3">
        <v>2559.0</v>
      </c>
      <c r="J36" s="3">
        <v>76.0</v>
      </c>
    </row>
    <row r="37" ht="15.75" customHeight="1">
      <c r="A37" t="s">
        <v>39</v>
      </c>
      <c r="B37">
        <v>46.656</v>
      </c>
      <c r="C37">
        <v>2.543</v>
      </c>
      <c r="D37" t="s">
        <v>40</v>
      </c>
      <c r="E37">
        <v>6.0</v>
      </c>
      <c r="F37" s="5" t="s">
        <v>14</v>
      </c>
      <c r="G37" s="5">
        <f>188+51+52+127</f>
        <v>418</v>
      </c>
      <c r="H37" s="2">
        <f t="shared" si="3"/>
        <v>0.2183908046</v>
      </c>
      <c r="I37" s="3">
        <v>24575.0</v>
      </c>
      <c r="J37" s="3">
        <v>3472.0</v>
      </c>
    </row>
    <row r="38" ht="15.75" customHeight="1">
      <c r="A38" t="s">
        <v>39</v>
      </c>
      <c r="B38">
        <v>46.656</v>
      </c>
      <c r="C38">
        <v>2.543</v>
      </c>
      <c r="D38" t="s">
        <v>40</v>
      </c>
      <c r="E38">
        <v>7.0</v>
      </c>
      <c r="F38" s="5" t="s">
        <v>41</v>
      </c>
      <c r="G38" s="5">
        <f>125+105+54+94</f>
        <v>378</v>
      </c>
      <c r="H38" s="2">
        <f t="shared" si="3"/>
        <v>0.197492163</v>
      </c>
      <c r="I38" s="4" t="s">
        <v>28</v>
      </c>
      <c r="J38" s="3">
        <v>19.0</v>
      </c>
    </row>
    <row r="39" ht="15.75" customHeight="1">
      <c r="A39" t="s">
        <v>39</v>
      </c>
      <c r="B39">
        <v>46.656</v>
      </c>
      <c r="C39">
        <v>2.543</v>
      </c>
      <c r="D39" t="s">
        <v>40</v>
      </c>
      <c r="E39">
        <v>8.0</v>
      </c>
      <c r="F39" t="s">
        <v>17</v>
      </c>
      <c r="G39">
        <f>129+56+75</f>
        <v>260</v>
      </c>
      <c r="H39" s="2">
        <f t="shared" si="3"/>
        <v>0.1358411703</v>
      </c>
      <c r="I39" s="3">
        <v>593.0</v>
      </c>
      <c r="J39" s="3">
        <v>1131.0</v>
      </c>
    </row>
    <row r="40" ht="15.75" customHeight="1">
      <c r="A40" t="s">
        <v>39</v>
      </c>
      <c r="B40">
        <v>46.656</v>
      </c>
      <c r="C40">
        <v>2.543</v>
      </c>
      <c r="D40" t="s">
        <v>40</v>
      </c>
      <c r="E40">
        <v>9.0</v>
      </c>
      <c r="F40" t="s">
        <v>31</v>
      </c>
      <c r="G40">
        <v>221.0</v>
      </c>
      <c r="H40" s="2">
        <f t="shared" si="3"/>
        <v>0.1154649948</v>
      </c>
      <c r="I40" s="4" t="s">
        <v>28</v>
      </c>
      <c r="J40" s="3">
        <v>8.0</v>
      </c>
    </row>
    <row r="41" ht="15.75" customHeight="1">
      <c r="A41" t="s">
        <v>39</v>
      </c>
      <c r="B41">
        <v>46.656</v>
      </c>
      <c r="C41">
        <v>2.543</v>
      </c>
      <c r="D41" t="s">
        <v>40</v>
      </c>
      <c r="E41">
        <v>10.0</v>
      </c>
      <c r="F41" t="s">
        <v>21</v>
      </c>
      <c r="G41">
        <f>52+58</f>
        <v>110</v>
      </c>
      <c r="H41" s="2">
        <f t="shared" si="3"/>
        <v>0.05747126437</v>
      </c>
      <c r="I41" s="3">
        <v>1702.0</v>
      </c>
      <c r="J41" s="3">
        <v>423.0</v>
      </c>
    </row>
    <row r="42" ht="15.75" customHeight="1">
      <c r="A42" t="s">
        <v>42</v>
      </c>
      <c r="B42">
        <v>39.787</v>
      </c>
      <c r="C42">
        <v>21.617</v>
      </c>
      <c r="D42" t="s">
        <v>43</v>
      </c>
      <c r="E42">
        <v>1.0</v>
      </c>
      <c r="F42" t="s">
        <v>29</v>
      </c>
      <c r="G42">
        <v>912.0</v>
      </c>
      <c r="H42" s="2">
        <f>G42/sum(G42:G51)</f>
        <v>0.2222222222</v>
      </c>
      <c r="I42" s="6">
        <f>1918 + 329</f>
        <v>2247</v>
      </c>
      <c r="J42" s="6">
        <f>13 + 6</f>
        <v>19</v>
      </c>
    </row>
    <row r="43" ht="15.75" customHeight="1">
      <c r="A43" t="s">
        <v>42</v>
      </c>
      <c r="B43">
        <v>39.787</v>
      </c>
      <c r="C43">
        <v>21.617</v>
      </c>
      <c r="D43" t="s">
        <v>43</v>
      </c>
      <c r="E43">
        <v>2.0</v>
      </c>
      <c r="F43" t="s">
        <v>13</v>
      </c>
      <c r="G43">
        <v>608.0</v>
      </c>
      <c r="H43" s="2">
        <f>G43/SUM(G42:G51)</f>
        <v>0.1481481481</v>
      </c>
      <c r="I43" s="7">
        <v>2317.0</v>
      </c>
      <c r="J43" s="7">
        <v>100.0</v>
      </c>
    </row>
    <row r="44" ht="15.75" customHeight="1">
      <c r="A44" t="s">
        <v>42</v>
      </c>
      <c r="B44">
        <v>39.787</v>
      </c>
      <c r="C44">
        <v>21.617</v>
      </c>
      <c r="D44" t="s">
        <v>43</v>
      </c>
      <c r="E44">
        <v>3.0</v>
      </c>
      <c r="F44" t="s">
        <v>27</v>
      </c>
      <c r="G44">
        <v>597.0</v>
      </c>
      <c r="H44" s="2">
        <f>G44/SUM(G42:G51)</f>
        <v>0.1454678363</v>
      </c>
      <c r="I44" s="7">
        <v>54.0</v>
      </c>
      <c r="J44" s="7">
        <v>25.0</v>
      </c>
    </row>
    <row r="45" ht="15.75" customHeight="1">
      <c r="A45" t="s">
        <v>42</v>
      </c>
      <c r="B45">
        <v>39.787</v>
      </c>
      <c r="C45">
        <v>21.617</v>
      </c>
      <c r="D45" t="s">
        <v>43</v>
      </c>
      <c r="E45">
        <v>4.0</v>
      </c>
      <c r="F45" t="s">
        <v>44</v>
      </c>
      <c r="G45">
        <v>476.0</v>
      </c>
      <c r="H45" s="2">
        <f>G45/SUM(G42:G51)</f>
        <v>0.1159844055</v>
      </c>
      <c r="I45" s="7">
        <v>1967.0</v>
      </c>
      <c r="J45" s="7">
        <v>1736.0</v>
      </c>
    </row>
    <row r="46" ht="15.75" customHeight="1">
      <c r="A46" t="s">
        <v>42</v>
      </c>
      <c r="B46">
        <v>39.787</v>
      </c>
      <c r="C46">
        <v>21.617</v>
      </c>
      <c r="D46" t="s">
        <v>43</v>
      </c>
      <c r="E46">
        <v>5.0</v>
      </c>
      <c r="F46" t="s">
        <v>25</v>
      </c>
      <c r="G46">
        <v>443.0</v>
      </c>
      <c r="H46" s="2">
        <f>G46/SUM(G42:G51)</f>
        <v>0.1079434698</v>
      </c>
      <c r="I46" s="7">
        <v>251.0</v>
      </c>
      <c r="J46" s="7">
        <v>5.0</v>
      </c>
    </row>
    <row r="47" ht="15.75" customHeight="1">
      <c r="A47" t="s">
        <v>42</v>
      </c>
      <c r="B47">
        <v>39.787</v>
      </c>
      <c r="C47">
        <v>21.617</v>
      </c>
      <c r="D47" t="s">
        <v>43</v>
      </c>
      <c r="E47">
        <v>6.0</v>
      </c>
      <c r="F47" t="s">
        <v>17</v>
      </c>
      <c r="G47">
        <v>398.0</v>
      </c>
      <c r="H47" s="2">
        <f>G47/SUM(G42:G51)</f>
        <v>0.0969785575</v>
      </c>
      <c r="I47" s="7">
        <v>1221.0</v>
      </c>
      <c r="J47" s="7">
        <v>53.0</v>
      </c>
    </row>
    <row r="48" ht="15.75" customHeight="1">
      <c r="A48" t="s">
        <v>42</v>
      </c>
      <c r="B48">
        <v>39.787</v>
      </c>
      <c r="C48">
        <v>21.617</v>
      </c>
      <c r="D48" t="s">
        <v>43</v>
      </c>
      <c r="E48">
        <v>7.0</v>
      </c>
      <c r="F48" t="s">
        <v>45</v>
      </c>
      <c r="G48">
        <v>273.0</v>
      </c>
      <c r="H48" s="2">
        <f>G48/SUM(G42:G51)</f>
        <v>0.06652046784</v>
      </c>
      <c r="I48" s="7">
        <v>2317.0</v>
      </c>
      <c r="J48" s="7">
        <v>100.0</v>
      </c>
    </row>
    <row r="49" ht="15.75" customHeight="1">
      <c r="A49" t="s">
        <v>42</v>
      </c>
      <c r="B49">
        <v>39.787</v>
      </c>
      <c r="C49">
        <v>21.617</v>
      </c>
      <c r="D49" t="s">
        <v>43</v>
      </c>
      <c r="E49">
        <v>8.0</v>
      </c>
      <c r="F49" t="s">
        <v>46</v>
      </c>
      <c r="G49">
        <v>197.0</v>
      </c>
      <c r="H49" s="2">
        <f>G49/SUM(G42:G51)</f>
        <v>0.04800194932</v>
      </c>
      <c r="I49" s="7">
        <v>1857.0</v>
      </c>
      <c r="J49" s="7">
        <v>993.0</v>
      </c>
    </row>
    <row r="50" ht="15.75" customHeight="1">
      <c r="A50" t="s">
        <v>42</v>
      </c>
      <c r="B50">
        <v>39.787</v>
      </c>
      <c r="C50">
        <v>21.617</v>
      </c>
      <c r="D50" t="s">
        <v>43</v>
      </c>
      <c r="E50">
        <v>9.0</v>
      </c>
      <c r="F50" t="s">
        <v>47</v>
      </c>
      <c r="G50">
        <v>132.0</v>
      </c>
      <c r="H50" s="2">
        <f>G50/SUM(G42:G51)</f>
        <v>0.03216374269</v>
      </c>
      <c r="I50" s="7">
        <v>1967.0</v>
      </c>
      <c r="J50" s="7">
        <v>1736.0</v>
      </c>
    </row>
    <row r="51" ht="15.75" customHeight="1">
      <c r="A51" t="s">
        <v>42</v>
      </c>
      <c r="B51">
        <v>39.787</v>
      </c>
      <c r="C51">
        <v>21.617</v>
      </c>
      <c r="D51" t="s">
        <v>43</v>
      </c>
      <c r="E51">
        <v>10.0</v>
      </c>
      <c r="F51" t="s">
        <v>48</v>
      </c>
      <c r="G51">
        <v>68.0</v>
      </c>
      <c r="H51" s="2">
        <f>G51/SUM(G42:G51)</f>
        <v>0.01656920078</v>
      </c>
      <c r="I51" s="7">
        <v>140.0</v>
      </c>
      <c r="J51" s="7">
        <v>7.0</v>
      </c>
    </row>
    <row r="52" ht="15.75" customHeight="1">
      <c r="A52" t="s">
        <v>49</v>
      </c>
      <c r="B52">
        <v>22.741</v>
      </c>
      <c r="C52">
        <v>78.236</v>
      </c>
      <c r="D52" t="s">
        <v>50</v>
      </c>
      <c r="E52">
        <v>1.0</v>
      </c>
      <c r="F52" t="s">
        <v>51</v>
      </c>
      <c r="G52">
        <v>2874.0</v>
      </c>
      <c r="H52" s="2">
        <f>G52/sum(G52:G61)</f>
        <v>0.2146858893</v>
      </c>
      <c r="I52" s="7">
        <v>83489.0</v>
      </c>
      <c r="J52" s="7">
        <v>17.0</v>
      </c>
    </row>
    <row r="53" ht="15.75" customHeight="1">
      <c r="A53" t="s">
        <v>49</v>
      </c>
      <c r="B53">
        <v>22.741</v>
      </c>
      <c r="C53">
        <v>78.236</v>
      </c>
      <c r="D53" t="s">
        <v>50</v>
      </c>
      <c r="E53">
        <v>2.0</v>
      </c>
      <c r="F53" t="s">
        <v>52</v>
      </c>
      <c r="G53">
        <v>1904.0</v>
      </c>
      <c r="H53" s="2">
        <f>G53/sum(G52:G61)</f>
        <v>0.1422275342</v>
      </c>
      <c r="I53" s="7">
        <v>2746.0</v>
      </c>
      <c r="J53" s="7">
        <v>87.0</v>
      </c>
    </row>
    <row r="54" ht="15.75" customHeight="1">
      <c r="A54" t="s">
        <v>49</v>
      </c>
      <c r="B54">
        <v>22.741</v>
      </c>
      <c r="C54">
        <v>78.236</v>
      </c>
      <c r="D54" t="s">
        <v>50</v>
      </c>
      <c r="E54">
        <v>3.0</v>
      </c>
      <c r="F54" t="s">
        <v>13</v>
      </c>
      <c r="G54">
        <v>1791.0</v>
      </c>
      <c r="H54" s="2">
        <f>G54/sum(G52:G61)</f>
        <v>0.1337865093</v>
      </c>
      <c r="I54" s="7">
        <v>83489.0</v>
      </c>
      <c r="J54" s="7">
        <v>17.0</v>
      </c>
    </row>
    <row r="55" ht="15.75" customHeight="1">
      <c r="A55" t="s">
        <v>49</v>
      </c>
      <c r="B55">
        <v>22.741</v>
      </c>
      <c r="C55">
        <v>78.236</v>
      </c>
      <c r="D55" t="s">
        <v>50</v>
      </c>
      <c r="E55">
        <v>4.0</v>
      </c>
      <c r="F55" t="s">
        <v>25</v>
      </c>
      <c r="G55">
        <v>1602.0</v>
      </c>
      <c r="H55" s="2">
        <f>G55/sum(G52:G61)</f>
        <v>0.119668335</v>
      </c>
      <c r="I55" s="7">
        <v>19299.0</v>
      </c>
      <c r="J55" s="7">
        <v>18.0</v>
      </c>
    </row>
    <row r="56" ht="15.75" customHeight="1">
      <c r="A56" t="s">
        <v>49</v>
      </c>
      <c r="B56">
        <v>22.741</v>
      </c>
      <c r="C56">
        <v>78.236</v>
      </c>
      <c r="D56" t="s">
        <v>50</v>
      </c>
      <c r="E56">
        <v>5.0</v>
      </c>
      <c r="F56" t="s">
        <v>34</v>
      </c>
      <c r="G56">
        <v>1382.0</v>
      </c>
      <c r="H56" s="2">
        <f>G56/sum(G52:G61)</f>
        <v>0.1032344812</v>
      </c>
      <c r="I56" s="7">
        <v>2746.0</v>
      </c>
      <c r="J56" s="7">
        <v>87.0</v>
      </c>
    </row>
    <row r="57" ht="15.75" customHeight="1">
      <c r="A57" t="s">
        <v>49</v>
      </c>
      <c r="B57">
        <v>22.741</v>
      </c>
      <c r="C57">
        <v>78.236</v>
      </c>
      <c r="D57" t="s">
        <v>50</v>
      </c>
      <c r="E57">
        <v>6.0</v>
      </c>
      <c r="F57" t="s">
        <v>47</v>
      </c>
      <c r="G57">
        <v>1182.0</v>
      </c>
      <c r="H57" s="2">
        <f>G57/sum(G52:G61)</f>
        <v>0.08829461418</v>
      </c>
      <c r="I57" s="7">
        <v>135600.0</v>
      </c>
      <c r="J57" s="7">
        <v>18.0</v>
      </c>
    </row>
    <row r="58" ht="15.75" customHeight="1">
      <c r="A58" t="s">
        <v>49</v>
      </c>
      <c r="B58">
        <v>22.741</v>
      </c>
      <c r="C58">
        <v>78.236</v>
      </c>
      <c r="D58" t="s">
        <v>50</v>
      </c>
      <c r="E58">
        <v>7.0</v>
      </c>
      <c r="F58" t="s">
        <v>53</v>
      </c>
      <c r="G58">
        <v>857.0</v>
      </c>
      <c r="H58" s="2">
        <f>G58/sum(G52:G61)</f>
        <v>0.06401733025</v>
      </c>
      <c r="I58" s="7">
        <v>2746.0</v>
      </c>
      <c r="J58" s="7">
        <v>87.0</v>
      </c>
    </row>
    <row r="59" ht="15.75" customHeight="1">
      <c r="A59" t="s">
        <v>49</v>
      </c>
      <c r="B59">
        <v>22.741</v>
      </c>
      <c r="C59">
        <v>78.236</v>
      </c>
      <c r="D59" t="s">
        <v>50</v>
      </c>
      <c r="E59">
        <v>8.0</v>
      </c>
      <c r="F59" t="s">
        <v>17</v>
      </c>
      <c r="G59">
        <v>804.0</v>
      </c>
      <c r="H59" s="2">
        <f>G59/sum(G52:G61)</f>
        <v>0.06005826548</v>
      </c>
      <c r="I59" s="7">
        <v>18227.0</v>
      </c>
      <c r="J59" s="7">
        <v>21.0</v>
      </c>
    </row>
    <row r="60" ht="15.75" customHeight="1">
      <c r="A60" t="s">
        <v>49</v>
      </c>
      <c r="B60">
        <v>22.741</v>
      </c>
      <c r="C60">
        <v>78.236</v>
      </c>
      <c r="D60" t="s">
        <v>50</v>
      </c>
      <c r="E60">
        <v>9.0</v>
      </c>
      <c r="F60" t="s">
        <v>54</v>
      </c>
      <c r="G60">
        <v>536.0</v>
      </c>
      <c r="H60" s="2">
        <f>G60/sum(G52:G61)</f>
        <v>0.04003884365</v>
      </c>
      <c r="I60" s="7">
        <v>2746.0</v>
      </c>
      <c r="J60" s="7">
        <v>87.0</v>
      </c>
    </row>
    <row r="61" ht="15.75" customHeight="1">
      <c r="A61" t="s">
        <v>49</v>
      </c>
      <c r="B61">
        <v>22.741</v>
      </c>
      <c r="C61">
        <v>78.236</v>
      </c>
      <c r="D61" t="s">
        <v>50</v>
      </c>
      <c r="E61">
        <v>10.0</v>
      </c>
      <c r="F61" t="s">
        <v>55</v>
      </c>
      <c r="G61">
        <v>455.0</v>
      </c>
      <c r="H61" s="2">
        <f>G61/sum(G52:G61)</f>
        <v>0.03398819751</v>
      </c>
      <c r="I61" s="7">
        <v>2746.0</v>
      </c>
      <c r="J61" s="7">
        <v>87.0</v>
      </c>
    </row>
    <row r="62" ht="15.75" customHeight="1">
      <c r="A62" t="s">
        <v>56</v>
      </c>
      <c r="B62" s="5">
        <v>55.214</v>
      </c>
      <c r="C62" s="5">
        <v>-9.588</v>
      </c>
      <c r="D62" t="s">
        <v>57</v>
      </c>
      <c r="E62">
        <v>1.0</v>
      </c>
      <c r="F62" t="s">
        <v>26</v>
      </c>
      <c r="G62">
        <v>253.0</v>
      </c>
      <c r="H62" s="2">
        <f t="shared" ref="H62:H71" si="4">G62/sum(G$142:G$151)</f>
        <v>0.193129771</v>
      </c>
      <c r="I62" s="7">
        <v>410.0</v>
      </c>
      <c r="J62" s="7">
        <v>285.0</v>
      </c>
    </row>
    <row r="63" ht="15.75" customHeight="1">
      <c r="A63" t="s">
        <v>56</v>
      </c>
      <c r="B63" s="5">
        <v>55.214</v>
      </c>
      <c r="C63" s="5">
        <v>-9.588</v>
      </c>
      <c r="D63" t="s">
        <v>57</v>
      </c>
      <c r="E63">
        <v>2.0</v>
      </c>
      <c r="F63" t="s">
        <v>12</v>
      </c>
      <c r="G63">
        <v>201.0</v>
      </c>
      <c r="H63" s="2">
        <f t="shared" si="4"/>
        <v>0.1534351145</v>
      </c>
      <c r="I63" s="7">
        <v>5.0</v>
      </c>
      <c r="J63" s="7">
        <v>35.0</v>
      </c>
    </row>
    <row r="64" ht="15.75" customHeight="1">
      <c r="A64" t="s">
        <v>56</v>
      </c>
      <c r="B64" s="5">
        <v>55.214</v>
      </c>
      <c r="C64" s="5">
        <v>-9.588</v>
      </c>
      <c r="D64" t="s">
        <v>57</v>
      </c>
      <c r="E64">
        <v>3.0</v>
      </c>
      <c r="F64" t="s">
        <v>15</v>
      </c>
      <c r="G64">
        <v>183.0</v>
      </c>
      <c r="H64" s="2">
        <f t="shared" si="4"/>
        <v>0.1396946565</v>
      </c>
      <c r="I64" s="7">
        <v>47.0</v>
      </c>
      <c r="J64" s="7">
        <v>11.0</v>
      </c>
    </row>
    <row r="65" ht="15.75" customHeight="1">
      <c r="A65" t="s">
        <v>56</v>
      </c>
      <c r="B65" s="5">
        <v>55.214</v>
      </c>
      <c r="C65" s="5">
        <v>-9.588</v>
      </c>
      <c r="D65" t="s">
        <v>57</v>
      </c>
      <c r="E65">
        <v>4.0</v>
      </c>
      <c r="F65" t="s">
        <v>14</v>
      </c>
      <c r="G65">
        <v>179.0</v>
      </c>
      <c r="H65" s="2">
        <f t="shared" si="4"/>
        <v>0.1366412214</v>
      </c>
      <c r="I65" s="7">
        <v>5584.0</v>
      </c>
      <c r="J65" s="7">
        <v>1314.0</v>
      </c>
    </row>
    <row r="66" ht="15.75" customHeight="1">
      <c r="A66" t="s">
        <v>56</v>
      </c>
      <c r="B66" s="5">
        <v>55.214</v>
      </c>
      <c r="C66" s="5">
        <v>-9.588</v>
      </c>
      <c r="D66" t="s">
        <v>57</v>
      </c>
      <c r="E66">
        <v>5.0</v>
      </c>
      <c r="F66" t="s">
        <v>31</v>
      </c>
      <c r="G66">
        <v>105.0</v>
      </c>
      <c r="H66" s="2">
        <f t="shared" si="4"/>
        <v>0.08015267176</v>
      </c>
      <c r="I66" s="7">
        <v>2.0</v>
      </c>
      <c r="J66" s="7">
        <v>2.0</v>
      </c>
    </row>
    <row r="67" ht="15.75" customHeight="1">
      <c r="A67" t="s">
        <v>56</v>
      </c>
      <c r="B67" s="5">
        <v>55.214</v>
      </c>
      <c r="C67" s="5">
        <v>-9.588</v>
      </c>
      <c r="D67" t="s">
        <v>57</v>
      </c>
      <c r="E67">
        <v>6.0</v>
      </c>
      <c r="F67" t="s">
        <v>58</v>
      </c>
      <c r="G67">
        <v>83.0</v>
      </c>
      <c r="H67" s="2">
        <f t="shared" si="4"/>
        <v>0.06335877863</v>
      </c>
      <c r="I67" s="7">
        <v>518.0</v>
      </c>
      <c r="J67" s="7">
        <v>49.0</v>
      </c>
    </row>
    <row r="68" ht="15.75" customHeight="1">
      <c r="A68" t="s">
        <v>56</v>
      </c>
      <c r="B68" s="5">
        <v>55.214</v>
      </c>
      <c r="C68" s="5">
        <v>-9.588</v>
      </c>
      <c r="D68" t="s">
        <v>57</v>
      </c>
      <c r="E68">
        <v>7.0</v>
      </c>
      <c r="F68" t="s">
        <v>59</v>
      </c>
      <c r="G68">
        <v>54.0</v>
      </c>
      <c r="H68" s="2">
        <f t="shared" si="4"/>
        <v>0.04122137405</v>
      </c>
      <c r="I68" s="7">
        <v>224.0</v>
      </c>
      <c r="J68" s="7">
        <v>229.0</v>
      </c>
    </row>
    <row r="69" ht="15.75" customHeight="1">
      <c r="A69" t="s">
        <v>56</v>
      </c>
      <c r="B69" s="5">
        <v>55.214</v>
      </c>
      <c r="C69" s="5">
        <v>-9.588</v>
      </c>
      <c r="D69" t="s">
        <v>57</v>
      </c>
      <c r="E69">
        <v>8.0</v>
      </c>
      <c r="F69" t="s">
        <v>18</v>
      </c>
      <c r="G69">
        <v>38.0</v>
      </c>
      <c r="H69" s="2">
        <f t="shared" si="4"/>
        <v>0.02900763359</v>
      </c>
      <c r="I69" s="7">
        <v>2.0</v>
      </c>
      <c r="J69" s="7">
        <v>27.0</v>
      </c>
    </row>
    <row r="70" ht="15.75" customHeight="1">
      <c r="A70" t="s">
        <v>56</v>
      </c>
      <c r="B70" s="5">
        <v>55.214</v>
      </c>
      <c r="C70" s="5">
        <v>-9.588</v>
      </c>
      <c r="D70" t="s">
        <v>57</v>
      </c>
      <c r="E70">
        <v>9.0</v>
      </c>
      <c r="F70" t="s">
        <v>60</v>
      </c>
      <c r="G70">
        <v>36.0</v>
      </c>
      <c r="H70" s="2">
        <f t="shared" si="4"/>
        <v>0.02748091603</v>
      </c>
      <c r="I70" s="7">
        <v>239.0</v>
      </c>
      <c r="J70" s="7">
        <v>115.0</v>
      </c>
    </row>
    <row r="71" ht="15.75" customHeight="1">
      <c r="A71" t="s">
        <v>56</v>
      </c>
      <c r="B71" s="5">
        <v>55.214</v>
      </c>
      <c r="C71" s="5">
        <v>-9.588</v>
      </c>
      <c r="D71" t="s">
        <v>57</v>
      </c>
      <c r="E71">
        <v>10.0</v>
      </c>
      <c r="F71" t="s">
        <v>21</v>
      </c>
      <c r="G71">
        <v>23.0</v>
      </c>
      <c r="H71" s="2">
        <f t="shared" si="4"/>
        <v>0.01755725191</v>
      </c>
      <c r="I71" s="7">
        <v>103.0</v>
      </c>
      <c r="J71" s="7">
        <v>80.0</v>
      </c>
    </row>
    <row r="72" ht="15.75" customHeight="1">
      <c r="A72" t="s">
        <v>61</v>
      </c>
      <c r="B72">
        <v>44.3713</v>
      </c>
      <c r="C72">
        <v>11.1084</v>
      </c>
      <c r="D72" t="s">
        <v>62</v>
      </c>
      <c r="E72">
        <v>1.0</v>
      </c>
      <c r="F72" t="s">
        <v>29</v>
      </c>
      <c r="G72">
        <f>3111+1362</f>
        <v>4473</v>
      </c>
      <c r="H72" s="2">
        <f>G72/sum(G72:G81)</f>
        <v>0.2129492978</v>
      </c>
      <c r="I72" s="3">
        <v>3444.0</v>
      </c>
      <c r="J72" s="3">
        <v>562.0</v>
      </c>
    </row>
    <row r="73" ht="15.75" customHeight="1">
      <c r="A73" t="s">
        <v>61</v>
      </c>
      <c r="B73">
        <v>44.3713</v>
      </c>
      <c r="C73">
        <v>11.1084</v>
      </c>
      <c r="D73" t="s">
        <v>62</v>
      </c>
      <c r="E73">
        <v>2.0</v>
      </c>
      <c r="F73" t="s">
        <v>13</v>
      </c>
      <c r="G73">
        <f>1619+1471+334+293+252</f>
        <v>3969</v>
      </c>
      <c r="H73" s="2">
        <f>G73/sum(G72:G81)</f>
        <v>0.1889550107</v>
      </c>
      <c r="I73" s="3">
        <v>7857.0</v>
      </c>
      <c r="J73" s="3">
        <v>1061.0</v>
      </c>
    </row>
    <row r="74" ht="15.75" customHeight="1">
      <c r="A74" t="s">
        <v>61</v>
      </c>
      <c r="B74">
        <v>44.3713</v>
      </c>
      <c r="C74">
        <v>11.1084</v>
      </c>
      <c r="D74" t="s">
        <v>62</v>
      </c>
      <c r="E74">
        <v>3.0</v>
      </c>
      <c r="F74" t="s">
        <v>44</v>
      </c>
      <c r="G74">
        <f>1580+333+306+251+201</f>
        <v>2671</v>
      </c>
      <c r="H74" s="2">
        <f>G74/sum(G72:G81)</f>
        <v>0.1271602</v>
      </c>
      <c r="I74" s="3">
        <v>11004.0</v>
      </c>
      <c r="J74" s="3">
        <v>7695.0</v>
      </c>
    </row>
    <row r="75" ht="15.75" customHeight="1">
      <c r="A75" t="s">
        <v>61</v>
      </c>
      <c r="B75">
        <v>44.3713</v>
      </c>
      <c r="C75">
        <v>11.1084</v>
      </c>
      <c r="D75" t="s">
        <v>62</v>
      </c>
      <c r="E75">
        <v>4.0</v>
      </c>
      <c r="F75" t="s">
        <v>25</v>
      </c>
      <c r="G75">
        <f>1240+350+327+316+153</f>
        <v>2386</v>
      </c>
      <c r="H75" s="2">
        <f>G75/sum(G72:G81)</f>
        <v>0.1135920019</v>
      </c>
      <c r="I75" s="3">
        <v>351.0</v>
      </c>
      <c r="J75" s="3">
        <v>81.0</v>
      </c>
    </row>
    <row r="76" ht="15.75" customHeight="1">
      <c r="A76" t="s">
        <v>61</v>
      </c>
      <c r="B76">
        <v>44.3713</v>
      </c>
      <c r="C76">
        <v>11.1084</v>
      </c>
      <c r="D76" t="s">
        <v>62</v>
      </c>
      <c r="E76">
        <v>5.0</v>
      </c>
      <c r="F76" t="s">
        <v>17</v>
      </c>
      <c r="G76">
        <f>601+376+357+340+241+117+118+50</f>
        <v>2200</v>
      </c>
      <c r="H76" s="2">
        <f>G76/sum(G72:G81)</f>
        <v>0.1047369674</v>
      </c>
      <c r="I76" s="3">
        <v>5321.0</v>
      </c>
      <c r="J76" s="3">
        <v>715.0</v>
      </c>
    </row>
    <row r="77" ht="15.75" customHeight="1">
      <c r="A77" t="s">
        <v>61</v>
      </c>
      <c r="B77">
        <v>44.3713</v>
      </c>
      <c r="C77">
        <v>11.1084</v>
      </c>
      <c r="D77" t="s">
        <v>62</v>
      </c>
      <c r="E77">
        <v>6.0</v>
      </c>
      <c r="F77" t="s">
        <v>24</v>
      </c>
      <c r="G77">
        <f>1030+564</f>
        <v>1594</v>
      </c>
      <c r="H77" s="2">
        <f>G77/sum(G72:G81)</f>
        <v>0.07588669364</v>
      </c>
      <c r="I77" s="3">
        <v>98.0</v>
      </c>
      <c r="J77" s="3">
        <v>57.0</v>
      </c>
    </row>
    <row r="78" ht="15.75" customHeight="1">
      <c r="A78" t="s">
        <v>61</v>
      </c>
      <c r="B78">
        <v>44.3713</v>
      </c>
      <c r="C78">
        <v>11.1084</v>
      </c>
      <c r="D78" t="s">
        <v>62</v>
      </c>
      <c r="E78">
        <v>7.0</v>
      </c>
      <c r="F78" t="s">
        <v>15</v>
      </c>
      <c r="G78">
        <f>627+625</f>
        <v>1252</v>
      </c>
      <c r="H78" s="2">
        <f>G78/sum(G72:G81)</f>
        <v>0.05960485599</v>
      </c>
      <c r="I78" s="3">
        <v>775.0</v>
      </c>
      <c r="J78" s="3">
        <v>111.0</v>
      </c>
    </row>
    <row r="79" ht="15.75" customHeight="1">
      <c r="A79" t="s">
        <v>61</v>
      </c>
      <c r="B79">
        <v>44.3713</v>
      </c>
      <c r="C79">
        <v>11.1084</v>
      </c>
      <c r="D79" t="s">
        <v>62</v>
      </c>
      <c r="E79">
        <v>8.0</v>
      </c>
      <c r="F79" t="s">
        <v>63</v>
      </c>
      <c r="G79">
        <f>471+236+216+142+98</f>
        <v>1163</v>
      </c>
      <c r="H79" s="2">
        <f>G79/sum(G72:G81)</f>
        <v>0.05536776958</v>
      </c>
      <c r="I79" s="3">
        <v>327.0</v>
      </c>
      <c r="J79" s="3">
        <v>101.0</v>
      </c>
    </row>
    <row r="80" ht="15.75" customHeight="1">
      <c r="A80" t="s">
        <v>61</v>
      </c>
      <c r="B80">
        <v>44.3713</v>
      </c>
      <c r="C80">
        <v>11.1084</v>
      </c>
      <c r="D80" t="s">
        <v>62</v>
      </c>
      <c r="E80">
        <v>9.0</v>
      </c>
      <c r="F80" t="s">
        <v>18</v>
      </c>
      <c r="G80">
        <v>918.0</v>
      </c>
      <c r="H80" s="2">
        <f>G80/sum(G72:G81)</f>
        <v>0.04370388003</v>
      </c>
      <c r="I80" s="3">
        <v>116.0</v>
      </c>
      <c r="J80" s="3">
        <v>103.0</v>
      </c>
    </row>
    <row r="81" ht="15.75" customHeight="1">
      <c r="A81" t="s">
        <v>61</v>
      </c>
      <c r="B81">
        <v>44.3713</v>
      </c>
      <c r="C81">
        <v>11.1084</v>
      </c>
      <c r="D81" t="s">
        <v>62</v>
      </c>
      <c r="E81">
        <v>10.0</v>
      </c>
      <c r="F81" t="s">
        <v>31</v>
      </c>
      <c r="G81">
        <v>379.0</v>
      </c>
      <c r="H81" s="2">
        <f>G81/sum(G72:G81)</f>
        <v>0.01804332302</v>
      </c>
      <c r="I81" s="4" t="s">
        <v>28</v>
      </c>
      <c r="J81" s="3">
        <v>6.0</v>
      </c>
    </row>
    <row r="82" ht="15.75" customHeight="1">
      <c r="A82" t="s">
        <v>64</v>
      </c>
      <c r="B82">
        <v>18.163</v>
      </c>
      <c r="C82">
        <v>-77.477</v>
      </c>
      <c r="D82" t="s">
        <v>65</v>
      </c>
      <c r="E82">
        <v>1.0</v>
      </c>
      <c r="F82" t="s">
        <v>25</v>
      </c>
      <c r="G82">
        <v>353.0</v>
      </c>
      <c r="H82" s="2">
        <f>G82/sum(G82:G91)</f>
        <v>0.2264271969</v>
      </c>
      <c r="I82" s="7">
        <v>1.0</v>
      </c>
      <c r="J82" s="7">
        <v>9.0</v>
      </c>
    </row>
    <row r="83" ht="15.75" customHeight="1">
      <c r="A83" t="s">
        <v>64</v>
      </c>
      <c r="B83">
        <v>18.163</v>
      </c>
      <c r="C83">
        <v>-77.477</v>
      </c>
      <c r="D83" t="s">
        <v>65</v>
      </c>
      <c r="E83">
        <v>2.0</v>
      </c>
      <c r="F83" t="s">
        <v>13</v>
      </c>
      <c r="G83">
        <v>303.0</v>
      </c>
      <c r="H83" s="2">
        <f>G83/sum(G82:G91)</f>
        <v>0.194355356</v>
      </c>
      <c r="I83" s="7">
        <v>257.0</v>
      </c>
      <c r="J83" s="7">
        <v>11.0</v>
      </c>
    </row>
    <row r="84" ht="15.75" customHeight="1">
      <c r="A84" t="s">
        <v>64</v>
      </c>
      <c r="B84">
        <v>18.163</v>
      </c>
      <c r="C84">
        <v>-77.477</v>
      </c>
      <c r="D84" t="s">
        <v>65</v>
      </c>
      <c r="E84">
        <v>3.0</v>
      </c>
      <c r="F84" t="s">
        <v>66</v>
      </c>
      <c r="G84">
        <v>150.0</v>
      </c>
      <c r="H84" s="2">
        <f>G84/sum(G82:G91)</f>
        <v>0.09621552277</v>
      </c>
      <c r="I84" s="7">
        <v>3.0</v>
      </c>
      <c r="J84" s="7">
        <v>0.0</v>
      </c>
    </row>
    <row r="85" ht="15.75" customHeight="1">
      <c r="A85" t="s">
        <v>64</v>
      </c>
      <c r="B85">
        <v>18.163</v>
      </c>
      <c r="C85">
        <v>-77.477</v>
      </c>
      <c r="D85" t="s">
        <v>65</v>
      </c>
      <c r="E85">
        <v>4.0</v>
      </c>
      <c r="F85" t="s">
        <v>54</v>
      </c>
      <c r="G85">
        <v>127.0</v>
      </c>
      <c r="H85" s="2">
        <f>G85/sum(G82:G91)</f>
        <v>0.08146247595</v>
      </c>
      <c r="I85" s="7">
        <v>3.0</v>
      </c>
      <c r="J85" s="7">
        <v>0.0</v>
      </c>
    </row>
    <row r="86" ht="15.75" customHeight="1">
      <c r="A86" t="s">
        <v>64</v>
      </c>
      <c r="B86">
        <v>18.163</v>
      </c>
      <c r="C86">
        <v>-77.477</v>
      </c>
      <c r="D86" t="s">
        <v>65</v>
      </c>
      <c r="E86">
        <v>5.0</v>
      </c>
      <c r="F86" t="s">
        <v>63</v>
      </c>
      <c r="G86">
        <v>124.0</v>
      </c>
      <c r="H86" s="2">
        <f>G86/sum(G82:G91)</f>
        <v>0.07953816549</v>
      </c>
      <c r="I86" s="7">
        <v>27.0</v>
      </c>
      <c r="J86" s="7">
        <v>0.0</v>
      </c>
    </row>
    <row r="87" ht="15.75" customHeight="1">
      <c r="A87" t="s">
        <v>64</v>
      </c>
      <c r="B87">
        <v>18.163</v>
      </c>
      <c r="C87">
        <v>-77.477</v>
      </c>
      <c r="D87" t="s">
        <v>65</v>
      </c>
      <c r="E87">
        <v>6.0</v>
      </c>
      <c r="F87" t="s">
        <v>21</v>
      </c>
      <c r="G87">
        <v>123.0</v>
      </c>
      <c r="H87" s="2">
        <f>G87/sum(G82:G91)</f>
        <v>0.07889672867</v>
      </c>
      <c r="I87" s="7">
        <v>104.0</v>
      </c>
      <c r="J87" s="7">
        <v>43.0</v>
      </c>
    </row>
    <row r="88" ht="15.75" customHeight="1">
      <c r="A88" t="s">
        <v>64</v>
      </c>
      <c r="B88">
        <v>18.163</v>
      </c>
      <c r="C88">
        <v>-77.477</v>
      </c>
      <c r="D88" t="s">
        <v>65</v>
      </c>
      <c r="E88">
        <v>7.0</v>
      </c>
      <c r="F88" t="s">
        <v>67</v>
      </c>
      <c r="G88">
        <v>111.0</v>
      </c>
      <c r="H88" s="2">
        <f>G88/sum(G82:G91)</f>
        <v>0.07119948685</v>
      </c>
      <c r="I88" s="7">
        <v>257.0</v>
      </c>
      <c r="J88" s="7">
        <v>11.0</v>
      </c>
    </row>
    <row r="89" ht="15.75" customHeight="1">
      <c r="A89" t="s">
        <v>64</v>
      </c>
      <c r="B89">
        <v>18.163</v>
      </c>
      <c r="C89">
        <v>-77.477</v>
      </c>
      <c r="D89" t="s">
        <v>65</v>
      </c>
      <c r="E89">
        <v>8.0</v>
      </c>
      <c r="F89" t="s">
        <v>18</v>
      </c>
      <c r="G89">
        <v>108.0</v>
      </c>
      <c r="H89" s="2">
        <f>G89/sum(G82:G91)</f>
        <v>0.0692751764</v>
      </c>
      <c r="I89" s="7">
        <v>0.0</v>
      </c>
      <c r="J89" s="7">
        <v>1.0</v>
      </c>
    </row>
    <row r="90" ht="15.75" customHeight="1">
      <c r="A90" t="s">
        <v>64</v>
      </c>
      <c r="B90">
        <v>18.163</v>
      </c>
      <c r="C90">
        <v>-77.477</v>
      </c>
      <c r="D90" t="s">
        <v>65</v>
      </c>
      <c r="E90">
        <v>9.0</v>
      </c>
      <c r="F90" t="s">
        <v>16</v>
      </c>
      <c r="G90">
        <v>105.0</v>
      </c>
      <c r="H90" s="2">
        <f>G90/sum(G82:G91)</f>
        <v>0.06735086594</v>
      </c>
      <c r="I90" s="7">
        <v>321.0</v>
      </c>
      <c r="J90" s="7">
        <v>0.0</v>
      </c>
    </row>
    <row r="91" ht="15.75" customHeight="1">
      <c r="A91" t="s">
        <v>64</v>
      </c>
      <c r="B91">
        <v>18.163</v>
      </c>
      <c r="C91">
        <v>-77.477</v>
      </c>
      <c r="D91" t="s">
        <v>65</v>
      </c>
      <c r="E91">
        <v>10.0</v>
      </c>
      <c r="F91" t="s">
        <v>15</v>
      </c>
      <c r="G91">
        <v>55.0</v>
      </c>
      <c r="H91" s="2">
        <f>G91/sum(G82:G91)</f>
        <v>0.03527902502</v>
      </c>
      <c r="I91" s="7">
        <v>9.0</v>
      </c>
      <c r="J91" s="7">
        <v>3.0</v>
      </c>
    </row>
    <row r="92" ht="15.75" customHeight="1">
      <c r="A92" t="s">
        <v>68</v>
      </c>
      <c r="B92">
        <v>35.962</v>
      </c>
      <c r="C92">
        <v>137.855</v>
      </c>
      <c r="D92" t="s">
        <v>69</v>
      </c>
      <c r="E92">
        <v>1.0</v>
      </c>
      <c r="F92" t="s">
        <v>70</v>
      </c>
      <c r="G92">
        <v>617.0</v>
      </c>
      <c r="H92" s="2">
        <f>G92/sum(G92:G101)</f>
        <v>0.1828148148</v>
      </c>
      <c r="I92" s="7">
        <v>7176.0</v>
      </c>
      <c r="J92" s="7">
        <v>940.0</v>
      </c>
    </row>
    <row r="93" ht="15.75" customHeight="1">
      <c r="A93" t="s">
        <v>68</v>
      </c>
      <c r="B93">
        <v>35.962</v>
      </c>
      <c r="C93">
        <v>137.855</v>
      </c>
      <c r="D93" t="s">
        <v>69</v>
      </c>
      <c r="E93">
        <v>2.0</v>
      </c>
      <c r="F93" t="s">
        <v>71</v>
      </c>
      <c r="G93">
        <v>573.0</v>
      </c>
      <c r="H93" s="2">
        <f>G93/sum(G92:G101)</f>
        <v>0.1697777778</v>
      </c>
      <c r="I93" s="7">
        <v>3143.0</v>
      </c>
      <c r="J93" s="7">
        <v>2744.0</v>
      </c>
    </row>
    <row r="94" ht="15.75" customHeight="1">
      <c r="A94" t="s">
        <v>68</v>
      </c>
      <c r="B94">
        <v>35.962</v>
      </c>
      <c r="C94">
        <v>137.855</v>
      </c>
      <c r="D94" t="s">
        <v>69</v>
      </c>
      <c r="E94">
        <v>3.0</v>
      </c>
      <c r="F94" t="s">
        <v>35</v>
      </c>
      <c r="G94">
        <v>489.0</v>
      </c>
      <c r="H94" s="2">
        <f>G94/sum(G92:G101)</f>
        <v>0.1448888889</v>
      </c>
      <c r="I94" s="7">
        <v>45.0</v>
      </c>
      <c r="J94" s="7">
        <v>144.0</v>
      </c>
    </row>
    <row r="95" ht="15.75" customHeight="1">
      <c r="A95" t="s">
        <v>68</v>
      </c>
      <c r="B95">
        <v>35.962</v>
      </c>
      <c r="C95">
        <v>137.855</v>
      </c>
      <c r="D95" t="s">
        <v>69</v>
      </c>
      <c r="E95">
        <v>4.0</v>
      </c>
      <c r="F95" t="s">
        <v>34</v>
      </c>
      <c r="G95">
        <v>393.0</v>
      </c>
      <c r="H95" s="2">
        <f>G95/sum(G92:G101)</f>
        <v>0.1164444444</v>
      </c>
      <c r="I95" s="5">
        <v>58.0</v>
      </c>
      <c r="J95" s="5">
        <v>82.0</v>
      </c>
    </row>
    <row r="96" ht="15.75" customHeight="1">
      <c r="A96" t="s">
        <v>68</v>
      </c>
      <c r="B96">
        <v>35.962</v>
      </c>
      <c r="C96">
        <v>137.855</v>
      </c>
      <c r="D96" t="s">
        <v>69</v>
      </c>
      <c r="E96">
        <v>5.0</v>
      </c>
      <c r="F96" t="s">
        <v>25</v>
      </c>
      <c r="G96">
        <v>369.0</v>
      </c>
      <c r="H96" s="2">
        <f>G96/sum(G92:G101)</f>
        <v>0.1093333333</v>
      </c>
      <c r="I96" s="7">
        <v>1068.0</v>
      </c>
      <c r="J96" s="7">
        <v>302.0</v>
      </c>
    </row>
    <row r="97" ht="15.75" customHeight="1">
      <c r="A97" t="s">
        <v>68</v>
      </c>
      <c r="B97">
        <v>35.962</v>
      </c>
      <c r="C97">
        <v>137.855</v>
      </c>
      <c r="D97" t="s">
        <v>69</v>
      </c>
      <c r="E97">
        <v>6.0</v>
      </c>
      <c r="F97" t="s">
        <v>13</v>
      </c>
      <c r="G97">
        <v>283.0</v>
      </c>
      <c r="H97" s="2">
        <f>G97/sum(G92:G101)</f>
        <v>0.08385185185</v>
      </c>
      <c r="I97" s="7">
        <v>9461.0</v>
      </c>
      <c r="J97" s="7">
        <v>1996.0</v>
      </c>
    </row>
    <row r="98" ht="15.75" customHeight="1">
      <c r="A98" t="s">
        <v>68</v>
      </c>
      <c r="B98">
        <v>35.962</v>
      </c>
      <c r="C98">
        <v>137.855</v>
      </c>
      <c r="D98" t="s">
        <v>69</v>
      </c>
      <c r="E98">
        <v>7.0</v>
      </c>
      <c r="F98" t="s">
        <v>15</v>
      </c>
      <c r="G98">
        <v>258.0</v>
      </c>
      <c r="H98" s="2">
        <f>G98/sum(G92:G101)</f>
        <v>0.07644444444</v>
      </c>
      <c r="I98" s="7">
        <v>2522.0</v>
      </c>
      <c r="J98" s="7">
        <v>39.0</v>
      </c>
    </row>
    <row r="99" ht="15.75" customHeight="1">
      <c r="A99" t="s">
        <v>68</v>
      </c>
      <c r="B99">
        <v>35.962</v>
      </c>
      <c r="C99">
        <v>137.855</v>
      </c>
      <c r="D99" t="s">
        <v>69</v>
      </c>
      <c r="E99">
        <v>8.0</v>
      </c>
      <c r="F99" t="s">
        <v>72</v>
      </c>
      <c r="G99">
        <v>164.0</v>
      </c>
      <c r="H99" s="2">
        <f>G99/sum(G92:G101)</f>
        <v>0.04859259259</v>
      </c>
      <c r="I99" s="7">
        <v>200.0</v>
      </c>
      <c r="J99" s="7">
        <v>2762.0</v>
      </c>
    </row>
    <row r="100" ht="15.75" customHeight="1">
      <c r="A100" t="s">
        <v>68</v>
      </c>
      <c r="B100">
        <v>35.962</v>
      </c>
      <c r="C100">
        <v>137.855</v>
      </c>
      <c r="D100" t="s">
        <v>69</v>
      </c>
      <c r="E100">
        <v>9.0</v>
      </c>
      <c r="F100" t="s">
        <v>73</v>
      </c>
      <c r="G100">
        <v>134.0</v>
      </c>
      <c r="H100" s="2">
        <f>G100/sum(G92:G101)</f>
        <v>0.0397037037</v>
      </c>
      <c r="I100" s="7">
        <v>9461.0</v>
      </c>
      <c r="J100" s="7">
        <v>1996.0</v>
      </c>
    </row>
    <row r="101" ht="15.75" customHeight="1">
      <c r="A101" t="s">
        <v>68</v>
      </c>
      <c r="B101">
        <v>35.962</v>
      </c>
      <c r="C101">
        <v>137.855</v>
      </c>
      <c r="D101" t="s">
        <v>69</v>
      </c>
      <c r="E101">
        <v>10.0</v>
      </c>
      <c r="F101" t="s">
        <v>36</v>
      </c>
      <c r="G101">
        <v>95.0</v>
      </c>
      <c r="H101" s="2">
        <f>G101/sum(G92:G101)</f>
        <v>0.02814814815</v>
      </c>
      <c r="I101" s="7">
        <v>580.0</v>
      </c>
      <c r="J101" s="7">
        <v>2910.0</v>
      </c>
    </row>
    <row r="102" ht="15.75" customHeight="1">
      <c r="A102" t="s">
        <v>74</v>
      </c>
      <c r="B102" s="5">
        <v>30.9843</v>
      </c>
      <c r="C102" s="5">
        <v>-91.406</v>
      </c>
      <c r="D102" t="s">
        <v>75</v>
      </c>
      <c r="E102">
        <v>1.0</v>
      </c>
      <c r="F102" t="s">
        <v>25</v>
      </c>
      <c r="G102">
        <f>529 + 256 +110+88+86+50+38</f>
        <v>1157</v>
      </c>
      <c r="H102" s="2">
        <f>G102/sum(G102:G111)</f>
        <v>0.205396769</v>
      </c>
      <c r="I102" s="7">
        <v>3159.0</v>
      </c>
      <c r="J102" s="7">
        <v>437.0</v>
      </c>
    </row>
    <row r="103" ht="15.75" customHeight="1">
      <c r="A103" t="s">
        <v>74</v>
      </c>
      <c r="B103" s="5">
        <v>30.9843</v>
      </c>
      <c r="C103" s="5">
        <v>-91.406</v>
      </c>
      <c r="D103" t="s">
        <v>75</v>
      </c>
      <c r="E103">
        <v>2.0</v>
      </c>
      <c r="F103" t="s">
        <v>76</v>
      </c>
      <c r="G103">
        <f>336+170+162+100+88+68</f>
        <v>924</v>
      </c>
      <c r="H103" s="2">
        <f>G103/sum(G102:G111)</f>
        <v>0.1640333748</v>
      </c>
      <c r="I103" s="7" t="s">
        <v>28</v>
      </c>
      <c r="J103" s="7">
        <v>72.0</v>
      </c>
    </row>
    <row r="104" ht="15.75" customHeight="1">
      <c r="A104" t="s">
        <v>74</v>
      </c>
      <c r="B104" s="5">
        <v>30.9843</v>
      </c>
      <c r="C104" s="5">
        <v>-91.406</v>
      </c>
      <c r="D104" t="s">
        <v>75</v>
      </c>
      <c r="E104">
        <v>3.0</v>
      </c>
      <c r="F104" t="s">
        <v>13</v>
      </c>
      <c r="G104">
        <f>370+156+277+98</f>
        <v>901</v>
      </c>
      <c r="H104" s="2">
        <f>G104/sum(G102:G111)</f>
        <v>0.1599502929</v>
      </c>
      <c r="I104" s="5">
        <v>19242.0</v>
      </c>
      <c r="J104" s="5">
        <v>6944.0</v>
      </c>
    </row>
    <row r="105" ht="15.75" customHeight="1">
      <c r="A105" t="s">
        <v>74</v>
      </c>
      <c r="B105" s="5">
        <v>30.9843</v>
      </c>
      <c r="C105" s="5">
        <v>-91.406</v>
      </c>
      <c r="D105" t="s">
        <v>75</v>
      </c>
      <c r="E105">
        <v>4.0</v>
      </c>
      <c r="F105" t="s">
        <v>77</v>
      </c>
      <c r="G105">
        <f>184+115+91+60</f>
        <v>450</v>
      </c>
      <c r="H105" s="2">
        <f>G105/sum(G102:G111)</f>
        <v>0.07988638381</v>
      </c>
      <c r="I105" s="5">
        <v>12656.0</v>
      </c>
      <c r="J105" s="5">
        <v>1586.0</v>
      </c>
    </row>
    <row r="106" ht="15.75" customHeight="1">
      <c r="A106" t="s">
        <v>74</v>
      </c>
      <c r="B106" s="5">
        <v>30.9843</v>
      </c>
      <c r="C106" s="5">
        <v>-91.406</v>
      </c>
      <c r="D106" t="s">
        <v>75</v>
      </c>
      <c r="E106">
        <v>5.0</v>
      </c>
      <c r="F106" t="s">
        <v>18</v>
      </c>
      <c r="G106">
        <f>291+107</f>
        <v>398</v>
      </c>
      <c r="H106" s="2">
        <f>G106/sum(G102:G111)</f>
        <v>0.07065506835</v>
      </c>
      <c r="I106" s="7">
        <v>81.0</v>
      </c>
      <c r="J106" s="7">
        <v>281.0</v>
      </c>
    </row>
    <row r="107" ht="15.75" customHeight="1">
      <c r="A107" t="s">
        <v>74</v>
      </c>
      <c r="B107" s="5">
        <v>30.9843</v>
      </c>
      <c r="C107" s="5">
        <v>-91.406</v>
      </c>
      <c r="D107" t="s">
        <v>75</v>
      </c>
      <c r="E107">
        <v>6.0</v>
      </c>
      <c r="F107" t="s">
        <v>21</v>
      </c>
      <c r="G107">
        <f>175+43+40+80+59</f>
        <v>397</v>
      </c>
      <c r="H107" s="2">
        <f>G107/sum(G102:G111)</f>
        <v>0.07047754305</v>
      </c>
      <c r="I107" s="7">
        <v>20085.0</v>
      </c>
      <c r="J107" s="7">
        <v>101.0</v>
      </c>
    </row>
    <row r="108" ht="15.75" customHeight="1">
      <c r="A108" t="s">
        <v>74</v>
      </c>
      <c r="B108" s="5">
        <v>30.9843</v>
      </c>
      <c r="C108" s="5">
        <v>-91.406</v>
      </c>
      <c r="D108" t="s">
        <v>75</v>
      </c>
      <c r="E108">
        <v>7.0</v>
      </c>
      <c r="F108" t="s">
        <v>70</v>
      </c>
      <c r="G108">
        <f>107+103+67+64+42</f>
        <v>383</v>
      </c>
      <c r="H108" s="2">
        <f>G108/sum(G102:G111)</f>
        <v>0.06799218889</v>
      </c>
      <c r="I108" s="7">
        <v>5745.0</v>
      </c>
      <c r="J108" s="7">
        <v>923.0</v>
      </c>
    </row>
    <row r="109" ht="15.75" customHeight="1">
      <c r="A109" t="s">
        <v>74</v>
      </c>
      <c r="B109" s="5">
        <v>30.9843</v>
      </c>
      <c r="C109" s="5">
        <v>-91.406</v>
      </c>
      <c r="D109" t="s">
        <v>75</v>
      </c>
      <c r="E109">
        <v>8.0</v>
      </c>
      <c r="F109" t="s">
        <v>20</v>
      </c>
      <c r="G109">
        <f>204+81+95</f>
        <v>380</v>
      </c>
      <c r="H109" s="2">
        <f>G109/sum(G102:G111)</f>
        <v>0.06745961299</v>
      </c>
      <c r="I109" s="7">
        <v>413.0</v>
      </c>
      <c r="J109" s="7">
        <v>1490.0</v>
      </c>
    </row>
    <row r="110" ht="15.75" customHeight="1">
      <c r="A110" t="s">
        <v>74</v>
      </c>
      <c r="B110" s="5">
        <v>30.9843</v>
      </c>
      <c r="C110" s="5">
        <v>-91.406</v>
      </c>
      <c r="D110" t="s">
        <v>75</v>
      </c>
      <c r="E110">
        <v>9.0</v>
      </c>
      <c r="F110" t="s">
        <v>78</v>
      </c>
      <c r="G110">
        <f>224+101</f>
        <v>325</v>
      </c>
      <c r="H110" s="2">
        <f>G110/sum(G102:G111)</f>
        <v>0.05769572164</v>
      </c>
      <c r="I110" s="5">
        <v>11719.0</v>
      </c>
      <c r="J110" s="7">
        <v>1113.0</v>
      </c>
    </row>
    <row r="111" ht="15.75" customHeight="1">
      <c r="A111" t="s">
        <v>74</v>
      </c>
      <c r="B111" s="5">
        <v>30.9843</v>
      </c>
      <c r="C111" s="5">
        <v>-91.406</v>
      </c>
      <c r="D111" t="s">
        <v>75</v>
      </c>
      <c r="E111">
        <v>10.0</v>
      </c>
      <c r="F111" t="s">
        <v>79</v>
      </c>
      <c r="G111">
        <v>318.0</v>
      </c>
      <c r="H111" s="2">
        <f>G111/sum(G102:G111)</f>
        <v>0.05645304456</v>
      </c>
      <c r="I111" s="5">
        <v>19242.0</v>
      </c>
      <c r="J111" s="5">
        <v>6944.0</v>
      </c>
    </row>
    <row r="112" ht="15.75" customHeight="1">
      <c r="A112" t="s">
        <v>80</v>
      </c>
      <c r="B112">
        <v>22.925</v>
      </c>
      <c r="C112">
        <v>-101.68</v>
      </c>
      <c r="D112" t="s">
        <v>81</v>
      </c>
      <c r="E112">
        <v>1.0</v>
      </c>
      <c r="F112" t="s">
        <v>25</v>
      </c>
      <c r="G112">
        <f>1493+618+315+405+288+183</f>
        <v>3302</v>
      </c>
      <c r="H112" s="2">
        <f>G112/sum(G112:G121)</f>
        <v>0.157929979</v>
      </c>
      <c r="I112" s="3">
        <v>1270.0</v>
      </c>
      <c r="J112" s="3">
        <v>57.0</v>
      </c>
    </row>
    <row r="113" ht="15.75" customHeight="1">
      <c r="A113" t="s">
        <v>80</v>
      </c>
      <c r="B113">
        <v>22.925</v>
      </c>
      <c r="C113">
        <v>-101.68</v>
      </c>
      <c r="D113" t="s">
        <v>81</v>
      </c>
      <c r="E113">
        <v>2.0</v>
      </c>
      <c r="F113" t="s">
        <v>13</v>
      </c>
      <c r="G113">
        <f>1317+921+483+210</f>
        <v>2931</v>
      </c>
      <c r="H113" s="2">
        <f>G113/sum(G112:G121)</f>
        <v>0.1401855749</v>
      </c>
      <c r="I113" s="3">
        <v>8686.0</v>
      </c>
      <c r="J113" s="3">
        <v>192.0</v>
      </c>
    </row>
    <row r="114" ht="15.75" customHeight="1">
      <c r="A114" t="s">
        <v>80</v>
      </c>
      <c r="B114">
        <v>22.925</v>
      </c>
      <c r="C114">
        <v>-101.68</v>
      </c>
      <c r="D114" t="s">
        <v>81</v>
      </c>
      <c r="E114" s="5">
        <v>3.0</v>
      </c>
      <c r="F114" t="s">
        <v>17</v>
      </c>
      <c r="G114">
        <f>871+545+240+184+149+923</f>
        <v>2912</v>
      </c>
      <c r="H114" s="2">
        <f>G114/sum(G112:G121)</f>
        <v>0.1392768318</v>
      </c>
      <c r="I114" s="3">
        <v>3283.0</v>
      </c>
      <c r="J114" s="3">
        <v>209.0</v>
      </c>
    </row>
    <row r="115" ht="15.75" customHeight="1">
      <c r="A115" t="s">
        <v>80</v>
      </c>
      <c r="B115">
        <v>22.925</v>
      </c>
      <c r="C115">
        <v>-101.68</v>
      </c>
      <c r="D115" t="s">
        <v>81</v>
      </c>
      <c r="E115" s="5">
        <v>4.0</v>
      </c>
      <c r="F115" t="s">
        <v>18</v>
      </c>
      <c r="G115">
        <f>946+818+294+208+330+167</f>
        <v>2763</v>
      </c>
      <c r="H115" s="2">
        <f>G115/sum(G112:G121)</f>
        <v>0.1321503731</v>
      </c>
      <c r="I115" s="3">
        <v>15.0</v>
      </c>
      <c r="J115" s="3">
        <v>235.0</v>
      </c>
    </row>
    <row r="116" ht="15.75" customHeight="1">
      <c r="A116" t="s">
        <v>80</v>
      </c>
      <c r="B116">
        <v>22.925</v>
      </c>
      <c r="C116">
        <v>-101.68</v>
      </c>
      <c r="D116" t="s">
        <v>81</v>
      </c>
      <c r="E116" s="5">
        <v>5.0</v>
      </c>
      <c r="F116" t="s">
        <v>63</v>
      </c>
      <c r="G116">
        <f>723+646+538+248</f>
        <v>2155</v>
      </c>
      <c r="H116" s="2">
        <f>G116/sum(G112:G121)</f>
        <v>0.103070595</v>
      </c>
      <c r="I116" s="3">
        <v>2139.0</v>
      </c>
      <c r="J116" s="3">
        <v>2.0</v>
      </c>
    </row>
    <row r="117" ht="15.75" customHeight="1">
      <c r="A117" t="s">
        <v>80</v>
      </c>
      <c r="B117">
        <v>22.925</v>
      </c>
      <c r="C117">
        <v>-101.68</v>
      </c>
      <c r="D117" t="s">
        <v>81</v>
      </c>
      <c r="E117" s="5">
        <v>6.0</v>
      </c>
      <c r="F117" t="s">
        <v>19</v>
      </c>
      <c r="G117">
        <f>811+250+849</f>
        <v>1910</v>
      </c>
      <c r="H117" s="2">
        <f>G117/sum(G112:G121)</f>
        <v>0.09135259231</v>
      </c>
      <c r="I117" s="3">
        <v>1295.0</v>
      </c>
      <c r="J117" s="3">
        <v>134.0</v>
      </c>
    </row>
    <row r="118" ht="15.75" customHeight="1">
      <c r="A118" t="s">
        <v>80</v>
      </c>
      <c r="B118">
        <v>22.925</v>
      </c>
      <c r="C118">
        <v>-101.68</v>
      </c>
      <c r="D118" t="s">
        <v>81</v>
      </c>
      <c r="E118" s="5">
        <v>7.0</v>
      </c>
      <c r="F118" t="s">
        <v>29</v>
      </c>
      <c r="G118">
        <f>1289+206</f>
        <v>1495</v>
      </c>
      <c r="H118" s="2">
        <f>G118/sum(G112:G121)</f>
        <v>0.07150373063</v>
      </c>
      <c r="I118" s="3">
        <v>26.0</v>
      </c>
      <c r="J118" s="3">
        <v>24.0</v>
      </c>
    </row>
    <row r="119" ht="15.75" customHeight="1">
      <c r="A119" t="s">
        <v>80</v>
      </c>
      <c r="B119">
        <v>22.925</v>
      </c>
      <c r="C119">
        <v>-101.68</v>
      </c>
      <c r="D119" t="s">
        <v>81</v>
      </c>
      <c r="E119" s="5">
        <v>8.0</v>
      </c>
      <c r="F119" t="s">
        <v>82</v>
      </c>
      <c r="G119">
        <f>1067+183</f>
        <v>1250</v>
      </c>
      <c r="H119" s="2">
        <f>G119/sum(G112:G121)</f>
        <v>0.05978572795</v>
      </c>
      <c r="I119" s="4" t="s">
        <v>28</v>
      </c>
      <c r="J119" s="3">
        <v>9.0</v>
      </c>
    </row>
    <row r="120" ht="15.75" customHeight="1">
      <c r="A120" t="s">
        <v>80</v>
      </c>
      <c r="B120">
        <v>22.925</v>
      </c>
      <c r="C120">
        <v>-101.68</v>
      </c>
      <c r="D120" t="s">
        <v>81</v>
      </c>
      <c r="E120" s="5">
        <v>9.0</v>
      </c>
      <c r="F120" t="s">
        <v>83</v>
      </c>
      <c r="G120">
        <v>1146.0</v>
      </c>
      <c r="H120" s="2">
        <f>G120/sum(G112:G121)</f>
        <v>0.05481155539</v>
      </c>
      <c r="I120" s="3">
        <v>8686.0</v>
      </c>
      <c r="J120" s="3">
        <v>192.0</v>
      </c>
    </row>
    <row r="121" ht="15.75" customHeight="1">
      <c r="A121" t="s">
        <v>80</v>
      </c>
      <c r="B121">
        <v>22.925</v>
      </c>
      <c r="C121">
        <v>-101.68</v>
      </c>
      <c r="D121" t="s">
        <v>81</v>
      </c>
      <c r="E121" s="5">
        <v>10.0</v>
      </c>
      <c r="F121" t="s">
        <v>84</v>
      </c>
      <c r="G121">
        <f>1044</f>
        <v>1044</v>
      </c>
      <c r="H121" s="2">
        <f>G121/sum(G112:G121)</f>
        <v>0.04993303998</v>
      </c>
      <c r="I121" s="3">
        <v>5823.0</v>
      </c>
      <c r="J121" s="3">
        <v>437.0</v>
      </c>
    </row>
    <row r="122" ht="15.75" customHeight="1">
      <c r="A122" t="s">
        <v>85</v>
      </c>
      <c r="B122">
        <v>31.129</v>
      </c>
      <c r="C122">
        <v>-7.355</v>
      </c>
      <c r="D122" t="s">
        <v>86</v>
      </c>
      <c r="E122">
        <v>1.0</v>
      </c>
      <c r="F122" t="s">
        <v>13</v>
      </c>
      <c r="G122">
        <f>223+143+34</f>
        <v>400</v>
      </c>
      <c r="H122" s="2">
        <f>G122/sum(G122:G131)</f>
        <v>0.1940805434</v>
      </c>
      <c r="I122" s="7">
        <v>3437.0</v>
      </c>
      <c r="J122" s="7">
        <v>24.0</v>
      </c>
    </row>
    <row r="123" ht="15.75" customHeight="1">
      <c r="A123" t="s">
        <v>85</v>
      </c>
      <c r="B123">
        <v>31.129</v>
      </c>
      <c r="C123">
        <v>-7.355</v>
      </c>
      <c r="D123" t="s">
        <v>86</v>
      </c>
      <c r="E123">
        <v>2.0</v>
      </c>
      <c r="F123" t="s">
        <v>25</v>
      </c>
      <c r="G123">
        <f>280+30+48+34</f>
        <v>392</v>
      </c>
      <c r="H123" s="2">
        <f>G123/sum(G122:G131)</f>
        <v>0.1901989326</v>
      </c>
      <c r="I123" s="7">
        <v>930.0</v>
      </c>
      <c r="J123" s="7">
        <v>0.0</v>
      </c>
    </row>
    <row r="124" ht="15.75" customHeight="1">
      <c r="A124" t="s">
        <v>85</v>
      </c>
      <c r="B124">
        <v>31.129</v>
      </c>
      <c r="C124">
        <v>-7.355</v>
      </c>
      <c r="D124" t="s">
        <v>86</v>
      </c>
      <c r="E124">
        <v>3.0</v>
      </c>
      <c r="F124" t="s">
        <v>52</v>
      </c>
      <c r="G124">
        <f>38+40+34+34+138</f>
        <v>284</v>
      </c>
      <c r="H124" s="2">
        <f>G124/sum(G122:G131)</f>
        <v>0.1377971858</v>
      </c>
      <c r="I124" s="7">
        <v>35.0</v>
      </c>
      <c r="J124" s="7">
        <v>13.0</v>
      </c>
    </row>
    <row r="125" ht="15.75" customHeight="1">
      <c r="A125" t="s">
        <v>85</v>
      </c>
      <c r="B125">
        <v>31.129</v>
      </c>
      <c r="C125">
        <v>-7.355</v>
      </c>
      <c r="D125" t="s">
        <v>86</v>
      </c>
      <c r="E125">
        <v>4.0</v>
      </c>
      <c r="F125" t="s">
        <v>34</v>
      </c>
      <c r="G125">
        <f>175+52+33</f>
        <v>260</v>
      </c>
      <c r="H125" s="2">
        <f>G125/sum(G122:G131)</f>
        <v>0.1261523532</v>
      </c>
      <c r="I125" s="7">
        <v>3437.0</v>
      </c>
      <c r="J125" s="7">
        <v>24.0</v>
      </c>
    </row>
    <row r="126" ht="15.75" customHeight="1">
      <c r="A126" t="s">
        <v>85</v>
      </c>
      <c r="B126">
        <v>31.129</v>
      </c>
      <c r="C126">
        <v>-7.355</v>
      </c>
      <c r="D126" t="s">
        <v>86</v>
      </c>
      <c r="E126">
        <v>5.0</v>
      </c>
      <c r="F126" t="s">
        <v>21</v>
      </c>
      <c r="G126">
        <f>24+24+25+32+39+53</f>
        <v>197</v>
      </c>
      <c r="H126" s="2">
        <f>G126/sum(G122:G131)</f>
        <v>0.09558466764</v>
      </c>
      <c r="I126" s="7">
        <v>684.0</v>
      </c>
      <c r="J126" s="7">
        <v>4.0</v>
      </c>
    </row>
    <row r="127" ht="15.75" customHeight="1">
      <c r="A127" t="s">
        <v>85</v>
      </c>
      <c r="B127">
        <v>31.129</v>
      </c>
      <c r="C127">
        <v>-7.355</v>
      </c>
      <c r="D127" t="s">
        <v>86</v>
      </c>
      <c r="E127">
        <v>6.0</v>
      </c>
      <c r="F127" t="s">
        <v>17</v>
      </c>
      <c r="G127">
        <f>56+53+74</f>
        <v>183</v>
      </c>
      <c r="H127" s="2">
        <f>G127/sum(G122:G131)</f>
        <v>0.08879184862</v>
      </c>
      <c r="I127" s="7">
        <v>1293.0</v>
      </c>
      <c r="J127" s="7">
        <v>48.0</v>
      </c>
    </row>
    <row r="128" ht="15.75" customHeight="1">
      <c r="A128" t="s">
        <v>85</v>
      </c>
      <c r="B128">
        <v>31.129</v>
      </c>
      <c r="C128">
        <v>-7.355</v>
      </c>
      <c r="D128" t="s">
        <v>86</v>
      </c>
      <c r="E128">
        <v>7.0</v>
      </c>
      <c r="F128" t="s">
        <v>31</v>
      </c>
      <c r="G128">
        <f>155</f>
        <v>155</v>
      </c>
      <c r="H128" s="2">
        <f>G128/sum(G122:G131)</f>
        <v>0.07520621058</v>
      </c>
      <c r="I128" s="7">
        <v>0.0</v>
      </c>
      <c r="J128" s="7">
        <v>0.0</v>
      </c>
    </row>
    <row r="129" ht="15.75" customHeight="1">
      <c r="A129" t="s">
        <v>85</v>
      </c>
      <c r="B129">
        <v>31.129</v>
      </c>
      <c r="C129">
        <v>-7.355</v>
      </c>
      <c r="D129" t="s">
        <v>86</v>
      </c>
      <c r="E129">
        <v>8.0</v>
      </c>
      <c r="F129" t="s">
        <v>48</v>
      </c>
      <c r="G129">
        <f>29+29+30</f>
        <v>88</v>
      </c>
      <c r="H129" s="2">
        <f>G129/sum(G122:G131)</f>
        <v>0.04269771955</v>
      </c>
      <c r="I129" s="7">
        <v>144.0</v>
      </c>
      <c r="J129" s="7">
        <v>0.0</v>
      </c>
    </row>
    <row r="130" ht="15.75" customHeight="1">
      <c r="A130" t="s">
        <v>85</v>
      </c>
      <c r="B130">
        <v>31.129</v>
      </c>
      <c r="C130">
        <v>-7.355</v>
      </c>
      <c r="D130" t="s">
        <v>86</v>
      </c>
      <c r="E130">
        <v>9.0</v>
      </c>
      <c r="F130" t="s">
        <v>15</v>
      </c>
      <c r="G130">
        <f>22+33</f>
        <v>55</v>
      </c>
      <c r="H130" s="2">
        <f>G130/sum(G122:G131)</f>
        <v>0.02668607472</v>
      </c>
      <c r="I130" s="7">
        <v>278.0</v>
      </c>
      <c r="J130" s="7">
        <v>0.0</v>
      </c>
    </row>
    <row r="131" ht="15.75" customHeight="1">
      <c r="A131" t="s">
        <v>85</v>
      </c>
      <c r="B131">
        <v>31.129</v>
      </c>
      <c r="C131">
        <v>-7.355</v>
      </c>
      <c r="D131" t="s">
        <v>86</v>
      </c>
      <c r="E131">
        <v>10.0</v>
      </c>
      <c r="F131" t="s">
        <v>87</v>
      </c>
      <c r="G131">
        <f>25+22</f>
        <v>47</v>
      </c>
      <c r="H131" s="2">
        <f>G131/sum(G122:G131)</f>
        <v>0.02280446385</v>
      </c>
      <c r="I131" s="7">
        <v>106.0</v>
      </c>
      <c r="J131" s="7">
        <v>7.0</v>
      </c>
    </row>
    <row r="132" ht="15.75" customHeight="1">
      <c r="A132" t="s">
        <v>88</v>
      </c>
      <c r="B132">
        <v>17.181</v>
      </c>
      <c r="C132">
        <v>121.256</v>
      </c>
      <c r="D132" t="s">
        <v>89</v>
      </c>
      <c r="E132">
        <v>1.0</v>
      </c>
      <c r="F132" t="s">
        <v>25</v>
      </c>
      <c r="G132">
        <v>450.0</v>
      </c>
      <c r="H132" s="2">
        <f>G132/sum(G132:G141)</f>
        <v>0.2351097179</v>
      </c>
      <c r="I132" s="7">
        <v>134.0</v>
      </c>
      <c r="J132" s="7">
        <v>9.0</v>
      </c>
    </row>
    <row r="133" ht="15.75" customHeight="1">
      <c r="A133" t="s">
        <v>88</v>
      </c>
      <c r="B133">
        <v>17.181</v>
      </c>
      <c r="C133">
        <v>121.256</v>
      </c>
      <c r="D133" t="s">
        <v>89</v>
      </c>
      <c r="E133">
        <v>2.0</v>
      </c>
      <c r="F133" t="s">
        <v>13</v>
      </c>
      <c r="G133">
        <v>441.0</v>
      </c>
      <c r="H133" s="2">
        <f>G133/sum(G132:G141)</f>
        <v>0.2304075235</v>
      </c>
      <c r="I133" s="7">
        <v>6030.0</v>
      </c>
      <c r="J133" s="7">
        <v>95.0</v>
      </c>
    </row>
    <row r="134" ht="15.75" customHeight="1">
      <c r="A134" t="s">
        <v>88</v>
      </c>
      <c r="B134">
        <v>17.181</v>
      </c>
      <c r="C134">
        <v>121.256</v>
      </c>
      <c r="D134" t="s">
        <v>89</v>
      </c>
      <c r="E134">
        <v>3.0</v>
      </c>
      <c r="F134" t="s">
        <v>90</v>
      </c>
      <c r="G134">
        <v>188.0</v>
      </c>
      <c r="H134" s="2">
        <f>G134/sum(G132:G141)</f>
        <v>0.09822361546</v>
      </c>
      <c r="I134" s="7">
        <v>0.0</v>
      </c>
      <c r="J134" s="7">
        <v>1.0</v>
      </c>
    </row>
    <row r="135" ht="15.75" customHeight="1">
      <c r="A135" t="s">
        <v>88</v>
      </c>
      <c r="B135">
        <v>17.181</v>
      </c>
      <c r="C135">
        <v>121.256</v>
      </c>
      <c r="D135" t="s">
        <v>89</v>
      </c>
      <c r="E135">
        <v>4.0</v>
      </c>
      <c r="F135" t="s">
        <v>15</v>
      </c>
      <c r="G135">
        <v>162.0</v>
      </c>
      <c r="H135" s="2">
        <f>G135/sum(G132:G141)</f>
        <v>0.08463949843</v>
      </c>
      <c r="I135" s="7">
        <v>469.0</v>
      </c>
      <c r="J135" s="7">
        <v>3.0</v>
      </c>
    </row>
    <row r="136" ht="15.75" customHeight="1">
      <c r="A136" t="s">
        <v>88</v>
      </c>
      <c r="B136">
        <v>17.181</v>
      </c>
      <c r="C136">
        <v>121.256</v>
      </c>
      <c r="D136" t="s">
        <v>89</v>
      </c>
      <c r="E136">
        <v>5.0</v>
      </c>
      <c r="F136" t="s">
        <v>37</v>
      </c>
      <c r="G136">
        <v>158.0</v>
      </c>
      <c r="H136" s="2">
        <f>G136/sum(G132:G141)</f>
        <v>0.08254963427</v>
      </c>
      <c r="I136" s="7">
        <v>1681.0</v>
      </c>
      <c r="J136" s="7">
        <v>133.0</v>
      </c>
    </row>
    <row r="137" ht="15.75" customHeight="1">
      <c r="A137" t="s">
        <v>88</v>
      </c>
      <c r="B137">
        <v>17.181</v>
      </c>
      <c r="C137">
        <v>121.256</v>
      </c>
      <c r="D137" t="s">
        <v>89</v>
      </c>
      <c r="E137">
        <v>6.0</v>
      </c>
      <c r="F137" t="s">
        <v>31</v>
      </c>
      <c r="G137">
        <v>128.0</v>
      </c>
      <c r="H137" s="2">
        <f>G137/sum(G132:G141)</f>
        <v>0.06687565308</v>
      </c>
      <c r="I137" s="7">
        <v>126.0</v>
      </c>
      <c r="J137" s="7">
        <v>10.0</v>
      </c>
    </row>
    <row r="138" ht="15.75" customHeight="1">
      <c r="A138" t="s">
        <v>88</v>
      </c>
      <c r="B138">
        <v>17.181</v>
      </c>
      <c r="C138">
        <v>121.256</v>
      </c>
      <c r="D138" t="s">
        <v>89</v>
      </c>
      <c r="E138">
        <v>7.0</v>
      </c>
      <c r="F138" t="s">
        <v>21</v>
      </c>
      <c r="G138">
        <v>122.0</v>
      </c>
      <c r="H138" s="2">
        <f>G138/sum(G132:G141)</f>
        <v>0.06374085684</v>
      </c>
      <c r="I138" s="7">
        <v>1079.0</v>
      </c>
      <c r="J138" s="7">
        <v>99.0</v>
      </c>
    </row>
    <row r="139" ht="15.75" customHeight="1">
      <c r="A139" t="s">
        <v>88</v>
      </c>
      <c r="B139">
        <v>17.181</v>
      </c>
      <c r="C139">
        <v>121.256</v>
      </c>
      <c r="D139" t="s">
        <v>89</v>
      </c>
      <c r="E139">
        <v>8.0</v>
      </c>
      <c r="F139" t="s">
        <v>34</v>
      </c>
      <c r="G139">
        <v>116.0</v>
      </c>
      <c r="H139" s="2">
        <f>G139/sum(G132:G141)</f>
        <v>0.06060606061</v>
      </c>
      <c r="I139" s="7">
        <v>28.0</v>
      </c>
      <c r="J139" s="7">
        <v>1.0</v>
      </c>
    </row>
    <row r="140" ht="15.75" customHeight="1">
      <c r="A140" t="s">
        <v>88</v>
      </c>
      <c r="B140">
        <v>17.181</v>
      </c>
      <c r="C140">
        <v>121.256</v>
      </c>
      <c r="D140" t="s">
        <v>89</v>
      </c>
      <c r="E140">
        <v>9.0</v>
      </c>
      <c r="F140" t="s">
        <v>16</v>
      </c>
      <c r="G140">
        <v>92.0</v>
      </c>
      <c r="H140" s="2">
        <f>G140/sum(G132:G141)</f>
        <v>0.04806687565</v>
      </c>
      <c r="I140" s="6">
        <f>15353+1209</f>
        <v>16562</v>
      </c>
      <c r="J140" s="6">
        <f>152+15</f>
        <v>167</v>
      </c>
    </row>
    <row r="141" ht="15.75" customHeight="1">
      <c r="A141" t="s">
        <v>88</v>
      </c>
      <c r="B141">
        <v>17.181</v>
      </c>
      <c r="C141">
        <v>121.256</v>
      </c>
      <c r="D141" t="s">
        <v>89</v>
      </c>
      <c r="E141">
        <v>10.0</v>
      </c>
      <c r="F141" t="s">
        <v>20</v>
      </c>
      <c r="G141">
        <v>57.0</v>
      </c>
      <c r="H141" s="2">
        <f>G141/sum(G132:G141)</f>
        <v>0.02978056426</v>
      </c>
      <c r="I141" s="7">
        <v>155.0</v>
      </c>
      <c r="J141" s="7">
        <v>4.0</v>
      </c>
    </row>
    <row r="142" ht="15.75" customHeight="1">
      <c r="A142" t="s">
        <v>91</v>
      </c>
      <c r="B142">
        <v>64.736</v>
      </c>
      <c r="C142">
        <v>104.062</v>
      </c>
      <c r="D142" t="s">
        <v>92</v>
      </c>
      <c r="E142">
        <v>1.0</v>
      </c>
      <c r="F142" t="s">
        <v>15</v>
      </c>
      <c r="G142">
        <f>112+85+17+17+11</f>
        <v>242</v>
      </c>
      <c r="H142" s="2">
        <f>G142/sum(G142:G151)</f>
        <v>0.1847328244</v>
      </c>
      <c r="I142" s="7">
        <v>2317.0</v>
      </c>
      <c r="J142" s="7">
        <v>71.0</v>
      </c>
    </row>
    <row r="143" ht="15.75" customHeight="1">
      <c r="A143" t="s">
        <v>91</v>
      </c>
      <c r="B143">
        <v>64.736</v>
      </c>
      <c r="C143">
        <v>104.062</v>
      </c>
      <c r="D143" t="s">
        <v>92</v>
      </c>
      <c r="E143">
        <v>2.0</v>
      </c>
      <c r="F143" t="s">
        <v>24</v>
      </c>
      <c r="G143">
        <f>104+93+10</f>
        <v>207</v>
      </c>
      <c r="H143" s="2">
        <f>G143/sum(G142:G151)</f>
        <v>0.1580152672</v>
      </c>
      <c r="I143" s="7">
        <v>227.0</v>
      </c>
      <c r="J143" s="7">
        <v>144.0</v>
      </c>
    </row>
    <row r="144" ht="15.75" customHeight="1">
      <c r="A144" t="s">
        <v>91</v>
      </c>
      <c r="B144">
        <v>64.736</v>
      </c>
      <c r="C144">
        <v>104.062</v>
      </c>
      <c r="D144" t="s">
        <v>92</v>
      </c>
      <c r="E144">
        <v>3.0</v>
      </c>
      <c r="F144" t="s">
        <v>18</v>
      </c>
      <c r="G144">
        <f>123+61+14</f>
        <v>198</v>
      </c>
      <c r="H144" s="2">
        <f>G144/sum(G142:G151)</f>
        <v>0.1511450382</v>
      </c>
      <c r="I144" s="7">
        <v>1451.0</v>
      </c>
      <c r="J144" s="7">
        <v>3.0</v>
      </c>
    </row>
    <row r="145" ht="15.75" customHeight="1">
      <c r="A145" t="s">
        <v>91</v>
      </c>
      <c r="B145">
        <v>64.736</v>
      </c>
      <c r="C145">
        <v>104.062</v>
      </c>
      <c r="D145" t="s">
        <v>92</v>
      </c>
      <c r="E145">
        <v>4.0</v>
      </c>
      <c r="F145" t="s">
        <v>25</v>
      </c>
      <c r="G145">
        <f>143+20+10</f>
        <v>173</v>
      </c>
      <c r="H145" s="8">
        <f>G145/sum(G142:G151)</f>
        <v>0.1320610687</v>
      </c>
      <c r="I145" s="7">
        <v>1985.0</v>
      </c>
      <c r="J145" s="7">
        <v>244.0</v>
      </c>
    </row>
    <row r="146" ht="15.75" customHeight="1">
      <c r="A146" t="s">
        <v>91</v>
      </c>
      <c r="B146">
        <v>64.736</v>
      </c>
      <c r="C146">
        <v>104.062</v>
      </c>
      <c r="D146" t="s">
        <v>92</v>
      </c>
      <c r="E146">
        <v>5.0</v>
      </c>
      <c r="F146" t="s">
        <v>82</v>
      </c>
      <c r="G146">
        <f>10+10+10+117</f>
        <v>147</v>
      </c>
      <c r="H146" s="2">
        <f>G146/sum(G142:G151)</f>
        <v>0.1122137405</v>
      </c>
      <c r="I146" s="7">
        <v>331.0</v>
      </c>
      <c r="J146" s="7">
        <v>38.0</v>
      </c>
    </row>
    <row r="147" ht="15.75" customHeight="1">
      <c r="A147" t="s">
        <v>91</v>
      </c>
      <c r="B147">
        <v>64.736</v>
      </c>
      <c r="C147">
        <v>104.062</v>
      </c>
      <c r="D147" t="s">
        <v>92</v>
      </c>
      <c r="E147">
        <v>6.0</v>
      </c>
      <c r="F147" t="s">
        <v>26</v>
      </c>
      <c r="G147">
        <f>66+11+11</f>
        <v>88</v>
      </c>
      <c r="H147" s="2">
        <f>G147/sum(G142:G151)</f>
        <v>0.06717557252</v>
      </c>
      <c r="I147" s="7">
        <v>30199.0</v>
      </c>
      <c r="J147" s="7">
        <v>734.0</v>
      </c>
    </row>
    <row r="148" ht="15.75" customHeight="1">
      <c r="A148" t="s">
        <v>91</v>
      </c>
      <c r="B148">
        <v>64.736</v>
      </c>
      <c r="C148">
        <v>104.062</v>
      </c>
      <c r="D148" t="s">
        <v>92</v>
      </c>
      <c r="E148">
        <v>7.0</v>
      </c>
      <c r="F148" t="s">
        <v>14</v>
      </c>
      <c r="G148">
        <f>66+18</f>
        <v>84</v>
      </c>
      <c r="H148" s="2">
        <f>G148/sum(G142:G151)</f>
        <v>0.0641221374</v>
      </c>
      <c r="I148" s="7">
        <v>30523.0</v>
      </c>
      <c r="J148" s="7">
        <v>5004.0</v>
      </c>
    </row>
    <row r="149" ht="15.75" customHeight="1">
      <c r="A149" t="s">
        <v>91</v>
      </c>
      <c r="B149">
        <v>64.736</v>
      </c>
      <c r="C149">
        <v>104.062</v>
      </c>
      <c r="D149" t="s">
        <v>92</v>
      </c>
      <c r="E149">
        <v>8.0</v>
      </c>
      <c r="F149" t="s">
        <v>27</v>
      </c>
      <c r="G149">
        <f>31+31+16</f>
        <v>78</v>
      </c>
      <c r="H149" s="2">
        <f>G149/sum(G142:G151)</f>
        <v>0.05954198473</v>
      </c>
      <c r="I149" s="7">
        <v>0.0</v>
      </c>
      <c r="J149" s="7">
        <v>210.0</v>
      </c>
    </row>
    <row r="150" ht="15.75" customHeight="1">
      <c r="A150" t="s">
        <v>91</v>
      </c>
      <c r="B150">
        <v>64.736</v>
      </c>
      <c r="C150">
        <v>104.062</v>
      </c>
      <c r="D150" t="s">
        <v>92</v>
      </c>
      <c r="E150">
        <v>9.0</v>
      </c>
      <c r="F150" t="s">
        <v>59</v>
      </c>
      <c r="G150">
        <f>11+37+10</f>
        <v>58</v>
      </c>
      <c r="H150" s="2">
        <f>G150/sum(G142:G151)</f>
        <v>0.04427480916</v>
      </c>
      <c r="I150" s="5">
        <v>11491.0</v>
      </c>
      <c r="J150" s="7">
        <v>1934.0</v>
      </c>
    </row>
    <row r="151" ht="15.75" customHeight="1">
      <c r="A151" t="s">
        <v>91</v>
      </c>
      <c r="B151">
        <v>64.736</v>
      </c>
      <c r="C151">
        <v>104.062</v>
      </c>
      <c r="D151" t="s">
        <v>92</v>
      </c>
      <c r="E151">
        <v>10.0</v>
      </c>
      <c r="F151" t="s">
        <v>58</v>
      </c>
      <c r="G151">
        <f>12+13+10</f>
        <v>35</v>
      </c>
      <c r="H151" s="2">
        <f>G151/sum(G142:G151)</f>
        <v>0.02671755725</v>
      </c>
      <c r="I151" s="7">
        <v>1633.0</v>
      </c>
      <c r="J151" s="7">
        <v>807.0</v>
      </c>
    </row>
    <row r="152" ht="15.75" customHeight="1">
      <c r="A152" t="s">
        <v>93</v>
      </c>
      <c r="B152" s="5">
        <v>33.8361</v>
      </c>
      <c r="C152" s="5">
        <v>-81.1637</v>
      </c>
      <c r="D152" t="s">
        <v>94</v>
      </c>
      <c r="E152">
        <v>1.0</v>
      </c>
      <c r="F152" t="s">
        <v>24</v>
      </c>
      <c r="G152">
        <v>2643.0</v>
      </c>
      <c r="H152" s="2">
        <f>G152/sum(G152:G161)</f>
        <v>0.2589145768</v>
      </c>
      <c r="I152" s="7">
        <v>849.0</v>
      </c>
      <c r="J152" s="7">
        <v>15.0</v>
      </c>
    </row>
    <row r="153" ht="15.75" customHeight="1">
      <c r="A153" t="s">
        <v>93</v>
      </c>
      <c r="B153" s="5">
        <v>33.8361</v>
      </c>
      <c r="C153" s="5">
        <v>-81.1637</v>
      </c>
      <c r="D153" t="s">
        <v>94</v>
      </c>
      <c r="E153">
        <v>2.0</v>
      </c>
      <c r="F153" t="s">
        <v>46</v>
      </c>
      <c r="G153">
        <v>1620.0</v>
      </c>
      <c r="H153" s="2">
        <f>G153/sum(G152:G161)</f>
        <v>0.1586990596</v>
      </c>
      <c r="I153" s="7">
        <v>57967.0</v>
      </c>
      <c r="J153" s="7">
        <v>5491.0</v>
      </c>
    </row>
    <row r="154" ht="15.75" customHeight="1">
      <c r="A154" t="s">
        <v>93</v>
      </c>
      <c r="B154" s="5">
        <v>33.8361</v>
      </c>
      <c r="C154" s="5">
        <v>-81.1637</v>
      </c>
      <c r="D154" t="s">
        <v>94</v>
      </c>
      <c r="E154">
        <v>3.0</v>
      </c>
      <c r="F154" t="s">
        <v>15</v>
      </c>
      <c r="G154">
        <v>1455.0</v>
      </c>
      <c r="H154" s="2">
        <f>G154/sum(G152:G161)</f>
        <v>0.1425352665</v>
      </c>
      <c r="I154" s="7">
        <v>5777.0</v>
      </c>
      <c r="J154" s="7">
        <v>11.0</v>
      </c>
    </row>
    <row r="155" ht="15.75" customHeight="1">
      <c r="A155" t="s">
        <v>93</v>
      </c>
      <c r="B155" s="5">
        <v>33.8361</v>
      </c>
      <c r="C155" s="5">
        <v>-81.1637</v>
      </c>
      <c r="D155" t="s">
        <v>94</v>
      </c>
      <c r="E155">
        <v>4.0</v>
      </c>
      <c r="F155" t="s">
        <v>14</v>
      </c>
      <c r="G155">
        <v>1348.0</v>
      </c>
      <c r="H155" s="2">
        <f>G155/sum(G152:G161)</f>
        <v>0.1320532915</v>
      </c>
      <c r="I155" s="7">
        <v>91277.0</v>
      </c>
      <c r="J155" s="7">
        <v>5235.0</v>
      </c>
    </row>
    <row r="156" ht="15.75" customHeight="1">
      <c r="A156" t="s">
        <v>93</v>
      </c>
      <c r="B156" s="5">
        <v>33.8361</v>
      </c>
      <c r="C156" s="5">
        <v>-81.1637</v>
      </c>
      <c r="D156" t="s">
        <v>94</v>
      </c>
      <c r="E156">
        <v>5.0</v>
      </c>
      <c r="F156" t="s">
        <v>25</v>
      </c>
      <c r="G156">
        <v>799.0</v>
      </c>
      <c r="H156" s="2">
        <f>G156/sum(G152:G161)</f>
        <v>0.07827194357</v>
      </c>
      <c r="I156" s="7">
        <v>3159.0</v>
      </c>
      <c r="J156" s="7">
        <v>437.0</v>
      </c>
    </row>
    <row r="157" ht="15.75" customHeight="1">
      <c r="A157" t="s">
        <v>93</v>
      </c>
      <c r="B157" s="5">
        <v>33.8361</v>
      </c>
      <c r="C157" s="5">
        <v>-81.1637</v>
      </c>
      <c r="D157" t="s">
        <v>94</v>
      </c>
      <c r="E157">
        <v>6.0</v>
      </c>
      <c r="F157" t="s">
        <v>13</v>
      </c>
      <c r="G157">
        <v>798.0</v>
      </c>
      <c r="H157" s="2">
        <f>G157/sum(G152:G161)</f>
        <v>0.07817398119</v>
      </c>
      <c r="I157" s="7">
        <v>19242.0</v>
      </c>
      <c r="J157" s="7">
        <v>6944.0</v>
      </c>
    </row>
    <row r="158" ht="15.75" customHeight="1">
      <c r="A158" t="s">
        <v>93</v>
      </c>
      <c r="B158" s="5">
        <v>33.8361</v>
      </c>
      <c r="C158" s="5">
        <v>-81.1637</v>
      </c>
      <c r="D158" t="s">
        <v>94</v>
      </c>
      <c r="E158">
        <v>7.0</v>
      </c>
      <c r="F158" t="s">
        <v>95</v>
      </c>
      <c r="G158">
        <v>578.0</v>
      </c>
      <c r="H158" s="2">
        <f>G158/sum(G152:G161)</f>
        <v>0.05662225705</v>
      </c>
      <c r="I158" s="7">
        <v>353699.0</v>
      </c>
      <c r="J158" s="7">
        <v>3595.0</v>
      </c>
    </row>
    <row r="159" ht="15.75" customHeight="1">
      <c r="A159" t="s">
        <v>93</v>
      </c>
      <c r="B159" s="5">
        <v>33.8361</v>
      </c>
      <c r="C159" s="5">
        <v>-81.1637</v>
      </c>
      <c r="D159" t="s">
        <v>94</v>
      </c>
      <c r="E159">
        <v>8.0</v>
      </c>
      <c r="F159" t="s">
        <v>96</v>
      </c>
      <c r="G159">
        <v>372.0</v>
      </c>
      <c r="H159" s="2">
        <f>G159/sum(G152:G161)</f>
        <v>0.03644200627</v>
      </c>
      <c r="I159" s="7">
        <v>2626.0</v>
      </c>
      <c r="J159" s="7">
        <v>778.0</v>
      </c>
    </row>
    <row r="160" ht="15.75" customHeight="1">
      <c r="A160" t="s">
        <v>93</v>
      </c>
      <c r="B160" s="5">
        <v>33.8361</v>
      </c>
      <c r="C160" s="5">
        <v>-81.1637</v>
      </c>
      <c r="D160" t="s">
        <v>94</v>
      </c>
      <c r="E160">
        <v>9.0</v>
      </c>
      <c r="F160" t="s">
        <v>21</v>
      </c>
      <c r="G160">
        <v>310.0</v>
      </c>
      <c r="H160" s="2">
        <f>G160/sum(G152:G161)</f>
        <v>0.03036833856</v>
      </c>
      <c r="I160" s="7">
        <v>20085.0</v>
      </c>
      <c r="J160" s="7">
        <v>101.0</v>
      </c>
    </row>
    <row r="161" ht="15.75" customHeight="1">
      <c r="A161" t="s">
        <v>93</v>
      </c>
      <c r="B161" s="5">
        <v>33.8361</v>
      </c>
      <c r="C161" s="5">
        <v>-81.1637</v>
      </c>
      <c r="D161" t="s">
        <v>94</v>
      </c>
      <c r="E161">
        <v>10.0</v>
      </c>
      <c r="F161" t="s">
        <v>60</v>
      </c>
      <c r="G161">
        <v>285.0</v>
      </c>
      <c r="H161" s="2">
        <f>G161/sum(G152:G161)</f>
        <v>0.027919279</v>
      </c>
      <c r="I161" s="7">
        <v>10525.0</v>
      </c>
      <c r="J161" s="7">
        <v>493.0</v>
      </c>
    </row>
    <row r="162" ht="15.75" customHeight="1">
      <c r="A162" t="s">
        <v>97</v>
      </c>
      <c r="B162" s="5">
        <v>38.338</v>
      </c>
      <c r="C162" s="5">
        <v>127.16</v>
      </c>
      <c r="D162" t="s">
        <v>98</v>
      </c>
      <c r="E162">
        <v>1.0</v>
      </c>
      <c r="F162" t="s">
        <v>12</v>
      </c>
      <c r="G162">
        <f>223+208+46+33+196</f>
        <v>706</v>
      </c>
      <c r="H162" s="2">
        <f t="shared" ref="H162:H171" si="5">G162/sum(G$152:G$161)</f>
        <v>0.06916144201</v>
      </c>
      <c r="I162" s="7">
        <v>1294.0</v>
      </c>
      <c r="J162" s="7">
        <v>59.0</v>
      </c>
    </row>
    <row r="163" ht="15.75" customHeight="1">
      <c r="A163" t="s">
        <v>97</v>
      </c>
      <c r="B163" s="5">
        <v>38.338</v>
      </c>
      <c r="C163" s="5">
        <v>127.16</v>
      </c>
      <c r="D163" t="s">
        <v>98</v>
      </c>
      <c r="E163">
        <v>2.0</v>
      </c>
      <c r="F163" t="s">
        <v>70</v>
      </c>
      <c r="G163">
        <f>16+26+27+127+25</f>
        <v>221</v>
      </c>
      <c r="H163" s="2">
        <f t="shared" si="5"/>
        <v>0.02164968652</v>
      </c>
      <c r="I163" s="7">
        <v>3756.0</v>
      </c>
      <c r="J163" s="7">
        <v>569.0</v>
      </c>
    </row>
    <row r="164" ht="15.75" customHeight="1">
      <c r="A164" t="s">
        <v>97</v>
      </c>
      <c r="B164" s="5">
        <v>38.338</v>
      </c>
      <c r="C164" s="5">
        <v>127.16</v>
      </c>
      <c r="D164" t="s">
        <v>98</v>
      </c>
      <c r="E164">
        <v>3.0</v>
      </c>
      <c r="F164" t="s">
        <v>59</v>
      </c>
      <c r="G164">
        <f>106+52+27</f>
        <v>185</v>
      </c>
      <c r="H164" s="2">
        <f t="shared" si="5"/>
        <v>0.01812304075</v>
      </c>
      <c r="I164" s="7">
        <v>3346.0</v>
      </c>
      <c r="J164" s="7">
        <v>0.0</v>
      </c>
    </row>
    <row r="165" ht="15.75" customHeight="1">
      <c r="A165" t="s">
        <v>97</v>
      </c>
      <c r="B165" s="5">
        <v>38.338</v>
      </c>
      <c r="C165" s="5">
        <v>127.16</v>
      </c>
      <c r="D165" t="s">
        <v>98</v>
      </c>
      <c r="E165">
        <v>4.0</v>
      </c>
      <c r="F165" t="s">
        <v>31</v>
      </c>
      <c r="G165">
        <f>170</f>
        <v>170</v>
      </c>
      <c r="H165" s="2">
        <f t="shared" si="5"/>
        <v>0.01665360502</v>
      </c>
      <c r="I165" s="6"/>
      <c r="J165" s="6"/>
    </row>
    <row r="166" ht="15.75" customHeight="1">
      <c r="A166" t="s">
        <v>97</v>
      </c>
      <c r="B166" s="5">
        <v>38.338</v>
      </c>
      <c r="C166" s="5">
        <v>127.16</v>
      </c>
      <c r="D166" t="s">
        <v>98</v>
      </c>
      <c r="E166">
        <v>5.0</v>
      </c>
      <c r="F166" t="s">
        <v>15</v>
      </c>
      <c r="G166">
        <f>105+35</f>
        <v>140</v>
      </c>
      <c r="H166" s="2">
        <f t="shared" si="5"/>
        <v>0.01371473354</v>
      </c>
      <c r="I166" s="7">
        <v>647.0</v>
      </c>
      <c r="J166" s="7">
        <v>4.0</v>
      </c>
    </row>
    <row r="167" ht="15.75" customHeight="1">
      <c r="A167" t="s">
        <v>97</v>
      </c>
      <c r="B167" s="5">
        <v>38.338</v>
      </c>
      <c r="C167" s="5">
        <v>127.16</v>
      </c>
      <c r="D167" t="s">
        <v>98</v>
      </c>
      <c r="E167">
        <v>6.0</v>
      </c>
      <c r="F167" t="s">
        <v>58</v>
      </c>
      <c r="G167">
        <f>21+22+33+43</f>
        <v>119</v>
      </c>
      <c r="H167" s="2">
        <f t="shared" si="5"/>
        <v>0.01165752351</v>
      </c>
      <c r="I167" s="7">
        <v>336.0</v>
      </c>
      <c r="J167" s="7">
        <v>399.0</v>
      </c>
    </row>
    <row r="168" ht="15.75" customHeight="1">
      <c r="A168" t="s">
        <v>97</v>
      </c>
      <c r="B168" s="5">
        <v>38.338</v>
      </c>
      <c r="C168" s="5">
        <v>127.16</v>
      </c>
      <c r="D168" t="s">
        <v>98</v>
      </c>
      <c r="E168">
        <v>7.0</v>
      </c>
      <c r="F168" t="s">
        <v>73</v>
      </c>
      <c r="G168">
        <f>37+18+47</f>
        <v>102</v>
      </c>
      <c r="H168" s="2">
        <f t="shared" si="5"/>
        <v>0.009992163009</v>
      </c>
      <c r="I168" s="7">
        <v>3346.0</v>
      </c>
      <c r="J168" s="7">
        <v>0.0</v>
      </c>
    </row>
    <row r="169" ht="15.75" customHeight="1">
      <c r="A169" t="s">
        <v>97</v>
      </c>
      <c r="B169" s="5">
        <v>38.338</v>
      </c>
      <c r="C169" s="5">
        <v>127.16</v>
      </c>
      <c r="D169" t="s">
        <v>98</v>
      </c>
      <c r="E169">
        <v>8.0</v>
      </c>
      <c r="F169" t="s">
        <v>18</v>
      </c>
      <c r="G169">
        <f>21+31</f>
        <v>52</v>
      </c>
      <c r="H169" s="2">
        <f t="shared" si="5"/>
        <v>0.005094043887</v>
      </c>
      <c r="I169" s="7">
        <v>1.0</v>
      </c>
      <c r="J169" s="7">
        <v>0.0</v>
      </c>
    </row>
    <row r="170" ht="15.75" customHeight="1">
      <c r="A170" t="s">
        <v>97</v>
      </c>
      <c r="B170" s="5">
        <v>38.338</v>
      </c>
      <c r="C170" s="5">
        <v>127.16</v>
      </c>
      <c r="D170" t="s">
        <v>98</v>
      </c>
      <c r="E170">
        <v>9.0</v>
      </c>
      <c r="F170" t="s">
        <v>37</v>
      </c>
      <c r="G170">
        <f>17+23</f>
        <v>40</v>
      </c>
      <c r="H170" s="2">
        <f t="shared" si="5"/>
        <v>0.003918495298</v>
      </c>
      <c r="I170" s="7">
        <v>1210.0</v>
      </c>
      <c r="J170" s="7">
        <v>407.0</v>
      </c>
    </row>
    <row r="171" ht="15.75" customHeight="1">
      <c r="A171" t="s">
        <v>97</v>
      </c>
      <c r="B171" s="5">
        <v>38.338</v>
      </c>
      <c r="C171" s="5">
        <v>127.16</v>
      </c>
      <c r="D171" t="s">
        <v>98</v>
      </c>
      <c r="E171">
        <v>10.0</v>
      </c>
      <c r="F171" t="s">
        <v>99</v>
      </c>
      <c r="G171">
        <f>21</f>
        <v>21</v>
      </c>
      <c r="H171" s="2">
        <f t="shared" si="5"/>
        <v>0.002057210031</v>
      </c>
      <c r="I171" s="7">
        <v>340.0</v>
      </c>
      <c r="J171" s="7">
        <v>20.0</v>
      </c>
    </row>
    <row r="172" ht="15.75" customHeight="1">
      <c r="A172" t="s">
        <v>100</v>
      </c>
      <c r="B172">
        <v>40.617</v>
      </c>
      <c r="C172">
        <v>-3.388</v>
      </c>
      <c r="D172" t="s">
        <v>101</v>
      </c>
      <c r="E172">
        <v>1.0</v>
      </c>
      <c r="F172" t="s">
        <v>29</v>
      </c>
      <c r="G172">
        <f>357+255+29</f>
        <v>641</v>
      </c>
      <c r="H172" s="2">
        <f>G172/sum(G172:G181)</f>
        <v>0.2032339886</v>
      </c>
      <c r="I172" s="6">
        <f>9251+1863</f>
        <v>11114</v>
      </c>
      <c r="J172" s="7">
        <v>200.0</v>
      </c>
    </row>
    <row r="173" ht="15.75" customHeight="1">
      <c r="A173" t="s">
        <v>100</v>
      </c>
      <c r="B173">
        <v>40.617</v>
      </c>
      <c r="C173">
        <v>-3.388</v>
      </c>
      <c r="D173" t="s">
        <v>101</v>
      </c>
      <c r="E173">
        <v>2.0</v>
      </c>
      <c r="F173" t="s">
        <v>13</v>
      </c>
      <c r="G173">
        <f>290+128+71+52</f>
        <v>541</v>
      </c>
      <c r="H173" s="2">
        <f>G173/sum(G172:G181)</f>
        <v>0.1715282181</v>
      </c>
      <c r="I173" s="7">
        <v>7938.0</v>
      </c>
      <c r="J173" s="7">
        <v>653.0</v>
      </c>
    </row>
    <row r="174" ht="15.75" customHeight="1">
      <c r="A174" t="s">
        <v>100</v>
      </c>
      <c r="B174">
        <v>40.617</v>
      </c>
      <c r="C174">
        <v>-3.388</v>
      </c>
      <c r="D174" t="s">
        <v>101</v>
      </c>
      <c r="E174">
        <v>3.0</v>
      </c>
      <c r="F174" t="s">
        <v>25</v>
      </c>
      <c r="G174">
        <f>253+55+55+35+32</f>
        <v>430</v>
      </c>
      <c r="H174" s="2">
        <f>G174/sum(G172:G181)</f>
        <v>0.1363348129</v>
      </c>
      <c r="I174" s="7">
        <v>1215.0</v>
      </c>
      <c r="J174" s="7">
        <v>64.0</v>
      </c>
    </row>
    <row r="175" ht="15.75" customHeight="1">
      <c r="A175" t="s">
        <v>100</v>
      </c>
      <c r="B175">
        <v>40.617</v>
      </c>
      <c r="C175">
        <v>-3.388</v>
      </c>
      <c r="D175" t="s">
        <v>101</v>
      </c>
      <c r="E175">
        <v>4.0</v>
      </c>
      <c r="F175" t="s">
        <v>90</v>
      </c>
      <c r="G175">
        <f>142+71+67+33+31+26+21</f>
        <v>391</v>
      </c>
      <c r="H175" s="2">
        <f>G175/sum(G172:G181)</f>
        <v>0.1239695625</v>
      </c>
      <c r="I175" s="7">
        <v>4.0</v>
      </c>
      <c r="J175" s="7">
        <v>38.0</v>
      </c>
    </row>
    <row r="176" ht="15.75" customHeight="1">
      <c r="A176" t="s">
        <v>100</v>
      </c>
      <c r="B176">
        <v>40.617</v>
      </c>
      <c r="C176">
        <v>-3.388</v>
      </c>
      <c r="D176" t="s">
        <v>101</v>
      </c>
      <c r="E176">
        <v>5.0</v>
      </c>
      <c r="F176" t="s">
        <v>17</v>
      </c>
      <c r="G176">
        <f>151+62+49+37+24</f>
        <v>323</v>
      </c>
      <c r="H176" s="2">
        <f>G176/sum(G172:G181)</f>
        <v>0.1024096386</v>
      </c>
      <c r="I176" s="7">
        <v>3773.0</v>
      </c>
      <c r="J176" s="7">
        <v>504.0</v>
      </c>
    </row>
    <row r="177" ht="15.75" customHeight="1">
      <c r="A177" t="s">
        <v>100</v>
      </c>
      <c r="B177">
        <v>40.617</v>
      </c>
      <c r="C177">
        <v>-3.388</v>
      </c>
      <c r="D177" t="s">
        <v>101</v>
      </c>
      <c r="E177">
        <v>6.0</v>
      </c>
      <c r="F177" t="s">
        <v>15</v>
      </c>
      <c r="G177">
        <f>116+88+21</f>
        <v>225</v>
      </c>
      <c r="H177" s="2">
        <f>G177/sum(G172:G181)</f>
        <v>0.07133798351</v>
      </c>
      <c r="I177" s="7">
        <v>743.0</v>
      </c>
      <c r="J177" s="7">
        <v>45.0</v>
      </c>
    </row>
    <row r="178" ht="15.75" customHeight="1">
      <c r="A178" t="s">
        <v>100</v>
      </c>
      <c r="B178">
        <v>40.617</v>
      </c>
      <c r="C178">
        <v>-3.388</v>
      </c>
      <c r="D178" t="s">
        <v>101</v>
      </c>
      <c r="E178">
        <v>7.0</v>
      </c>
      <c r="F178" t="s">
        <v>63</v>
      </c>
      <c r="G178">
        <f>72+55+28+23+32</f>
        <v>210</v>
      </c>
      <c r="H178" s="2">
        <f>G178/sum(G172:G181)</f>
        <v>0.06658211795</v>
      </c>
      <c r="I178" s="7">
        <v>818.0</v>
      </c>
      <c r="J178" s="7">
        <v>124.0</v>
      </c>
    </row>
    <row r="179" ht="15.75" customHeight="1">
      <c r="A179" t="s">
        <v>100</v>
      </c>
      <c r="B179">
        <v>40.617</v>
      </c>
      <c r="C179">
        <v>-3.388</v>
      </c>
      <c r="D179" t="s">
        <v>101</v>
      </c>
      <c r="E179">
        <v>8.0</v>
      </c>
      <c r="F179" t="s">
        <v>102</v>
      </c>
      <c r="G179">
        <f>69+57+21+21</f>
        <v>168</v>
      </c>
      <c r="H179" s="2">
        <f>G179/sum(G172:G181)</f>
        <v>0.05326569436</v>
      </c>
      <c r="I179" s="7">
        <v>4608.0</v>
      </c>
      <c r="J179" s="7">
        <v>166.0</v>
      </c>
    </row>
    <row r="180" ht="15.75" customHeight="1">
      <c r="A180" t="s">
        <v>100</v>
      </c>
      <c r="B180">
        <v>40.617</v>
      </c>
      <c r="C180">
        <v>-3.388</v>
      </c>
      <c r="D180" t="s">
        <v>101</v>
      </c>
      <c r="E180">
        <v>9.0</v>
      </c>
      <c r="F180" t="s">
        <v>21</v>
      </c>
      <c r="G180">
        <f>41+29+23+22</f>
        <v>115</v>
      </c>
      <c r="H180" s="2">
        <f>G180/sum(G172:G181)</f>
        <v>0.03646163602</v>
      </c>
      <c r="I180" s="7">
        <v>1329.0</v>
      </c>
      <c r="J180" s="7">
        <v>171.0</v>
      </c>
    </row>
    <row r="181" ht="15.75" customHeight="1">
      <c r="A181" t="s">
        <v>100</v>
      </c>
      <c r="B181">
        <v>40.617</v>
      </c>
      <c r="C181">
        <v>-3.388</v>
      </c>
      <c r="D181" t="s">
        <v>101</v>
      </c>
      <c r="E181">
        <v>10.0</v>
      </c>
      <c r="F181" t="s">
        <v>103</v>
      </c>
      <c r="G181">
        <f>48+41+21</f>
        <v>110</v>
      </c>
      <c r="H181" s="2">
        <f>G181/sum(G172:G181)</f>
        <v>0.0348763475</v>
      </c>
      <c r="I181" s="7">
        <v>3431.0</v>
      </c>
      <c r="J181" s="7">
        <v>152.0</v>
      </c>
    </row>
    <row r="182" ht="15.75" customHeight="1">
      <c r="A182" t="s">
        <v>104</v>
      </c>
      <c r="B182">
        <v>15.688</v>
      </c>
      <c r="C182">
        <v>100.845</v>
      </c>
      <c r="D182" t="s">
        <v>105</v>
      </c>
      <c r="E182">
        <v>3.0</v>
      </c>
      <c r="F182" t="s">
        <v>63</v>
      </c>
      <c r="G182">
        <f>273+229+220+114+113</f>
        <v>949</v>
      </c>
      <c r="H182" s="2">
        <f t="shared" ref="H182:H191" si="6">G182/sum(G$102:G$111)</f>
        <v>0.1684715072</v>
      </c>
      <c r="I182" s="3">
        <v>132.0</v>
      </c>
      <c r="J182" s="3">
        <v>3.0</v>
      </c>
    </row>
    <row r="183" ht="15.75" customHeight="1">
      <c r="A183" t="s">
        <v>104</v>
      </c>
      <c r="B183">
        <v>15.688</v>
      </c>
      <c r="C183">
        <v>100.845</v>
      </c>
      <c r="D183" t="s">
        <v>105</v>
      </c>
      <c r="E183">
        <v>1.0</v>
      </c>
      <c r="F183" t="s">
        <v>13</v>
      </c>
      <c r="G183">
        <f>414+299+100+90</f>
        <v>903</v>
      </c>
      <c r="H183" s="2">
        <f t="shared" si="6"/>
        <v>0.1603053435</v>
      </c>
      <c r="I183" s="3">
        <v>3643.0</v>
      </c>
      <c r="J183" s="3">
        <v>378.0</v>
      </c>
    </row>
    <row r="184" ht="15.75" customHeight="1">
      <c r="A184" t="s">
        <v>104</v>
      </c>
      <c r="B184">
        <v>15.688</v>
      </c>
      <c r="C184">
        <v>100.845</v>
      </c>
      <c r="D184" t="s">
        <v>105</v>
      </c>
      <c r="E184">
        <v>4.0</v>
      </c>
      <c r="F184" t="s">
        <v>12</v>
      </c>
      <c r="G184">
        <f>255+167+84+54+49+234</f>
        <v>843</v>
      </c>
      <c r="H184" s="2">
        <f t="shared" si="6"/>
        <v>0.1496538257</v>
      </c>
      <c r="I184" s="3">
        <v>40.0</v>
      </c>
      <c r="J184" s="3">
        <v>99.0</v>
      </c>
    </row>
    <row r="185" ht="15.75" customHeight="1">
      <c r="A185" t="s">
        <v>104</v>
      </c>
      <c r="B185">
        <v>15.688</v>
      </c>
      <c r="C185">
        <v>100.845</v>
      </c>
      <c r="D185" t="s">
        <v>105</v>
      </c>
      <c r="E185">
        <v>2.0</v>
      </c>
      <c r="F185" t="s">
        <v>16</v>
      </c>
      <c r="G185">
        <f>353+118+88+48</f>
        <v>607</v>
      </c>
      <c r="H185" s="2">
        <f t="shared" si="6"/>
        <v>0.1077578555</v>
      </c>
      <c r="I185" s="3">
        <v>1039.0</v>
      </c>
      <c r="J185" s="3">
        <v>54.0</v>
      </c>
    </row>
    <row r="186" ht="15.75" customHeight="1">
      <c r="A186" t="s">
        <v>104</v>
      </c>
      <c r="B186">
        <v>15.688</v>
      </c>
      <c r="C186">
        <v>100.845</v>
      </c>
      <c r="D186" t="s">
        <v>105</v>
      </c>
      <c r="E186">
        <v>6.0</v>
      </c>
      <c r="F186" t="s">
        <v>106</v>
      </c>
      <c r="G186">
        <f>165+91+71+71+65</f>
        <v>463</v>
      </c>
      <c r="H186" s="2">
        <f t="shared" si="6"/>
        <v>0.08219421268</v>
      </c>
      <c r="I186" s="3">
        <v>73.0</v>
      </c>
      <c r="J186" s="3">
        <v>51.0</v>
      </c>
    </row>
    <row r="187" ht="15.75" customHeight="1">
      <c r="A187" t="s">
        <v>104</v>
      </c>
      <c r="B187">
        <v>15.688</v>
      </c>
      <c r="C187">
        <v>100.845</v>
      </c>
      <c r="D187" t="s">
        <v>105</v>
      </c>
      <c r="E187">
        <v>7.0</v>
      </c>
      <c r="F187" t="s">
        <v>21</v>
      </c>
      <c r="G187">
        <f>115+74+73+70+49+46</f>
        <v>427</v>
      </c>
      <c r="H187" s="2">
        <f t="shared" si="6"/>
        <v>0.07580330197</v>
      </c>
      <c r="I187" s="3">
        <v>1470.0</v>
      </c>
      <c r="J187" s="3">
        <v>11.0</v>
      </c>
    </row>
    <row r="188" ht="15.75" customHeight="1">
      <c r="A188" t="s">
        <v>104</v>
      </c>
      <c r="B188">
        <v>15.688</v>
      </c>
      <c r="C188">
        <v>100.845</v>
      </c>
      <c r="D188" t="s">
        <v>105</v>
      </c>
      <c r="E188">
        <v>5.0</v>
      </c>
      <c r="F188" t="s">
        <v>34</v>
      </c>
      <c r="G188">
        <f>200+134+78</f>
        <v>412</v>
      </c>
      <c r="H188" s="2">
        <f t="shared" si="6"/>
        <v>0.07314042251</v>
      </c>
      <c r="I188" s="3">
        <v>143.0</v>
      </c>
      <c r="J188" s="3">
        <v>13.0</v>
      </c>
    </row>
    <row r="189" ht="15.75" customHeight="1">
      <c r="A189" t="s">
        <v>104</v>
      </c>
      <c r="B189">
        <v>15.688</v>
      </c>
      <c r="C189">
        <v>100.845</v>
      </c>
      <c r="D189" t="s">
        <v>105</v>
      </c>
      <c r="E189">
        <v>8.0</v>
      </c>
      <c r="F189" t="s">
        <v>107</v>
      </c>
      <c r="G189">
        <f>164+114</f>
        <v>278</v>
      </c>
      <c r="H189" s="2">
        <f t="shared" si="6"/>
        <v>0.04935203266</v>
      </c>
      <c r="I189" s="3">
        <v>143.0</v>
      </c>
      <c r="J189" s="3">
        <v>13.0</v>
      </c>
    </row>
    <row r="190" ht="15.75" customHeight="1">
      <c r="A190" t="s">
        <v>104</v>
      </c>
      <c r="B190">
        <v>15.688</v>
      </c>
      <c r="C190">
        <v>100.845</v>
      </c>
      <c r="D190" t="s">
        <v>105</v>
      </c>
      <c r="E190">
        <v>9.0</v>
      </c>
      <c r="F190" t="s">
        <v>108</v>
      </c>
      <c r="G190">
        <f>184</f>
        <v>184</v>
      </c>
      <c r="H190" s="2">
        <f t="shared" si="6"/>
        <v>0.03266465471</v>
      </c>
      <c r="I190" s="3">
        <v>156.0</v>
      </c>
      <c r="J190" s="3">
        <v>54.0</v>
      </c>
    </row>
    <row r="191" ht="15.75" customHeight="1">
      <c r="A191" t="s">
        <v>104</v>
      </c>
      <c r="B191">
        <v>15.688</v>
      </c>
      <c r="C191">
        <v>100.845</v>
      </c>
      <c r="D191" t="s">
        <v>105</v>
      </c>
      <c r="E191">
        <v>10.0</v>
      </c>
      <c r="F191" t="s">
        <v>31</v>
      </c>
      <c r="G191">
        <v>175.0</v>
      </c>
      <c r="H191" s="2">
        <f t="shared" si="6"/>
        <v>0.03106692704</v>
      </c>
      <c r="I191" s="3">
        <v>349.0</v>
      </c>
      <c r="J191" s="3">
        <v>1.0</v>
      </c>
    </row>
    <row r="192" ht="15.75" customHeight="1">
      <c r="A192" t="s">
        <v>109</v>
      </c>
      <c r="B192" s="9">
        <v>23.75</v>
      </c>
      <c r="C192" s="9">
        <v>106.373</v>
      </c>
      <c r="D192" t="s">
        <v>110</v>
      </c>
      <c r="E192">
        <v>1.0</v>
      </c>
      <c r="F192" t="s">
        <v>25</v>
      </c>
      <c r="G192">
        <f>119+105+50+45+43+22+151</f>
        <v>535</v>
      </c>
      <c r="H192" s="2">
        <f t="shared" ref="H192:H201" si="7">G192/sum(G$112:G$121)</f>
        <v>0.02558829156</v>
      </c>
      <c r="I192" s="3">
        <v>330.0</v>
      </c>
      <c r="J192" s="3">
        <v>170.0</v>
      </c>
    </row>
    <row r="193" ht="15.75" customHeight="1">
      <c r="A193" t="s">
        <v>109</v>
      </c>
      <c r="B193" s="9">
        <v>23.75</v>
      </c>
      <c r="C193" s="9">
        <v>106.373</v>
      </c>
      <c r="D193" t="s">
        <v>110</v>
      </c>
      <c r="E193">
        <v>2.0</v>
      </c>
      <c r="F193" t="s">
        <v>13</v>
      </c>
      <c r="G193">
        <f>239+148+64</f>
        <v>451</v>
      </c>
      <c r="H193" s="2">
        <f t="shared" si="7"/>
        <v>0.02157069064</v>
      </c>
      <c r="I193" s="3">
        <v>14646.0</v>
      </c>
      <c r="J193" s="3">
        <v>168.0</v>
      </c>
    </row>
    <row r="194" ht="15.75" customHeight="1">
      <c r="A194" t="s">
        <v>109</v>
      </c>
      <c r="B194" s="9">
        <v>23.75</v>
      </c>
      <c r="C194" s="9">
        <v>106.373</v>
      </c>
      <c r="D194" t="s">
        <v>110</v>
      </c>
      <c r="E194">
        <v>3.0</v>
      </c>
      <c r="F194" t="s">
        <v>63</v>
      </c>
      <c r="G194">
        <f>110+106+97+40</f>
        <v>353</v>
      </c>
      <c r="H194" s="2">
        <f t="shared" si="7"/>
        <v>0.01688348957</v>
      </c>
      <c r="I194" s="4" t="s">
        <v>28</v>
      </c>
      <c r="J194" s="3">
        <v>0.0</v>
      </c>
    </row>
    <row r="195" ht="15.75" customHeight="1">
      <c r="A195" t="s">
        <v>109</v>
      </c>
      <c r="B195" s="9">
        <v>23.75</v>
      </c>
      <c r="C195" s="9">
        <v>106.373</v>
      </c>
      <c r="D195" t="s">
        <v>110</v>
      </c>
      <c r="E195" s="5">
        <v>4.0</v>
      </c>
      <c r="F195" t="s">
        <v>34</v>
      </c>
      <c r="G195">
        <f>88+66+29</f>
        <v>183</v>
      </c>
      <c r="H195" s="2">
        <f t="shared" si="7"/>
        <v>0.008752630572</v>
      </c>
      <c r="I195" s="3">
        <v>26.0</v>
      </c>
      <c r="J195" s="3">
        <v>75.0</v>
      </c>
    </row>
    <row r="196" ht="15.75" customHeight="1">
      <c r="A196" t="s">
        <v>109</v>
      </c>
      <c r="B196" s="9">
        <v>23.75</v>
      </c>
      <c r="C196" s="9">
        <v>106.373</v>
      </c>
      <c r="D196" t="s">
        <v>110</v>
      </c>
      <c r="E196" s="5">
        <v>5.0</v>
      </c>
      <c r="F196" t="s">
        <v>111</v>
      </c>
      <c r="G196">
        <f>127+28</f>
        <v>155</v>
      </c>
      <c r="H196" s="2">
        <f t="shared" si="7"/>
        <v>0.007413430266</v>
      </c>
      <c r="I196" s="3">
        <v>169.0</v>
      </c>
      <c r="J196" s="4" t="s">
        <v>28</v>
      </c>
    </row>
    <row r="197" ht="15.75" customHeight="1">
      <c r="A197" t="s">
        <v>109</v>
      </c>
      <c r="B197" s="9">
        <v>23.75</v>
      </c>
      <c r="C197" s="9">
        <v>106.373</v>
      </c>
      <c r="D197" t="s">
        <v>110</v>
      </c>
      <c r="E197" s="5">
        <v>6.0</v>
      </c>
      <c r="F197" t="s">
        <v>45</v>
      </c>
      <c r="G197">
        <f>100+31</f>
        <v>131</v>
      </c>
      <c r="H197" s="2">
        <f t="shared" si="7"/>
        <v>0.006265544289</v>
      </c>
      <c r="I197" s="3">
        <v>14646.0</v>
      </c>
      <c r="J197" s="3">
        <v>168.0</v>
      </c>
    </row>
    <row r="198" ht="15.75" customHeight="1">
      <c r="A198" t="s">
        <v>109</v>
      </c>
      <c r="B198" s="9">
        <v>23.75</v>
      </c>
      <c r="C198" s="9">
        <v>106.373</v>
      </c>
      <c r="D198" t="s">
        <v>110</v>
      </c>
      <c r="E198" s="5">
        <v>7.0</v>
      </c>
      <c r="F198" t="s">
        <v>112</v>
      </c>
      <c r="G198">
        <f>98+23</f>
        <v>121</v>
      </c>
      <c r="H198" s="2">
        <f t="shared" si="7"/>
        <v>0.005787258466</v>
      </c>
      <c r="I198" s="3">
        <v>26.0</v>
      </c>
      <c r="J198" s="3">
        <v>75.0</v>
      </c>
    </row>
    <row r="199" ht="15.75" customHeight="1">
      <c r="A199" t="s">
        <v>109</v>
      </c>
      <c r="B199" s="9">
        <v>23.75</v>
      </c>
      <c r="C199" s="9">
        <v>106.373</v>
      </c>
      <c r="D199" t="s">
        <v>110</v>
      </c>
      <c r="E199" s="5">
        <v>8.0</v>
      </c>
      <c r="F199" t="s">
        <v>18</v>
      </c>
      <c r="G199">
        <f>78+26</f>
        <v>104</v>
      </c>
      <c r="H199" s="2">
        <f t="shared" si="7"/>
        <v>0.004974172566</v>
      </c>
      <c r="I199" s="4" t="s">
        <v>28</v>
      </c>
      <c r="J199" s="3">
        <v>5.0</v>
      </c>
    </row>
    <row r="200" ht="15.75" customHeight="1">
      <c r="A200" t="s">
        <v>109</v>
      </c>
      <c r="B200" s="9">
        <v>23.75</v>
      </c>
      <c r="C200" s="9">
        <v>106.373</v>
      </c>
      <c r="D200" t="s">
        <v>110</v>
      </c>
      <c r="E200" s="5">
        <v>9.0</v>
      </c>
      <c r="F200" s="5" t="s">
        <v>20</v>
      </c>
      <c r="G200" s="5">
        <v>92.0</v>
      </c>
      <c r="H200" s="2">
        <f t="shared" si="7"/>
        <v>0.004400229577</v>
      </c>
      <c r="I200" s="3">
        <v>761.0</v>
      </c>
      <c r="J200" s="3">
        <v>35.0</v>
      </c>
    </row>
    <row r="201" ht="15.75" customHeight="1">
      <c r="A201" t="s">
        <v>109</v>
      </c>
      <c r="B201" s="9">
        <v>23.75</v>
      </c>
      <c r="C201" s="9">
        <v>106.373</v>
      </c>
      <c r="D201" t="s">
        <v>110</v>
      </c>
      <c r="E201">
        <v>10.0</v>
      </c>
      <c r="F201" t="s">
        <v>35</v>
      </c>
      <c r="G201">
        <f>85</f>
        <v>85</v>
      </c>
      <c r="H201" s="2">
        <f t="shared" si="7"/>
        <v>0.004065429501</v>
      </c>
      <c r="I201" s="3">
        <v>38.0</v>
      </c>
      <c r="J201" s="3">
        <v>28.0</v>
      </c>
    </row>
    <row r="202" ht="15.75" customHeight="1">
      <c r="H202" s="2"/>
      <c r="I202" s="6"/>
      <c r="J202" s="6"/>
    </row>
    <row r="203" ht="15.75" customHeight="1">
      <c r="H203" s="2"/>
      <c r="I203" s="6"/>
      <c r="J203" s="6"/>
    </row>
    <row r="204" ht="15.75" customHeight="1">
      <c r="H204" s="2"/>
      <c r="I204" s="6"/>
      <c r="J204" s="6"/>
    </row>
    <row r="205" ht="15.75" customHeight="1">
      <c r="H205" s="2"/>
      <c r="I205" s="6"/>
      <c r="J205" s="6"/>
    </row>
    <row r="206" ht="15.75" customHeight="1">
      <c r="H206" s="2"/>
      <c r="I206" s="6"/>
      <c r="J206" s="6"/>
    </row>
    <row r="207" ht="15.75" customHeight="1">
      <c r="H207" s="2"/>
      <c r="I207" s="6"/>
      <c r="J207" s="6"/>
    </row>
    <row r="208" ht="15.75" customHeight="1">
      <c r="H208" s="2"/>
      <c r="I208" s="6"/>
      <c r="J208" s="6"/>
    </row>
    <row r="209" ht="15.75" customHeight="1">
      <c r="H209" s="2"/>
      <c r="I209" s="6"/>
      <c r="J209" s="6"/>
    </row>
    <row r="210" ht="15.75" customHeight="1">
      <c r="H210" s="2"/>
      <c r="I210" s="6"/>
      <c r="J210" s="6"/>
    </row>
    <row r="211" ht="15.75" customHeight="1">
      <c r="H211" s="2"/>
      <c r="I211" s="6"/>
      <c r="J211" s="6"/>
    </row>
    <row r="212" ht="15.75" customHeight="1">
      <c r="H212" s="2"/>
      <c r="I212" s="6"/>
      <c r="J212" s="6"/>
    </row>
    <row r="213" ht="15.75" customHeight="1">
      <c r="H213" s="2"/>
      <c r="I213" s="6"/>
      <c r="J213" s="6"/>
    </row>
    <row r="214" ht="15.75" customHeight="1">
      <c r="H214" s="2"/>
      <c r="I214" s="6"/>
      <c r="J214" s="6"/>
    </row>
    <row r="215" ht="15.75" customHeight="1">
      <c r="H215" s="2"/>
      <c r="I215" s="6"/>
      <c r="J215" s="6"/>
    </row>
    <row r="216" ht="15.75" customHeight="1">
      <c r="H216" s="2"/>
      <c r="I216" s="6"/>
      <c r="J216" s="6"/>
    </row>
    <row r="217" ht="15.75" customHeight="1">
      <c r="H217" s="2"/>
      <c r="I217" s="6"/>
      <c r="J217" s="6"/>
    </row>
    <row r="218" ht="15.75" customHeight="1">
      <c r="H218" s="2"/>
      <c r="I218" s="6"/>
      <c r="J218" s="6"/>
    </row>
    <row r="219" ht="15.75" customHeight="1">
      <c r="H219" s="2"/>
      <c r="I219" s="6"/>
      <c r="J219" s="6"/>
    </row>
    <row r="220" ht="15.75" customHeight="1">
      <c r="H220" s="2"/>
      <c r="I220" s="6"/>
      <c r="J220" s="6"/>
    </row>
    <row r="221" ht="15.75" customHeight="1">
      <c r="H221" s="2"/>
      <c r="I221" s="6"/>
      <c r="J221" s="6"/>
    </row>
    <row r="222" ht="15.75" customHeight="1">
      <c r="H222" s="2"/>
      <c r="I222" s="6"/>
      <c r="J222" s="6"/>
    </row>
    <row r="223" ht="15.75" customHeight="1">
      <c r="H223" s="2"/>
      <c r="I223" s="6"/>
      <c r="J223" s="6"/>
    </row>
    <row r="224" ht="15.75" customHeight="1">
      <c r="H224" s="2"/>
      <c r="I224" s="6"/>
      <c r="J224" s="6"/>
    </row>
    <row r="225" ht="15.75" customHeight="1">
      <c r="H225" s="2"/>
      <c r="I225" s="6"/>
      <c r="J225" s="6"/>
    </row>
    <row r="226" ht="15.75" customHeight="1">
      <c r="H226" s="2"/>
      <c r="I226" s="6"/>
      <c r="J226" s="6"/>
    </row>
    <row r="227" ht="15.75" customHeight="1">
      <c r="H227" s="2"/>
      <c r="I227" s="6"/>
      <c r="J227" s="6"/>
    </row>
    <row r="228" ht="15.75" customHeight="1">
      <c r="H228" s="2"/>
      <c r="I228" s="6"/>
      <c r="J228" s="6"/>
    </row>
    <row r="229" ht="15.75" customHeight="1">
      <c r="H229" s="2"/>
      <c r="I229" s="6"/>
      <c r="J229" s="6"/>
    </row>
    <row r="230" ht="15.75" customHeight="1">
      <c r="H230" s="2"/>
      <c r="I230" s="6"/>
      <c r="J230" s="6"/>
    </row>
    <row r="231" ht="15.75" customHeight="1">
      <c r="H231" s="2"/>
      <c r="I231" s="6"/>
      <c r="J231" s="6"/>
    </row>
    <row r="232" ht="15.75" customHeight="1">
      <c r="H232" s="2"/>
      <c r="I232" s="6"/>
      <c r="J232" s="6"/>
    </row>
    <row r="233" ht="15.75" customHeight="1">
      <c r="H233" s="2"/>
      <c r="I233" s="6"/>
      <c r="J233" s="6"/>
    </row>
    <row r="234" ht="15.75" customHeight="1">
      <c r="H234" s="2"/>
      <c r="I234" s="6"/>
      <c r="J234" s="6"/>
    </row>
    <row r="235" ht="15.75" customHeight="1">
      <c r="H235" s="2"/>
      <c r="I235" s="6"/>
      <c r="J235" s="6"/>
    </row>
    <row r="236" ht="15.75" customHeight="1">
      <c r="H236" s="2"/>
      <c r="I236" s="6"/>
      <c r="J236" s="6"/>
    </row>
    <row r="237" ht="15.75" customHeight="1">
      <c r="H237" s="2"/>
      <c r="I237" s="6"/>
      <c r="J237" s="6"/>
    </row>
    <row r="238" ht="15.75" customHeight="1">
      <c r="H238" s="2"/>
      <c r="I238" s="6"/>
      <c r="J238" s="6"/>
    </row>
    <row r="239" ht="15.75" customHeight="1">
      <c r="H239" s="2"/>
      <c r="I239" s="6"/>
      <c r="J239" s="6"/>
    </row>
    <row r="240" ht="15.75" customHeight="1">
      <c r="H240" s="2"/>
      <c r="I240" s="6"/>
      <c r="J240" s="6"/>
    </row>
    <row r="241" ht="15.75" customHeight="1">
      <c r="H241" s="2"/>
      <c r="I241" s="6"/>
      <c r="J241" s="6"/>
    </row>
    <row r="242" ht="15.75" customHeight="1">
      <c r="H242" s="2"/>
      <c r="I242" s="6"/>
      <c r="J242" s="6"/>
    </row>
    <row r="243" ht="15.75" customHeight="1">
      <c r="H243" s="2"/>
      <c r="I243" s="6"/>
      <c r="J243" s="6"/>
    </row>
    <row r="244" ht="15.75" customHeight="1">
      <c r="H244" s="2"/>
      <c r="I244" s="6"/>
      <c r="J244" s="6"/>
    </row>
    <row r="245" ht="15.75" customHeight="1">
      <c r="H245" s="2"/>
      <c r="I245" s="6"/>
      <c r="J245" s="6"/>
    </row>
    <row r="246" ht="15.75" customHeight="1">
      <c r="H246" s="2"/>
      <c r="I246" s="6"/>
      <c r="J246" s="6"/>
    </row>
    <row r="247" ht="15.75" customHeight="1">
      <c r="H247" s="2"/>
      <c r="I247" s="6"/>
      <c r="J247" s="6"/>
    </row>
    <row r="248" ht="15.75" customHeight="1">
      <c r="H248" s="2"/>
      <c r="I248" s="6"/>
      <c r="J248" s="6"/>
    </row>
    <row r="249" ht="15.75" customHeight="1">
      <c r="H249" s="2"/>
      <c r="I249" s="6"/>
      <c r="J249" s="6"/>
    </row>
    <row r="250" ht="15.75" customHeight="1">
      <c r="H250" s="2"/>
      <c r="I250" s="6"/>
      <c r="J250" s="6"/>
    </row>
    <row r="251" ht="15.75" customHeight="1">
      <c r="H251" s="2"/>
      <c r="I251" s="6"/>
      <c r="J251" s="6"/>
    </row>
    <row r="252" ht="15.75" customHeight="1">
      <c r="H252" s="2"/>
      <c r="I252" s="6"/>
      <c r="J252" s="6"/>
    </row>
    <row r="253" ht="15.75" customHeight="1">
      <c r="H253" s="2"/>
      <c r="I253" s="6"/>
      <c r="J253" s="6"/>
    </row>
    <row r="254" ht="15.75" customHeight="1">
      <c r="H254" s="2"/>
      <c r="I254" s="6"/>
      <c r="J254" s="6"/>
    </row>
    <row r="255" ht="15.75" customHeight="1">
      <c r="H255" s="2"/>
      <c r="I255" s="6"/>
      <c r="J255" s="6"/>
    </row>
    <row r="256" ht="15.75" customHeight="1">
      <c r="H256" s="2"/>
      <c r="I256" s="6"/>
      <c r="J256" s="6"/>
    </row>
    <row r="257" ht="15.75" customHeight="1">
      <c r="H257" s="2"/>
      <c r="I257" s="6"/>
      <c r="J257" s="6"/>
    </row>
    <row r="258" ht="15.75" customHeight="1">
      <c r="H258" s="2"/>
      <c r="I258" s="6"/>
      <c r="J258" s="6"/>
    </row>
    <row r="259" ht="15.75" customHeight="1">
      <c r="H259" s="2"/>
      <c r="I259" s="6"/>
      <c r="J259" s="6"/>
    </row>
    <row r="260" ht="15.75" customHeight="1">
      <c r="H260" s="2"/>
      <c r="I260" s="6"/>
      <c r="J260" s="6"/>
    </row>
    <row r="261" ht="15.75" customHeight="1">
      <c r="H261" s="2"/>
      <c r="I261" s="6"/>
      <c r="J261" s="6"/>
    </row>
    <row r="262" ht="15.75" customHeight="1">
      <c r="H262" s="2"/>
      <c r="I262" s="6"/>
      <c r="J262" s="6"/>
    </row>
    <row r="263" ht="15.75" customHeight="1">
      <c r="H263" s="2"/>
      <c r="I263" s="6"/>
      <c r="J263" s="6"/>
    </row>
    <row r="264" ht="15.75" customHeight="1">
      <c r="H264" s="2"/>
      <c r="I264" s="6"/>
      <c r="J264" s="6"/>
    </row>
    <row r="265" ht="15.75" customHeight="1">
      <c r="H265" s="2"/>
      <c r="I265" s="6"/>
      <c r="J265" s="6"/>
    </row>
    <row r="266" ht="15.75" customHeight="1">
      <c r="H266" s="2"/>
      <c r="I266" s="6"/>
      <c r="J266" s="6"/>
    </row>
    <row r="267" ht="15.75" customHeight="1">
      <c r="H267" s="2"/>
      <c r="I267" s="6"/>
      <c r="J267" s="6"/>
    </row>
    <row r="268" ht="15.75" customHeight="1">
      <c r="H268" s="2"/>
      <c r="I268" s="6"/>
      <c r="J268" s="6"/>
    </row>
    <row r="269" ht="15.75" customHeight="1">
      <c r="H269" s="2"/>
      <c r="I269" s="6"/>
      <c r="J269" s="6"/>
    </row>
    <row r="270" ht="15.75" customHeight="1">
      <c r="H270" s="2"/>
      <c r="I270" s="6"/>
      <c r="J270" s="6"/>
    </row>
    <row r="271" ht="15.75" customHeight="1">
      <c r="H271" s="2"/>
      <c r="I271" s="6"/>
      <c r="J271" s="6"/>
    </row>
    <row r="272" ht="15.75" customHeight="1">
      <c r="H272" s="2"/>
      <c r="I272" s="6"/>
      <c r="J272" s="6"/>
    </row>
    <row r="273" ht="15.75" customHeight="1">
      <c r="H273" s="2"/>
      <c r="I273" s="6"/>
      <c r="J273" s="6"/>
    </row>
    <row r="274" ht="15.75" customHeight="1">
      <c r="H274" s="2"/>
      <c r="I274" s="6"/>
      <c r="J274" s="6"/>
    </row>
    <row r="275" ht="15.75" customHeight="1">
      <c r="H275" s="2"/>
      <c r="I275" s="6"/>
      <c r="J275" s="6"/>
    </row>
    <row r="276" ht="15.75" customHeight="1">
      <c r="H276" s="2"/>
      <c r="I276" s="6"/>
      <c r="J276" s="6"/>
    </row>
    <row r="277" ht="15.75" customHeight="1">
      <c r="H277" s="2"/>
      <c r="I277" s="6"/>
      <c r="J277" s="6"/>
    </row>
    <row r="278" ht="15.75" customHeight="1">
      <c r="H278" s="2"/>
      <c r="I278" s="6"/>
      <c r="J278" s="6"/>
    </row>
    <row r="279" ht="15.75" customHeight="1">
      <c r="H279" s="2"/>
      <c r="I279" s="6"/>
      <c r="J279" s="6"/>
    </row>
    <row r="280" ht="15.75" customHeight="1">
      <c r="H280" s="2"/>
      <c r="I280" s="6"/>
      <c r="J280" s="6"/>
    </row>
    <row r="281" ht="15.75" customHeight="1">
      <c r="H281" s="2"/>
      <c r="I281" s="6"/>
      <c r="J281" s="6"/>
    </row>
    <row r="282" ht="15.75" customHeight="1">
      <c r="H282" s="2"/>
      <c r="I282" s="6"/>
      <c r="J282" s="6"/>
    </row>
    <row r="283" ht="15.75" customHeight="1">
      <c r="H283" s="2"/>
      <c r="I283" s="6"/>
      <c r="J283" s="6"/>
    </row>
    <row r="284" ht="15.75" customHeight="1">
      <c r="H284" s="2"/>
      <c r="I284" s="6"/>
      <c r="J284" s="6"/>
    </row>
    <row r="285" ht="15.75" customHeight="1">
      <c r="H285" s="2"/>
      <c r="I285" s="6"/>
      <c r="J285" s="6"/>
    </row>
    <row r="286" ht="15.75" customHeight="1">
      <c r="H286" s="2"/>
      <c r="I286" s="6"/>
      <c r="J286" s="6"/>
    </row>
    <row r="287" ht="15.75" customHeight="1">
      <c r="H287" s="2"/>
      <c r="I287" s="6"/>
      <c r="J287" s="6"/>
    </row>
    <row r="288" ht="15.75" customHeight="1">
      <c r="H288" s="2"/>
      <c r="I288" s="6"/>
      <c r="J288" s="6"/>
    </row>
    <row r="289" ht="15.75" customHeight="1">
      <c r="H289" s="2"/>
      <c r="I289" s="6"/>
      <c r="J289" s="6"/>
    </row>
    <row r="290" ht="15.75" customHeight="1">
      <c r="H290" s="2"/>
      <c r="I290" s="6"/>
      <c r="J290" s="6"/>
    </row>
    <row r="291" ht="15.75" customHeight="1">
      <c r="H291" s="2"/>
      <c r="I291" s="6"/>
      <c r="J291" s="6"/>
    </row>
    <row r="292" ht="15.75" customHeight="1">
      <c r="H292" s="2"/>
      <c r="I292" s="6"/>
      <c r="J292" s="6"/>
    </row>
    <row r="293" ht="15.75" customHeight="1">
      <c r="H293" s="2"/>
      <c r="I293" s="6"/>
      <c r="J293" s="6"/>
    </row>
    <row r="294" ht="15.75" customHeight="1">
      <c r="H294" s="2"/>
      <c r="I294" s="6"/>
      <c r="J294" s="6"/>
    </row>
    <row r="295" ht="15.75" customHeight="1">
      <c r="H295" s="2"/>
      <c r="I295" s="6"/>
      <c r="J295" s="6"/>
    </row>
    <row r="296" ht="15.75" customHeight="1">
      <c r="H296" s="2"/>
      <c r="I296" s="6"/>
      <c r="J296" s="6"/>
    </row>
    <row r="297" ht="15.75" customHeight="1">
      <c r="H297" s="2"/>
      <c r="I297" s="6"/>
      <c r="J297" s="6"/>
    </row>
    <row r="298" ht="15.75" customHeight="1">
      <c r="H298" s="2"/>
      <c r="I298" s="6"/>
      <c r="J298" s="6"/>
    </row>
    <row r="299" ht="15.75" customHeight="1">
      <c r="H299" s="2"/>
      <c r="I299" s="6"/>
      <c r="J299" s="6"/>
    </row>
    <row r="300" ht="15.75" customHeight="1">
      <c r="H300" s="2"/>
      <c r="I300" s="6"/>
      <c r="J300" s="6"/>
    </row>
    <row r="301" ht="15.75" customHeight="1">
      <c r="H301" s="2"/>
      <c r="I301" s="6"/>
      <c r="J301" s="6"/>
    </row>
    <row r="302" ht="15.75" customHeight="1">
      <c r="H302" s="2"/>
      <c r="I302" s="6"/>
      <c r="J302" s="6"/>
    </row>
    <row r="303" ht="15.75" customHeight="1">
      <c r="H303" s="2"/>
      <c r="I303" s="6"/>
      <c r="J303" s="6"/>
    </row>
    <row r="304" ht="15.75" customHeight="1">
      <c r="H304" s="2"/>
      <c r="I304" s="6"/>
      <c r="J304" s="6"/>
    </row>
    <row r="305" ht="15.75" customHeight="1">
      <c r="H305" s="2"/>
      <c r="I305" s="6"/>
      <c r="J305" s="6"/>
    </row>
    <row r="306" ht="15.75" customHeight="1">
      <c r="H306" s="2"/>
      <c r="I306" s="6"/>
      <c r="J306" s="6"/>
    </row>
    <row r="307" ht="15.75" customHeight="1">
      <c r="H307" s="2"/>
      <c r="I307" s="6"/>
      <c r="J307" s="6"/>
    </row>
    <row r="308" ht="15.75" customHeight="1">
      <c r="H308" s="2"/>
      <c r="I308" s="6"/>
      <c r="J308" s="6"/>
    </row>
    <row r="309" ht="15.75" customHeight="1">
      <c r="H309" s="2"/>
      <c r="I309" s="6"/>
      <c r="J309" s="6"/>
    </row>
    <row r="310" ht="15.75" customHeight="1">
      <c r="H310" s="2"/>
      <c r="I310" s="6"/>
      <c r="J310" s="6"/>
    </row>
    <row r="311" ht="15.75" customHeight="1">
      <c r="H311" s="2"/>
      <c r="I311" s="6"/>
      <c r="J311" s="6"/>
    </row>
    <row r="312" ht="15.75" customHeight="1">
      <c r="H312" s="2"/>
      <c r="I312" s="6"/>
      <c r="J312" s="6"/>
    </row>
    <row r="313" ht="15.75" customHeight="1">
      <c r="H313" s="2"/>
      <c r="I313" s="6"/>
      <c r="J313" s="6"/>
    </row>
    <row r="314" ht="15.75" customHeight="1">
      <c r="H314" s="2"/>
      <c r="I314" s="6"/>
      <c r="J314" s="6"/>
    </row>
    <row r="315" ht="15.75" customHeight="1">
      <c r="H315" s="2"/>
      <c r="I315" s="6"/>
      <c r="J315" s="6"/>
    </row>
    <row r="316" ht="15.75" customHeight="1">
      <c r="H316" s="2"/>
      <c r="I316" s="6"/>
      <c r="J316" s="6"/>
    </row>
    <row r="317" ht="15.75" customHeight="1">
      <c r="H317" s="2"/>
      <c r="I317" s="6"/>
      <c r="J317" s="6"/>
    </row>
    <row r="318" ht="15.75" customHeight="1">
      <c r="H318" s="2"/>
      <c r="I318" s="6"/>
      <c r="J318" s="6"/>
    </row>
    <row r="319" ht="15.75" customHeight="1">
      <c r="H319" s="2"/>
      <c r="I319" s="6"/>
      <c r="J319" s="6"/>
    </row>
    <row r="320" ht="15.75" customHeight="1">
      <c r="H320" s="2"/>
      <c r="I320" s="6"/>
      <c r="J320" s="6"/>
    </row>
    <row r="321" ht="15.75" customHeight="1">
      <c r="H321" s="2"/>
      <c r="I321" s="6"/>
      <c r="J321" s="6"/>
    </row>
    <row r="322" ht="15.75" customHeight="1">
      <c r="H322" s="2"/>
      <c r="I322" s="6"/>
      <c r="J322" s="6"/>
    </row>
    <row r="323" ht="15.75" customHeight="1">
      <c r="H323" s="2"/>
      <c r="I323" s="6"/>
      <c r="J323" s="6"/>
    </row>
    <row r="324" ht="15.75" customHeight="1">
      <c r="H324" s="2"/>
      <c r="I324" s="6"/>
      <c r="J324" s="6"/>
    </row>
    <row r="325" ht="15.75" customHeight="1">
      <c r="H325" s="2"/>
      <c r="I325" s="6"/>
      <c r="J325" s="6"/>
    </row>
    <row r="326" ht="15.75" customHeight="1">
      <c r="H326" s="2"/>
      <c r="I326" s="6"/>
      <c r="J326" s="6"/>
    </row>
    <row r="327" ht="15.75" customHeight="1">
      <c r="H327" s="2"/>
      <c r="I327" s="6"/>
      <c r="J327" s="6"/>
    </row>
    <row r="328" ht="15.75" customHeight="1">
      <c r="H328" s="2"/>
      <c r="I328" s="6"/>
      <c r="J328" s="6"/>
    </row>
    <row r="329" ht="15.75" customHeight="1">
      <c r="H329" s="2"/>
      <c r="I329" s="6"/>
      <c r="J329" s="6"/>
    </row>
    <row r="330" ht="15.75" customHeight="1">
      <c r="H330" s="2"/>
      <c r="I330" s="6"/>
      <c r="J330" s="6"/>
    </row>
    <row r="331" ht="15.75" customHeight="1">
      <c r="H331" s="2"/>
      <c r="I331" s="6"/>
      <c r="J331" s="6"/>
    </row>
    <row r="332" ht="15.75" customHeight="1">
      <c r="H332" s="2"/>
      <c r="I332" s="6"/>
      <c r="J332" s="6"/>
    </row>
    <row r="333" ht="15.75" customHeight="1">
      <c r="H333" s="2"/>
      <c r="I333" s="6"/>
      <c r="J333" s="6"/>
    </row>
    <row r="334" ht="15.75" customHeight="1">
      <c r="H334" s="2"/>
      <c r="I334" s="6"/>
      <c r="J334" s="6"/>
    </row>
    <row r="335" ht="15.75" customHeight="1">
      <c r="H335" s="2"/>
      <c r="I335" s="6"/>
      <c r="J335" s="6"/>
    </row>
    <row r="336" ht="15.75" customHeight="1">
      <c r="H336" s="2"/>
      <c r="I336" s="6"/>
      <c r="J336" s="6"/>
    </row>
    <row r="337" ht="15.75" customHeight="1">
      <c r="H337" s="2"/>
      <c r="I337" s="6"/>
      <c r="J337" s="6"/>
    </row>
    <row r="338" ht="15.75" customHeight="1">
      <c r="H338" s="2"/>
      <c r="I338" s="6"/>
      <c r="J338" s="6"/>
    </row>
    <row r="339" ht="15.75" customHeight="1">
      <c r="H339" s="2"/>
      <c r="I339" s="6"/>
      <c r="J339" s="6"/>
    </row>
    <row r="340" ht="15.75" customHeight="1">
      <c r="H340" s="2"/>
      <c r="I340" s="6"/>
      <c r="J340" s="6"/>
    </row>
    <row r="341" ht="15.75" customHeight="1">
      <c r="H341" s="2"/>
      <c r="I341" s="6"/>
      <c r="J341" s="6"/>
    </row>
    <row r="342" ht="15.75" customHeight="1">
      <c r="H342" s="2"/>
      <c r="I342" s="6"/>
      <c r="J342" s="6"/>
    </row>
    <row r="343" ht="15.75" customHeight="1">
      <c r="H343" s="2"/>
      <c r="I343" s="6"/>
      <c r="J343" s="6"/>
    </row>
    <row r="344" ht="15.75" customHeight="1">
      <c r="H344" s="2"/>
      <c r="I344" s="6"/>
      <c r="J344" s="6"/>
    </row>
    <row r="345" ht="15.75" customHeight="1">
      <c r="H345" s="2"/>
      <c r="I345" s="6"/>
      <c r="J345" s="6"/>
    </row>
    <row r="346" ht="15.75" customHeight="1">
      <c r="H346" s="2"/>
      <c r="I346" s="6"/>
      <c r="J346" s="6"/>
    </row>
    <row r="347" ht="15.75" customHeight="1">
      <c r="H347" s="2"/>
      <c r="I347" s="6"/>
      <c r="J347" s="6"/>
    </row>
    <row r="348" ht="15.75" customHeight="1">
      <c r="H348" s="2"/>
      <c r="I348" s="6"/>
      <c r="J348" s="6"/>
    </row>
    <row r="349" ht="15.75" customHeight="1">
      <c r="H349" s="2"/>
      <c r="I349" s="6"/>
      <c r="J349" s="6"/>
    </row>
    <row r="350" ht="15.75" customHeight="1">
      <c r="H350" s="2"/>
      <c r="I350" s="6"/>
      <c r="J350" s="6"/>
    </row>
    <row r="351" ht="15.75" customHeight="1">
      <c r="H351" s="2"/>
      <c r="I351" s="6"/>
      <c r="J351" s="6"/>
    </row>
    <row r="352" ht="15.75" customHeight="1">
      <c r="H352" s="2"/>
      <c r="I352" s="6"/>
      <c r="J352" s="6"/>
    </row>
    <row r="353" ht="15.75" customHeight="1">
      <c r="H353" s="2"/>
      <c r="I353" s="6"/>
      <c r="J353" s="6"/>
    </row>
    <row r="354" ht="15.75" customHeight="1">
      <c r="H354" s="2"/>
      <c r="I354" s="6"/>
      <c r="J354" s="6"/>
    </row>
    <row r="355" ht="15.75" customHeight="1">
      <c r="H355" s="2"/>
      <c r="I355" s="6"/>
      <c r="J355" s="6"/>
    </row>
    <row r="356" ht="15.75" customHeight="1">
      <c r="H356" s="2"/>
      <c r="I356" s="6"/>
      <c r="J356" s="6"/>
    </row>
    <row r="357" ht="15.75" customHeight="1">
      <c r="H357" s="2"/>
      <c r="I357" s="6"/>
      <c r="J357" s="6"/>
    </row>
    <row r="358" ht="15.75" customHeight="1">
      <c r="H358" s="2"/>
      <c r="I358" s="6"/>
      <c r="J358" s="6"/>
    </row>
    <row r="359" ht="15.75" customHeight="1">
      <c r="H359" s="2"/>
      <c r="I359" s="6"/>
      <c r="J359" s="6"/>
    </row>
    <row r="360" ht="15.75" customHeight="1">
      <c r="H360" s="2"/>
      <c r="I360" s="6"/>
      <c r="J360" s="6"/>
    </row>
    <row r="361" ht="15.75" customHeight="1">
      <c r="H361" s="2"/>
      <c r="I361" s="6"/>
      <c r="J361" s="6"/>
    </row>
    <row r="362" ht="15.75" customHeight="1">
      <c r="H362" s="2"/>
      <c r="I362" s="6"/>
      <c r="J362" s="6"/>
    </row>
    <row r="363" ht="15.75" customHeight="1">
      <c r="H363" s="2"/>
      <c r="I363" s="6"/>
      <c r="J363" s="6"/>
    </row>
    <row r="364" ht="15.75" customHeight="1">
      <c r="H364" s="2"/>
      <c r="I364" s="6"/>
      <c r="J364" s="6"/>
    </row>
    <row r="365" ht="15.75" customHeight="1">
      <c r="H365" s="2"/>
      <c r="I365" s="6"/>
      <c r="J365" s="6"/>
    </row>
    <row r="366" ht="15.75" customHeight="1">
      <c r="H366" s="2"/>
      <c r="I366" s="6"/>
      <c r="J366" s="6"/>
    </row>
    <row r="367" ht="15.75" customHeight="1">
      <c r="H367" s="2"/>
      <c r="I367" s="6"/>
      <c r="J367" s="6"/>
    </row>
    <row r="368" ht="15.75" customHeight="1">
      <c r="H368" s="2"/>
      <c r="I368" s="6"/>
      <c r="J368" s="6"/>
    </row>
    <row r="369" ht="15.75" customHeight="1">
      <c r="H369" s="2"/>
      <c r="I369" s="6"/>
      <c r="J369" s="6"/>
    </row>
    <row r="370" ht="15.75" customHeight="1">
      <c r="H370" s="2"/>
      <c r="I370" s="6"/>
      <c r="J370" s="6"/>
    </row>
    <row r="371" ht="15.75" customHeight="1">
      <c r="H371" s="2"/>
      <c r="I371" s="6"/>
      <c r="J371" s="6"/>
    </row>
    <row r="372" ht="15.75" customHeight="1">
      <c r="H372" s="2"/>
      <c r="I372" s="6"/>
      <c r="J372" s="6"/>
    </row>
    <row r="373" ht="15.75" customHeight="1">
      <c r="H373" s="2"/>
      <c r="I373" s="6"/>
      <c r="J373" s="6"/>
    </row>
    <row r="374" ht="15.75" customHeight="1">
      <c r="H374" s="2"/>
      <c r="I374" s="6"/>
      <c r="J374" s="6"/>
    </row>
    <row r="375" ht="15.75" customHeight="1">
      <c r="H375" s="2"/>
      <c r="I375" s="6"/>
      <c r="J375" s="6"/>
    </row>
    <row r="376" ht="15.75" customHeight="1">
      <c r="H376" s="2"/>
      <c r="I376" s="6"/>
      <c r="J376" s="6"/>
    </row>
    <row r="377" ht="15.75" customHeight="1">
      <c r="H377" s="2"/>
      <c r="I377" s="6"/>
      <c r="J377" s="6"/>
    </row>
    <row r="378" ht="15.75" customHeight="1">
      <c r="H378" s="2"/>
      <c r="I378" s="6"/>
      <c r="J378" s="6"/>
    </row>
    <row r="379" ht="15.75" customHeight="1">
      <c r="H379" s="2"/>
      <c r="I379" s="6"/>
      <c r="J379" s="6"/>
    </row>
    <row r="380" ht="15.75" customHeight="1">
      <c r="H380" s="2"/>
      <c r="I380" s="6"/>
      <c r="J380" s="6"/>
    </row>
    <row r="381" ht="15.75" customHeight="1">
      <c r="H381" s="2"/>
      <c r="I381" s="6"/>
      <c r="J381" s="6"/>
    </row>
    <row r="382" ht="15.75" customHeight="1">
      <c r="H382" s="2"/>
      <c r="I382" s="6"/>
      <c r="J382" s="6"/>
    </row>
    <row r="383" ht="15.75" customHeight="1">
      <c r="H383" s="2"/>
      <c r="I383" s="6"/>
      <c r="J383" s="6"/>
    </row>
    <row r="384" ht="15.75" customHeight="1">
      <c r="H384" s="2"/>
      <c r="I384" s="6"/>
      <c r="J384" s="6"/>
    </row>
    <row r="385" ht="15.75" customHeight="1">
      <c r="H385" s="2"/>
      <c r="I385" s="6"/>
      <c r="J385" s="6"/>
    </row>
    <row r="386" ht="15.75" customHeight="1">
      <c r="H386" s="2"/>
      <c r="I386" s="6"/>
      <c r="J386" s="6"/>
    </row>
    <row r="387" ht="15.75" customHeight="1">
      <c r="H387" s="2"/>
      <c r="I387" s="6"/>
      <c r="J387" s="6"/>
    </row>
    <row r="388" ht="15.75" customHeight="1">
      <c r="H388" s="2"/>
      <c r="I388" s="6"/>
      <c r="J388" s="6"/>
    </row>
    <row r="389" ht="15.75" customHeight="1">
      <c r="H389" s="2"/>
      <c r="I389" s="6"/>
      <c r="J389" s="6"/>
    </row>
    <row r="390" ht="15.75" customHeight="1">
      <c r="H390" s="2"/>
      <c r="I390" s="6"/>
      <c r="J390" s="6"/>
    </row>
    <row r="391" ht="15.75" customHeight="1">
      <c r="H391" s="2"/>
      <c r="I391" s="6"/>
      <c r="J391" s="6"/>
    </row>
    <row r="392" ht="15.75" customHeight="1">
      <c r="H392" s="2"/>
      <c r="I392" s="6"/>
      <c r="J392" s="6"/>
    </row>
    <row r="393" ht="15.75" customHeight="1">
      <c r="H393" s="2"/>
      <c r="I393" s="6"/>
      <c r="J393" s="6"/>
    </row>
    <row r="394" ht="15.75" customHeight="1">
      <c r="H394" s="2"/>
      <c r="I394" s="6"/>
      <c r="J394" s="6"/>
    </row>
    <row r="395" ht="15.75" customHeight="1">
      <c r="H395" s="2"/>
      <c r="I395" s="6"/>
      <c r="J395" s="6"/>
    </row>
    <row r="396" ht="15.75" customHeight="1">
      <c r="H396" s="2"/>
      <c r="I396" s="6"/>
      <c r="J396" s="6"/>
    </row>
    <row r="397" ht="15.75" customHeight="1">
      <c r="H397" s="2"/>
      <c r="I397" s="6"/>
      <c r="J397" s="6"/>
    </row>
    <row r="398" ht="15.75" customHeight="1">
      <c r="H398" s="2"/>
      <c r="I398" s="6"/>
      <c r="J398" s="6"/>
    </row>
    <row r="399" ht="15.75" customHeight="1">
      <c r="H399" s="2"/>
      <c r="I399" s="6"/>
      <c r="J399" s="6"/>
    </row>
    <row r="400" ht="15.75" customHeight="1">
      <c r="H400" s="2"/>
      <c r="I400" s="6"/>
      <c r="J400" s="6"/>
    </row>
    <row r="401" ht="15.75" customHeight="1">
      <c r="H401" s="2"/>
      <c r="I401" s="6"/>
      <c r="J401" s="6"/>
    </row>
    <row r="402" ht="15.75" customHeight="1">
      <c r="H402" s="2"/>
      <c r="I402" s="6"/>
      <c r="J402" s="6"/>
    </row>
    <row r="403" ht="15.75" customHeight="1">
      <c r="H403" s="2"/>
      <c r="I403" s="6"/>
      <c r="J403" s="6"/>
    </row>
    <row r="404" ht="15.75" customHeight="1">
      <c r="H404" s="2"/>
      <c r="I404" s="6"/>
      <c r="J404" s="6"/>
    </row>
    <row r="405" ht="15.75" customHeight="1">
      <c r="H405" s="2"/>
      <c r="I405" s="6"/>
      <c r="J405" s="6"/>
    </row>
    <row r="406" ht="15.75" customHeight="1">
      <c r="H406" s="2"/>
      <c r="I406" s="6"/>
      <c r="J406" s="6"/>
    </row>
    <row r="407" ht="15.75" customHeight="1">
      <c r="H407" s="2"/>
      <c r="I407" s="6"/>
      <c r="J407" s="6"/>
    </row>
    <row r="408" ht="15.75" customHeight="1">
      <c r="H408" s="2"/>
      <c r="I408" s="6"/>
      <c r="J408" s="6"/>
    </row>
    <row r="409" ht="15.75" customHeight="1">
      <c r="H409" s="2"/>
      <c r="I409" s="6"/>
      <c r="J409" s="6"/>
    </row>
    <row r="410" ht="15.75" customHeight="1">
      <c r="H410" s="2"/>
      <c r="I410" s="6"/>
      <c r="J410" s="6"/>
    </row>
    <row r="411" ht="15.75" customHeight="1">
      <c r="H411" s="2"/>
      <c r="I411" s="6"/>
      <c r="J411" s="6"/>
    </row>
    <row r="412" ht="15.75" customHeight="1">
      <c r="H412" s="2"/>
      <c r="I412" s="6"/>
      <c r="J412" s="6"/>
    </row>
    <row r="413" ht="15.75" customHeight="1">
      <c r="H413" s="2"/>
      <c r="I413" s="6"/>
      <c r="J413" s="6"/>
    </row>
    <row r="414" ht="15.75" customHeight="1">
      <c r="H414" s="2"/>
      <c r="I414" s="6"/>
      <c r="J414" s="6"/>
    </row>
    <row r="415" ht="15.75" customHeight="1">
      <c r="H415" s="2"/>
      <c r="I415" s="6"/>
      <c r="J415" s="6"/>
    </row>
    <row r="416" ht="15.75" customHeight="1">
      <c r="H416" s="2"/>
      <c r="I416" s="6"/>
      <c r="J416" s="6"/>
    </row>
    <row r="417" ht="15.75" customHeight="1">
      <c r="H417" s="2"/>
      <c r="I417" s="6"/>
      <c r="J417" s="6"/>
    </row>
    <row r="418" ht="15.75" customHeight="1">
      <c r="H418" s="2"/>
      <c r="I418" s="6"/>
      <c r="J418" s="6"/>
    </row>
    <row r="419" ht="15.75" customHeight="1">
      <c r="H419" s="2"/>
      <c r="I419" s="6"/>
      <c r="J419" s="6"/>
    </row>
    <row r="420" ht="15.75" customHeight="1">
      <c r="H420" s="2"/>
      <c r="I420" s="6"/>
      <c r="J420" s="6"/>
    </row>
    <row r="421" ht="15.75" customHeight="1">
      <c r="H421" s="2"/>
      <c r="I421" s="6"/>
      <c r="J421" s="6"/>
    </row>
    <row r="422" ht="15.75" customHeight="1">
      <c r="H422" s="2"/>
      <c r="I422" s="6"/>
      <c r="J422" s="6"/>
    </row>
    <row r="423" ht="15.75" customHeight="1">
      <c r="H423" s="2"/>
      <c r="I423" s="6"/>
      <c r="J423" s="6"/>
    </row>
    <row r="424" ht="15.75" customHeight="1">
      <c r="H424" s="2"/>
      <c r="I424" s="6"/>
      <c r="J424" s="6"/>
    </row>
    <row r="425" ht="15.75" customHeight="1">
      <c r="H425" s="2"/>
      <c r="I425" s="6"/>
      <c r="J425" s="6"/>
    </row>
    <row r="426" ht="15.75" customHeight="1">
      <c r="H426" s="2"/>
      <c r="I426" s="6"/>
      <c r="J426" s="6"/>
    </row>
    <row r="427" ht="15.75" customHeight="1">
      <c r="H427" s="2"/>
      <c r="I427" s="6"/>
      <c r="J427" s="6"/>
    </row>
    <row r="428" ht="15.75" customHeight="1">
      <c r="H428" s="2"/>
      <c r="I428" s="6"/>
      <c r="J428" s="6"/>
    </row>
    <row r="429" ht="15.75" customHeight="1">
      <c r="H429" s="2"/>
      <c r="I429" s="6"/>
      <c r="J429" s="6"/>
    </row>
    <row r="430" ht="15.75" customHeight="1">
      <c r="H430" s="2"/>
      <c r="I430" s="6"/>
      <c r="J430" s="6"/>
    </row>
    <row r="431" ht="15.75" customHeight="1">
      <c r="H431" s="2"/>
      <c r="I431" s="6"/>
      <c r="J431" s="6"/>
    </row>
    <row r="432" ht="15.75" customHeight="1">
      <c r="H432" s="2"/>
      <c r="I432" s="6"/>
      <c r="J432" s="6"/>
    </row>
    <row r="433" ht="15.75" customHeight="1">
      <c r="H433" s="2"/>
      <c r="I433" s="6"/>
      <c r="J433" s="6"/>
    </row>
    <row r="434" ht="15.75" customHeight="1">
      <c r="H434" s="2"/>
      <c r="I434" s="6"/>
      <c r="J434" s="6"/>
    </row>
    <row r="435" ht="15.75" customHeight="1">
      <c r="H435" s="2"/>
      <c r="I435" s="6"/>
      <c r="J435" s="6"/>
    </row>
    <row r="436" ht="15.75" customHeight="1">
      <c r="H436" s="2"/>
      <c r="I436" s="6"/>
      <c r="J436" s="6"/>
    </row>
    <row r="437" ht="15.75" customHeight="1">
      <c r="H437" s="2"/>
      <c r="I437" s="6"/>
      <c r="J437" s="6"/>
    </row>
    <row r="438" ht="15.75" customHeight="1">
      <c r="H438" s="2"/>
      <c r="I438" s="6"/>
      <c r="J438" s="6"/>
    </row>
    <row r="439" ht="15.75" customHeight="1">
      <c r="H439" s="2"/>
      <c r="I439" s="6"/>
      <c r="J439" s="6"/>
    </row>
    <row r="440" ht="15.75" customHeight="1">
      <c r="H440" s="2"/>
      <c r="I440" s="6"/>
      <c r="J440" s="6"/>
    </row>
    <row r="441" ht="15.75" customHeight="1">
      <c r="H441" s="2"/>
      <c r="I441" s="6"/>
      <c r="J441" s="6"/>
    </row>
    <row r="442" ht="15.75" customHeight="1">
      <c r="H442" s="2"/>
      <c r="I442" s="6"/>
      <c r="J442" s="6"/>
    </row>
    <row r="443" ht="15.75" customHeight="1">
      <c r="H443" s="2"/>
      <c r="I443" s="6"/>
      <c r="J443" s="6"/>
    </row>
    <row r="444" ht="15.75" customHeight="1">
      <c r="H444" s="2"/>
      <c r="I444" s="6"/>
      <c r="J444" s="6"/>
    </row>
    <row r="445" ht="15.75" customHeight="1">
      <c r="H445" s="2"/>
      <c r="I445" s="6"/>
      <c r="J445" s="6"/>
    </row>
    <row r="446" ht="15.75" customHeight="1">
      <c r="H446" s="2"/>
      <c r="I446" s="6"/>
      <c r="J446" s="6"/>
    </row>
    <row r="447" ht="15.75" customHeight="1">
      <c r="H447" s="2"/>
      <c r="I447" s="6"/>
      <c r="J447" s="6"/>
    </row>
    <row r="448" ht="15.75" customHeight="1">
      <c r="H448" s="2"/>
      <c r="I448" s="6"/>
      <c r="J448" s="6"/>
    </row>
    <row r="449" ht="15.75" customHeight="1">
      <c r="H449" s="2"/>
      <c r="I449" s="6"/>
      <c r="J449" s="6"/>
    </row>
    <row r="450" ht="15.75" customHeight="1">
      <c r="H450" s="2"/>
      <c r="I450" s="6"/>
      <c r="J450" s="6"/>
    </row>
    <row r="451" ht="15.75" customHeight="1">
      <c r="H451" s="2"/>
      <c r="I451" s="6"/>
      <c r="J451" s="6"/>
    </row>
    <row r="452" ht="15.75" customHeight="1">
      <c r="H452" s="2"/>
      <c r="I452" s="6"/>
      <c r="J452" s="6"/>
    </row>
    <row r="453" ht="15.75" customHeight="1">
      <c r="H453" s="2"/>
      <c r="I453" s="6"/>
      <c r="J453" s="6"/>
    </row>
    <row r="454" ht="15.75" customHeight="1">
      <c r="H454" s="2"/>
      <c r="I454" s="6"/>
      <c r="J454" s="6"/>
    </row>
    <row r="455" ht="15.75" customHeight="1">
      <c r="H455" s="2"/>
      <c r="I455" s="6"/>
      <c r="J455" s="6"/>
    </row>
    <row r="456" ht="15.75" customHeight="1">
      <c r="H456" s="2"/>
      <c r="I456" s="6"/>
      <c r="J456" s="6"/>
    </row>
    <row r="457" ht="15.75" customHeight="1">
      <c r="H457" s="2"/>
      <c r="I457" s="6"/>
      <c r="J457" s="6"/>
    </row>
    <row r="458" ht="15.75" customHeight="1">
      <c r="H458" s="2"/>
      <c r="I458" s="6"/>
      <c r="J458" s="6"/>
    </row>
    <row r="459" ht="15.75" customHeight="1">
      <c r="H459" s="2"/>
      <c r="I459" s="6"/>
      <c r="J459" s="6"/>
    </row>
    <row r="460" ht="15.75" customHeight="1">
      <c r="H460" s="2"/>
      <c r="I460" s="6"/>
      <c r="J460" s="6"/>
    </row>
    <row r="461" ht="15.75" customHeight="1">
      <c r="H461" s="2"/>
      <c r="I461" s="6"/>
      <c r="J461" s="6"/>
    </row>
    <row r="462" ht="15.75" customHeight="1">
      <c r="H462" s="2"/>
      <c r="I462" s="6"/>
      <c r="J462" s="6"/>
    </row>
    <row r="463" ht="15.75" customHeight="1">
      <c r="H463" s="2"/>
      <c r="I463" s="6"/>
      <c r="J463" s="6"/>
    </row>
    <row r="464" ht="15.75" customHeight="1">
      <c r="H464" s="2"/>
      <c r="I464" s="6"/>
      <c r="J464" s="6"/>
    </row>
    <row r="465" ht="15.75" customHeight="1">
      <c r="H465" s="2"/>
      <c r="I465" s="6"/>
      <c r="J465" s="6"/>
    </row>
    <row r="466" ht="15.75" customHeight="1">
      <c r="H466" s="2"/>
      <c r="I466" s="6"/>
      <c r="J466" s="6"/>
    </row>
    <row r="467" ht="15.75" customHeight="1">
      <c r="H467" s="2"/>
      <c r="I467" s="6"/>
      <c r="J467" s="6"/>
    </row>
    <row r="468" ht="15.75" customHeight="1">
      <c r="H468" s="2"/>
      <c r="I468" s="6"/>
      <c r="J468" s="6"/>
    </row>
    <row r="469" ht="15.75" customHeight="1">
      <c r="H469" s="2"/>
      <c r="I469" s="6"/>
      <c r="J469" s="6"/>
    </row>
    <row r="470" ht="15.75" customHeight="1">
      <c r="H470" s="2"/>
      <c r="I470" s="6"/>
      <c r="J470" s="6"/>
    </row>
    <row r="471" ht="15.75" customHeight="1">
      <c r="H471" s="2"/>
      <c r="I471" s="6"/>
      <c r="J471" s="6"/>
    </row>
    <row r="472" ht="15.75" customHeight="1">
      <c r="H472" s="2"/>
      <c r="I472" s="6"/>
      <c r="J472" s="6"/>
    </row>
    <row r="473" ht="15.75" customHeight="1">
      <c r="H473" s="2"/>
      <c r="I473" s="6"/>
      <c r="J473" s="6"/>
    </row>
    <row r="474" ht="15.75" customHeight="1">
      <c r="H474" s="2"/>
      <c r="I474" s="6"/>
      <c r="J474" s="6"/>
    </row>
    <row r="475" ht="15.75" customHeight="1">
      <c r="H475" s="2"/>
      <c r="I475" s="6"/>
      <c r="J475" s="6"/>
    </row>
    <row r="476" ht="15.75" customHeight="1">
      <c r="H476" s="2"/>
      <c r="I476" s="6"/>
      <c r="J476" s="6"/>
    </row>
    <row r="477" ht="15.75" customHeight="1">
      <c r="H477" s="2"/>
      <c r="I477" s="6"/>
      <c r="J477" s="6"/>
    </row>
    <row r="478" ht="15.75" customHeight="1">
      <c r="H478" s="2"/>
      <c r="I478" s="6"/>
      <c r="J478" s="6"/>
    </row>
    <row r="479" ht="15.75" customHeight="1">
      <c r="H479" s="2"/>
      <c r="I479" s="6"/>
      <c r="J479" s="6"/>
    </row>
    <row r="480" ht="15.75" customHeight="1">
      <c r="H480" s="2"/>
      <c r="I480" s="6"/>
      <c r="J480" s="6"/>
    </row>
    <row r="481" ht="15.75" customHeight="1">
      <c r="H481" s="2"/>
      <c r="I481" s="6"/>
      <c r="J481" s="6"/>
    </row>
    <row r="482" ht="15.75" customHeight="1">
      <c r="H482" s="2"/>
      <c r="I482" s="6"/>
      <c r="J482" s="6"/>
    </row>
    <row r="483" ht="15.75" customHeight="1">
      <c r="H483" s="2"/>
      <c r="I483" s="6"/>
      <c r="J483" s="6"/>
    </row>
    <row r="484" ht="15.75" customHeight="1">
      <c r="H484" s="2"/>
      <c r="I484" s="6"/>
      <c r="J484" s="6"/>
    </row>
    <row r="485" ht="15.75" customHeight="1">
      <c r="H485" s="2"/>
      <c r="I485" s="6"/>
      <c r="J485" s="6"/>
    </row>
    <row r="486" ht="15.75" customHeight="1">
      <c r="H486" s="2"/>
      <c r="I486" s="6"/>
      <c r="J486" s="6"/>
    </row>
    <row r="487" ht="15.75" customHeight="1">
      <c r="H487" s="2"/>
      <c r="I487" s="6"/>
      <c r="J487" s="6"/>
    </row>
    <row r="488" ht="15.75" customHeight="1">
      <c r="H488" s="2"/>
      <c r="I488" s="6"/>
      <c r="J488" s="6"/>
    </row>
    <row r="489" ht="15.75" customHeight="1">
      <c r="H489" s="2"/>
      <c r="I489" s="6"/>
      <c r="J489" s="6"/>
    </row>
    <row r="490" ht="15.75" customHeight="1">
      <c r="H490" s="2"/>
      <c r="I490" s="6"/>
      <c r="J490" s="6"/>
    </row>
    <row r="491" ht="15.75" customHeight="1">
      <c r="H491" s="2"/>
      <c r="I491" s="6"/>
      <c r="J491" s="6"/>
    </row>
    <row r="492" ht="15.75" customHeight="1">
      <c r="H492" s="2"/>
      <c r="I492" s="6"/>
      <c r="J492" s="6"/>
    </row>
    <row r="493" ht="15.75" customHeight="1">
      <c r="H493" s="2"/>
      <c r="I493" s="6"/>
      <c r="J493" s="6"/>
    </row>
    <row r="494" ht="15.75" customHeight="1">
      <c r="H494" s="2"/>
      <c r="I494" s="6"/>
      <c r="J494" s="6"/>
    </row>
    <row r="495" ht="15.75" customHeight="1">
      <c r="H495" s="2"/>
      <c r="I495" s="6"/>
      <c r="J495" s="6"/>
    </row>
    <row r="496" ht="15.75" customHeight="1">
      <c r="H496" s="2"/>
      <c r="I496" s="6"/>
      <c r="J496" s="6"/>
    </row>
    <row r="497" ht="15.75" customHeight="1">
      <c r="H497" s="2"/>
      <c r="I497" s="6"/>
      <c r="J497" s="6"/>
    </row>
    <row r="498" ht="15.75" customHeight="1">
      <c r="H498" s="2"/>
      <c r="I498" s="6"/>
      <c r="J498" s="6"/>
    </row>
    <row r="499" ht="15.75" customHeight="1">
      <c r="H499" s="2"/>
      <c r="I499" s="6"/>
      <c r="J499" s="6"/>
    </row>
    <row r="500" ht="15.75" customHeight="1">
      <c r="H500" s="2"/>
      <c r="I500" s="6"/>
      <c r="J500" s="6"/>
    </row>
    <row r="501" ht="15.75" customHeight="1">
      <c r="H501" s="2"/>
      <c r="I501" s="6"/>
      <c r="J501" s="6"/>
    </row>
    <row r="502" ht="15.75" customHeight="1">
      <c r="H502" s="2"/>
      <c r="I502" s="6"/>
      <c r="J502" s="6"/>
    </row>
    <row r="503" ht="15.75" customHeight="1">
      <c r="H503" s="2"/>
      <c r="I503" s="6"/>
      <c r="J503" s="6"/>
    </row>
    <row r="504" ht="15.75" customHeight="1">
      <c r="H504" s="2"/>
      <c r="I504" s="6"/>
      <c r="J504" s="6"/>
    </row>
    <row r="505" ht="15.75" customHeight="1">
      <c r="H505" s="2"/>
      <c r="I505" s="6"/>
      <c r="J505" s="6"/>
    </row>
    <row r="506" ht="15.75" customHeight="1">
      <c r="H506" s="2"/>
      <c r="I506" s="6"/>
      <c r="J506" s="6"/>
    </row>
    <row r="507" ht="15.75" customHeight="1">
      <c r="H507" s="2"/>
      <c r="I507" s="6"/>
      <c r="J507" s="6"/>
    </row>
    <row r="508" ht="15.75" customHeight="1">
      <c r="H508" s="2"/>
      <c r="I508" s="6"/>
      <c r="J508" s="6"/>
    </row>
    <row r="509" ht="15.75" customHeight="1">
      <c r="H509" s="2"/>
      <c r="I509" s="6"/>
      <c r="J509" s="6"/>
    </row>
    <row r="510" ht="15.75" customHeight="1">
      <c r="H510" s="2"/>
      <c r="I510" s="6"/>
      <c r="J510" s="6"/>
    </row>
    <row r="511" ht="15.75" customHeight="1">
      <c r="H511" s="2"/>
      <c r="I511" s="6"/>
      <c r="J511" s="6"/>
    </row>
    <row r="512" ht="15.75" customHeight="1">
      <c r="H512" s="2"/>
      <c r="I512" s="6"/>
      <c r="J512" s="6"/>
    </row>
    <row r="513" ht="15.75" customHeight="1">
      <c r="H513" s="2"/>
      <c r="I513" s="6"/>
      <c r="J513" s="6"/>
    </row>
    <row r="514" ht="15.75" customHeight="1">
      <c r="H514" s="2"/>
      <c r="I514" s="6"/>
      <c r="J514" s="6"/>
    </row>
    <row r="515" ht="15.75" customHeight="1">
      <c r="H515" s="2"/>
      <c r="I515" s="6"/>
      <c r="J515" s="6"/>
    </row>
    <row r="516" ht="15.75" customHeight="1">
      <c r="H516" s="2"/>
      <c r="I516" s="6"/>
      <c r="J516" s="6"/>
    </row>
    <row r="517" ht="15.75" customHeight="1">
      <c r="H517" s="2"/>
      <c r="I517" s="6"/>
      <c r="J517" s="6"/>
    </row>
    <row r="518" ht="15.75" customHeight="1">
      <c r="H518" s="2"/>
      <c r="I518" s="6"/>
      <c r="J518" s="6"/>
    </row>
    <row r="519" ht="15.75" customHeight="1">
      <c r="H519" s="2"/>
      <c r="I519" s="6"/>
      <c r="J519" s="6"/>
    </row>
    <row r="520" ht="15.75" customHeight="1">
      <c r="H520" s="2"/>
      <c r="I520" s="6"/>
      <c r="J520" s="6"/>
    </row>
    <row r="521" ht="15.75" customHeight="1">
      <c r="H521" s="2"/>
      <c r="I521" s="6"/>
      <c r="J521" s="6"/>
    </row>
    <row r="522" ht="15.75" customHeight="1">
      <c r="H522" s="2"/>
      <c r="I522" s="6"/>
      <c r="J522" s="6"/>
    </row>
    <row r="523" ht="15.75" customHeight="1">
      <c r="H523" s="2"/>
      <c r="I523" s="6"/>
      <c r="J523" s="6"/>
    </row>
    <row r="524" ht="15.75" customHeight="1">
      <c r="H524" s="2"/>
      <c r="I524" s="6"/>
      <c r="J524" s="6"/>
    </row>
    <row r="525" ht="15.75" customHeight="1">
      <c r="H525" s="2"/>
      <c r="I525" s="6"/>
      <c r="J525" s="6"/>
    </row>
    <row r="526" ht="15.75" customHeight="1">
      <c r="H526" s="2"/>
      <c r="I526" s="6"/>
      <c r="J526" s="6"/>
    </row>
    <row r="527" ht="15.75" customHeight="1">
      <c r="H527" s="2"/>
      <c r="I527" s="6"/>
      <c r="J527" s="6"/>
    </row>
    <row r="528" ht="15.75" customHeight="1">
      <c r="H528" s="2"/>
      <c r="I528" s="6"/>
      <c r="J528" s="6"/>
    </row>
    <row r="529" ht="15.75" customHeight="1">
      <c r="H529" s="2"/>
      <c r="I529" s="6"/>
      <c r="J529" s="6"/>
    </row>
    <row r="530" ht="15.75" customHeight="1">
      <c r="H530" s="2"/>
      <c r="I530" s="6"/>
      <c r="J530" s="6"/>
    </row>
    <row r="531" ht="15.75" customHeight="1">
      <c r="H531" s="2"/>
      <c r="I531" s="6"/>
      <c r="J531" s="6"/>
    </row>
    <row r="532" ht="15.75" customHeight="1">
      <c r="H532" s="2"/>
      <c r="I532" s="6"/>
      <c r="J532" s="6"/>
    </row>
    <row r="533" ht="15.75" customHeight="1">
      <c r="H533" s="2"/>
      <c r="I533" s="6"/>
      <c r="J533" s="6"/>
    </row>
    <row r="534" ht="15.75" customHeight="1">
      <c r="H534" s="2"/>
      <c r="I534" s="6"/>
      <c r="J534" s="6"/>
    </row>
    <row r="535" ht="15.75" customHeight="1">
      <c r="H535" s="2"/>
      <c r="I535" s="6"/>
      <c r="J535" s="6"/>
    </row>
    <row r="536" ht="15.75" customHeight="1">
      <c r="H536" s="2"/>
      <c r="I536" s="6"/>
      <c r="J536" s="6"/>
    </row>
    <row r="537" ht="15.75" customHeight="1">
      <c r="H537" s="2"/>
      <c r="I537" s="6"/>
      <c r="J537" s="6"/>
    </row>
    <row r="538" ht="15.75" customHeight="1">
      <c r="H538" s="2"/>
      <c r="I538" s="6"/>
      <c r="J538" s="6"/>
    </row>
    <row r="539" ht="15.75" customHeight="1">
      <c r="H539" s="2"/>
      <c r="I539" s="6"/>
      <c r="J539" s="6"/>
    </row>
    <row r="540" ht="15.75" customHeight="1">
      <c r="H540" s="2"/>
      <c r="I540" s="6"/>
      <c r="J540" s="6"/>
    </row>
    <row r="541" ht="15.75" customHeight="1">
      <c r="H541" s="2"/>
      <c r="I541" s="6"/>
      <c r="J541" s="6"/>
    </row>
    <row r="542" ht="15.75" customHeight="1">
      <c r="H542" s="2"/>
      <c r="I542" s="6"/>
      <c r="J542" s="6"/>
    </row>
    <row r="543" ht="15.75" customHeight="1">
      <c r="H543" s="2"/>
      <c r="I543" s="6"/>
      <c r="J543" s="6"/>
    </row>
    <row r="544" ht="15.75" customHeight="1">
      <c r="H544" s="2"/>
      <c r="I544" s="6"/>
      <c r="J544" s="6"/>
    </row>
    <row r="545" ht="15.75" customHeight="1">
      <c r="H545" s="2"/>
      <c r="I545" s="6"/>
      <c r="J545" s="6"/>
    </row>
    <row r="546" ht="15.75" customHeight="1">
      <c r="H546" s="2"/>
      <c r="I546" s="6"/>
      <c r="J546" s="6"/>
    </row>
    <row r="547" ht="15.75" customHeight="1">
      <c r="H547" s="2"/>
      <c r="I547" s="6"/>
      <c r="J547" s="6"/>
    </row>
    <row r="548" ht="15.75" customHeight="1">
      <c r="H548" s="2"/>
      <c r="I548" s="6"/>
      <c r="J548" s="6"/>
    </row>
    <row r="549" ht="15.75" customHeight="1">
      <c r="H549" s="2"/>
      <c r="I549" s="6"/>
      <c r="J549" s="6"/>
    </row>
    <row r="550" ht="15.75" customHeight="1">
      <c r="H550" s="2"/>
      <c r="I550" s="6"/>
      <c r="J550" s="6"/>
    </row>
    <row r="551" ht="15.75" customHeight="1">
      <c r="H551" s="2"/>
      <c r="I551" s="6"/>
      <c r="J551" s="6"/>
    </row>
    <row r="552" ht="15.75" customHeight="1">
      <c r="H552" s="2"/>
      <c r="I552" s="6"/>
      <c r="J552" s="6"/>
    </row>
    <row r="553" ht="15.75" customHeight="1">
      <c r="H553" s="2"/>
      <c r="I553" s="6"/>
      <c r="J553" s="6"/>
    </row>
    <row r="554" ht="15.75" customHeight="1">
      <c r="H554" s="2"/>
      <c r="I554" s="6"/>
      <c r="J554" s="6"/>
    </row>
    <row r="555" ht="15.75" customHeight="1">
      <c r="H555" s="2"/>
      <c r="I555" s="6"/>
      <c r="J555" s="6"/>
    </row>
    <row r="556" ht="15.75" customHeight="1">
      <c r="H556" s="2"/>
      <c r="I556" s="6"/>
      <c r="J556" s="6"/>
    </row>
    <row r="557" ht="15.75" customHeight="1">
      <c r="H557" s="2"/>
      <c r="I557" s="6"/>
      <c r="J557" s="6"/>
    </row>
    <row r="558" ht="15.75" customHeight="1">
      <c r="H558" s="2"/>
      <c r="I558" s="6"/>
      <c r="J558" s="6"/>
    </row>
    <row r="559" ht="15.75" customHeight="1">
      <c r="H559" s="2"/>
      <c r="I559" s="6"/>
      <c r="J559" s="6"/>
    </row>
    <row r="560" ht="15.75" customHeight="1">
      <c r="H560" s="2"/>
      <c r="I560" s="6"/>
      <c r="J560" s="6"/>
    </row>
    <row r="561" ht="15.75" customHeight="1">
      <c r="H561" s="2"/>
      <c r="I561" s="6"/>
      <c r="J561" s="6"/>
    </row>
    <row r="562" ht="15.75" customHeight="1">
      <c r="H562" s="2"/>
      <c r="I562" s="6"/>
      <c r="J562" s="6"/>
    </row>
    <row r="563" ht="15.75" customHeight="1">
      <c r="H563" s="2"/>
      <c r="I563" s="6"/>
      <c r="J563" s="6"/>
    </row>
    <row r="564" ht="15.75" customHeight="1">
      <c r="H564" s="2"/>
      <c r="I564" s="6"/>
      <c r="J564" s="6"/>
    </row>
    <row r="565" ht="15.75" customHeight="1">
      <c r="H565" s="2"/>
      <c r="I565" s="6"/>
      <c r="J565" s="6"/>
    </row>
    <row r="566" ht="15.75" customHeight="1">
      <c r="H566" s="2"/>
      <c r="I566" s="6"/>
      <c r="J566" s="6"/>
    </row>
    <row r="567" ht="15.75" customHeight="1">
      <c r="H567" s="2"/>
      <c r="I567" s="6"/>
      <c r="J567" s="6"/>
    </row>
    <row r="568" ht="15.75" customHeight="1">
      <c r="H568" s="2"/>
      <c r="I568" s="6"/>
      <c r="J568" s="6"/>
    </row>
    <row r="569" ht="15.75" customHeight="1">
      <c r="H569" s="2"/>
      <c r="I569" s="6"/>
      <c r="J569" s="6"/>
    </row>
    <row r="570" ht="15.75" customHeight="1">
      <c r="H570" s="2"/>
      <c r="I570" s="6"/>
      <c r="J570" s="6"/>
    </row>
    <row r="571" ht="15.75" customHeight="1">
      <c r="H571" s="2"/>
      <c r="I571" s="6"/>
      <c r="J571" s="6"/>
    </row>
    <row r="572" ht="15.75" customHeight="1">
      <c r="H572" s="2"/>
      <c r="I572" s="6"/>
      <c r="J572" s="6"/>
    </row>
    <row r="573" ht="15.75" customHeight="1">
      <c r="H573" s="2"/>
      <c r="I573" s="6"/>
      <c r="J573" s="6"/>
    </row>
    <row r="574" ht="15.75" customHeight="1">
      <c r="H574" s="2"/>
      <c r="I574" s="6"/>
      <c r="J574" s="6"/>
    </row>
    <row r="575" ht="15.75" customHeight="1">
      <c r="H575" s="2"/>
      <c r="I575" s="6"/>
      <c r="J575" s="6"/>
    </row>
    <row r="576" ht="15.75" customHeight="1">
      <c r="H576" s="2"/>
      <c r="I576" s="6"/>
      <c r="J576" s="6"/>
    </row>
    <row r="577" ht="15.75" customHeight="1">
      <c r="H577" s="2"/>
      <c r="I577" s="6"/>
      <c r="J577" s="6"/>
    </row>
    <row r="578" ht="15.75" customHeight="1">
      <c r="H578" s="2"/>
      <c r="I578" s="6"/>
      <c r="J578" s="6"/>
    </row>
    <row r="579" ht="15.75" customHeight="1">
      <c r="H579" s="2"/>
      <c r="I579" s="6"/>
      <c r="J579" s="6"/>
    </row>
    <row r="580" ht="15.75" customHeight="1">
      <c r="H580" s="2"/>
      <c r="I580" s="6"/>
      <c r="J580" s="6"/>
    </row>
    <row r="581" ht="15.75" customHeight="1">
      <c r="H581" s="2"/>
      <c r="I581" s="6"/>
      <c r="J581" s="6"/>
    </row>
    <row r="582" ht="15.75" customHeight="1">
      <c r="H582" s="2"/>
      <c r="I582" s="6"/>
      <c r="J582" s="6"/>
    </row>
    <row r="583" ht="15.75" customHeight="1">
      <c r="H583" s="2"/>
      <c r="I583" s="6"/>
      <c r="J583" s="6"/>
    </row>
    <row r="584" ht="15.75" customHeight="1">
      <c r="H584" s="2"/>
      <c r="I584" s="6"/>
      <c r="J584" s="6"/>
    </row>
    <row r="585" ht="15.75" customHeight="1">
      <c r="H585" s="2"/>
      <c r="I585" s="6"/>
      <c r="J585" s="6"/>
    </row>
    <row r="586" ht="15.75" customHeight="1">
      <c r="H586" s="2"/>
      <c r="I586" s="6"/>
      <c r="J586" s="6"/>
    </row>
    <row r="587" ht="15.75" customHeight="1">
      <c r="H587" s="2"/>
      <c r="I587" s="6"/>
      <c r="J587" s="6"/>
    </row>
    <row r="588" ht="15.75" customHeight="1">
      <c r="H588" s="2"/>
      <c r="I588" s="6"/>
      <c r="J588" s="6"/>
    </row>
    <row r="589" ht="15.75" customHeight="1">
      <c r="H589" s="2"/>
      <c r="I589" s="6"/>
      <c r="J589" s="6"/>
    </row>
    <row r="590" ht="15.75" customHeight="1">
      <c r="H590" s="2"/>
      <c r="I590" s="6"/>
      <c r="J590" s="6"/>
    </row>
    <row r="591" ht="15.75" customHeight="1">
      <c r="H591" s="2"/>
      <c r="I591" s="6"/>
      <c r="J591" s="6"/>
    </row>
    <row r="592" ht="15.75" customHeight="1">
      <c r="H592" s="2"/>
      <c r="I592" s="6"/>
      <c r="J592" s="6"/>
    </row>
    <row r="593" ht="15.75" customHeight="1">
      <c r="H593" s="2"/>
      <c r="I593" s="6"/>
      <c r="J593" s="6"/>
    </row>
    <row r="594" ht="15.75" customHeight="1">
      <c r="H594" s="2"/>
      <c r="I594" s="6"/>
      <c r="J594" s="6"/>
    </row>
    <row r="595" ht="15.75" customHeight="1">
      <c r="H595" s="2"/>
      <c r="I595" s="6"/>
      <c r="J595" s="6"/>
    </row>
    <row r="596" ht="15.75" customHeight="1">
      <c r="H596" s="2"/>
      <c r="I596" s="6"/>
      <c r="J596" s="6"/>
    </row>
    <row r="597" ht="15.75" customHeight="1">
      <c r="H597" s="2"/>
      <c r="I597" s="6"/>
      <c r="J597" s="6"/>
    </row>
    <row r="598" ht="15.75" customHeight="1">
      <c r="H598" s="2"/>
      <c r="I598" s="6"/>
      <c r="J598" s="6"/>
    </row>
    <row r="599" ht="15.75" customHeight="1">
      <c r="H599" s="2"/>
      <c r="I599" s="6"/>
      <c r="J599" s="6"/>
    </row>
    <row r="600" ht="15.75" customHeight="1">
      <c r="H600" s="2"/>
      <c r="I600" s="6"/>
      <c r="J600" s="6"/>
    </row>
    <row r="601" ht="15.75" customHeight="1">
      <c r="H601" s="2"/>
      <c r="I601" s="6"/>
      <c r="J601" s="6"/>
    </row>
    <row r="602" ht="15.75" customHeight="1">
      <c r="H602" s="2"/>
      <c r="I602" s="6"/>
      <c r="J602" s="6"/>
    </row>
    <row r="603" ht="15.75" customHeight="1">
      <c r="H603" s="2"/>
      <c r="I603" s="6"/>
      <c r="J603" s="6"/>
    </row>
    <row r="604" ht="15.75" customHeight="1">
      <c r="H604" s="2"/>
      <c r="I604" s="6"/>
      <c r="J604" s="6"/>
    </row>
    <row r="605" ht="15.75" customHeight="1">
      <c r="H605" s="2"/>
      <c r="I605" s="6"/>
      <c r="J605" s="6"/>
    </row>
    <row r="606" ht="15.75" customHeight="1">
      <c r="H606" s="2"/>
      <c r="I606" s="6"/>
      <c r="J606" s="6"/>
    </row>
    <row r="607" ht="15.75" customHeight="1">
      <c r="H607" s="2"/>
      <c r="I607" s="6"/>
      <c r="J607" s="6"/>
    </row>
    <row r="608" ht="15.75" customHeight="1">
      <c r="H608" s="2"/>
      <c r="I608" s="6"/>
      <c r="J608" s="6"/>
    </row>
    <row r="609" ht="15.75" customHeight="1">
      <c r="H609" s="2"/>
      <c r="I609" s="6"/>
      <c r="J609" s="6"/>
    </row>
    <row r="610" ht="15.75" customHeight="1">
      <c r="H610" s="2"/>
      <c r="I610" s="6"/>
      <c r="J610" s="6"/>
    </row>
    <row r="611" ht="15.75" customHeight="1">
      <c r="H611" s="2"/>
      <c r="I611" s="6"/>
      <c r="J611" s="6"/>
    </row>
    <row r="612" ht="15.75" customHeight="1">
      <c r="H612" s="2"/>
      <c r="I612" s="6"/>
      <c r="J612" s="6"/>
    </row>
    <row r="613" ht="15.75" customHeight="1">
      <c r="H613" s="2"/>
      <c r="I613" s="6"/>
      <c r="J613" s="6"/>
    </row>
    <row r="614" ht="15.75" customHeight="1">
      <c r="H614" s="2"/>
      <c r="I614" s="6"/>
      <c r="J614" s="6"/>
    </row>
    <row r="615" ht="15.75" customHeight="1">
      <c r="H615" s="2"/>
      <c r="I615" s="6"/>
      <c r="J615" s="6"/>
    </row>
    <row r="616" ht="15.75" customHeight="1">
      <c r="H616" s="2"/>
      <c r="I616" s="6"/>
      <c r="J616" s="6"/>
    </row>
    <row r="617" ht="15.75" customHeight="1">
      <c r="H617" s="2"/>
      <c r="I617" s="6"/>
      <c r="J617" s="6"/>
    </row>
    <row r="618" ht="15.75" customHeight="1">
      <c r="H618" s="2"/>
      <c r="I618" s="6"/>
      <c r="J618" s="6"/>
    </row>
    <row r="619" ht="15.75" customHeight="1">
      <c r="H619" s="2"/>
      <c r="I619" s="6"/>
      <c r="J619" s="6"/>
    </row>
    <row r="620" ht="15.75" customHeight="1">
      <c r="H620" s="2"/>
      <c r="I620" s="6"/>
      <c r="J620" s="6"/>
    </row>
    <row r="621" ht="15.75" customHeight="1">
      <c r="H621" s="2"/>
      <c r="I621" s="6"/>
      <c r="J621" s="6"/>
    </row>
    <row r="622" ht="15.75" customHeight="1">
      <c r="H622" s="2"/>
      <c r="I622" s="6"/>
      <c r="J622" s="6"/>
    </row>
    <row r="623" ht="15.75" customHeight="1">
      <c r="H623" s="2"/>
      <c r="I623" s="6"/>
      <c r="J623" s="6"/>
    </row>
    <row r="624" ht="15.75" customHeight="1">
      <c r="H624" s="2"/>
      <c r="I624" s="6"/>
      <c r="J624" s="6"/>
    </row>
    <row r="625" ht="15.75" customHeight="1">
      <c r="H625" s="2"/>
      <c r="I625" s="6"/>
      <c r="J625" s="6"/>
    </row>
    <row r="626" ht="15.75" customHeight="1">
      <c r="H626" s="2"/>
      <c r="I626" s="6"/>
      <c r="J626" s="6"/>
    </row>
    <row r="627" ht="15.75" customHeight="1">
      <c r="H627" s="2"/>
      <c r="I627" s="6"/>
      <c r="J627" s="6"/>
    </row>
    <row r="628" ht="15.75" customHeight="1">
      <c r="H628" s="2"/>
      <c r="I628" s="6"/>
      <c r="J628" s="6"/>
    </row>
    <row r="629" ht="15.75" customHeight="1">
      <c r="H629" s="2"/>
      <c r="I629" s="6"/>
      <c r="J629" s="6"/>
    </row>
    <row r="630" ht="15.75" customHeight="1">
      <c r="H630" s="2"/>
      <c r="I630" s="6"/>
      <c r="J630" s="6"/>
    </row>
    <row r="631" ht="15.75" customHeight="1">
      <c r="H631" s="2"/>
      <c r="I631" s="6"/>
      <c r="J631" s="6"/>
    </row>
    <row r="632" ht="15.75" customHeight="1">
      <c r="H632" s="2"/>
      <c r="I632" s="6"/>
      <c r="J632" s="6"/>
    </row>
    <row r="633" ht="15.75" customHeight="1">
      <c r="H633" s="2"/>
      <c r="I633" s="6"/>
      <c r="J633" s="6"/>
    </row>
    <row r="634" ht="15.75" customHeight="1">
      <c r="H634" s="2"/>
      <c r="I634" s="6"/>
      <c r="J634" s="6"/>
    </row>
    <row r="635" ht="15.75" customHeight="1">
      <c r="H635" s="2"/>
      <c r="I635" s="6"/>
      <c r="J635" s="6"/>
    </row>
    <row r="636" ht="15.75" customHeight="1">
      <c r="H636" s="2"/>
      <c r="I636" s="6"/>
      <c r="J636" s="6"/>
    </row>
    <row r="637" ht="15.75" customHeight="1">
      <c r="H637" s="2"/>
      <c r="I637" s="6"/>
      <c r="J637" s="6"/>
    </row>
    <row r="638" ht="15.75" customHeight="1">
      <c r="H638" s="2"/>
      <c r="I638" s="6"/>
      <c r="J638" s="6"/>
    </row>
    <row r="639" ht="15.75" customHeight="1">
      <c r="H639" s="2"/>
      <c r="I639" s="6"/>
      <c r="J639" s="6"/>
    </row>
    <row r="640" ht="15.75" customHeight="1">
      <c r="H640" s="2"/>
      <c r="I640" s="6"/>
      <c r="J640" s="6"/>
    </row>
    <row r="641" ht="15.75" customHeight="1">
      <c r="H641" s="2"/>
      <c r="I641" s="6"/>
      <c r="J641" s="6"/>
    </row>
    <row r="642" ht="15.75" customHeight="1">
      <c r="H642" s="2"/>
      <c r="I642" s="6"/>
      <c r="J642" s="6"/>
    </row>
    <row r="643" ht="15.75" customHeight="1">
      <c r="H643" s="2"/>
      <c r="I643" s="6"/>
      <c r="J643" s="6"/>
    </row>
    <row r="644" ht="15.75" customHeight="1">
      <c r="H644" s="2"/>
      <c r="I644" s="6"/>
      <c r="J644" s="6"/>
    </row>
    <row r="645" ht="15.75" customHeight="1">
      <c r="H645" s="2"/>
      <c r="I645" s="6"/>
      <c r="J645" s="6"/>
    </row>
    <row r="646" ht="15.75" customHeight="1">
      <c r="H646" s="2"/>
      <c r="I646" s="6"/>
      <c r="J646" s="6"/>
    </row>
    <row r="647" ht="15.75" customHeight="1">
      <c r="H647" s="2"/>
      <c r="I647" s="6"/>
      <c r="J647" s="6"/>
    </row>
    <row r="648" ht="15.75" customHeight="1">
      <c r="H648" s="2"/>
      <c r="I648" s="6"/>
      <c r="J648" s="6"/>
    </row>
    <row r="649" ht="15.75" customHeight="1">
      <c r="H649" s="2"/>
      <c r="I649" s="6"/>
      <c r="J649" s="6"/>
    </row>
    <row r="650" ht="15.75" customHeight="1">
      <c r="H650" s="2"/>
      <c r="I650" s="6"/>
      <c r="J650" s="6"/>
    </row>
    <row r="651" ht="15.75" customHeight="1">
      <c r="H651" s="2"/>
      <c r="I651" s="6"/>
      <c r="J651" s="6"/>
    </row>
    <row r="652" ht="15.75" customHeight="1">
      <c r="H652" s="2"/>
      <c r="I652" s="6"/>
      <c r="J652" s="6"/>
    </row>
    <row r="653" ht="15.75" customHeight="1">
      <c r="H653" s="2"/>
      <c r="I653" s="6"/>
      <c r="J653" s="6"/>
    </row>
    <row r="654" ht="15.75" customHeight="1">
      <c r="H654" s="2"/>
      <c r="I654" s="6"/>
      <c r="J654" s="6"/>
    </row>
    <row r="655" ht="15.75" customHeight="1">
      <c r="H655" s="2"/>
      <c r="I655" s="6"/>
      <c r="J655" s="6"/>
    </row>
    <row r="656" ht="15.75" customHeight="1">
      <c r="H656" s="2"/>
      <c r="I656" s="6"/>
      <c r="J656" s="6"/>
    </row>
    <row r="657" ht="15.75" customHeight="1">
      <c r="H657" s="2"/>
      <c r="I657" s="6"/>
      <c r="J657" s="6"/>
    </row>
    <row r="658" ht="15.75" customHeight="1">
      <c r="H658" s="2"/>
      <c r="I658" s="6"/>
      <c r="J658" s="6"/>
    </row>
    <row r="659" ht="15.75" customHeight="1">
      <c r="H659" s="2"/>
      <c r="I659" s="6"/>
      <c r="J659" s="6"/>
    </row>
    <row r="660" ht="15.75" customHeight="1">
      <c r="H660" s="2"/>
      <c r="I660" s="6"/>
      <c r="J660" s="6"/>
    </row>
    <row r="661" ht="15.75" customHeight="1">
      <c r="H661" s="2"/>
      <c r="I661" s="6"/>
      <c r="J661" s="6"/>
    </row>
    <row r="662" ht="15.75" customHeight="1">
      <c r="H662" s="2"/>
      <c r="I662" s="6"/>
      <c r="J662" s="6"/>
    </row>
    <row r="663" ht="15.75" customHeight="1">
      <c r="H663" s="2"/>
      <c r="I663" s="6"/>
      <c r="J663" s="6"/>
    </row>
    <row r="664" ht="15.75" customHeight="1">
      <c r="H664" s="2"/>
      <c r="I664" s="6"/>
      <c r="J664" s="6"/>
    </row>
    <row r="665" ht="15.75" customHeight="1">
      <c r="H665" s="2"/>
      <c r="I665" s="6"/>
      <c r="J665" s="6"/>
    </row>
    <row r="666" ht="15.75" customHeight="1">
      <c r="H666" s="2"/>
      <c r="I666" s="6"/>
      <c r="J666" s="6"/>
    </row>
    <row r="667" ht="15.75" customHeight="1">
      <c r="H667" s="2"/>
      <c r="I667" s="6"/>
      <c r="J667" s="6"/>
    </row>
    <row r="668" ht="15.75" customHeight="1">
      <c r="H668" s="2"/>
      <c r="I668" s="6"/>
      <c r="J668" s="6"/>
    </row>
    <row r="669" ht="15.75" customHeight="1">
      <c r="H669" s="2"/>
      <c r="I669" s="6"/>
      <c r="J669" s="6"/>
    </row>
    <row r="670" ht="15.75" customHeight="1">
      <c r="H670" s="2"/>
      <c r="I670" s="6"/>
      <c r="J670" s="6"/>
    </row>
    <row r="671" ht="15.75" customHeight="1">
      <c r="H671" s="2"/>
      <c r="I671" s="6"/>
      <c r="J671" s="6"/>
    </row>
    <row r="672" ht="15.75" customHeight="1">
      <c r="H672" s="2"/>
      <c r="I672" s="6"/>
      <c r="J672" s="6"/>
    </row>
    <row r="673" ht="15.75" customHeight="1">
      <c r="H673" s="2"/>
      <c r="I673" s="6"/>
      <c r="J673" s="6"/>
    </row>
    <row r="674" ht="15.75" customHeight="1">
      <c r="H674" s="2"/>
      <c r="I674" s="6"/>
      <c r="J674" s="6"/>
    </row>
    <row r="675" ht="15.75" customHeight="1">
      <c r="H675" s="2"/>
      <c r="I675" s="6"/>
      <c r="J675" s="6"/>
    </row>
    <row r="676" ht="15.75" customHeight="1">
      <c r="H676" s="2"/>
      <c r="I676" s="6"/>
      <c r="J676" s="6"/>
    </row>
    <row r="677" ht="15.75" customHeight="1">
      <c r="H677" s="2"/>
      <c r="I677" s="6"/>
      <c r="J677" s="6"/>
    </row>
    <row r="678" ht="15.75" customHeight="1">
      <c r="H678" s="2"/>
      <c r="I678" s="6"/>
      <c r="J678" s="6"/>
    </row>
    <row r="679" ht="15.75" customHeight="1">
      <c r="H679" s="2"/>
      <c r="I679" s="6"/>
      <c r="J679" s="6"/>
    </row>
    <row r="680" ht="15.75" customHeight="1">
      <c r="H680" s="2"/>
      <c r="I680" s="6"/>
      <c r="J680" s="6"/>
    </row>
    <row r="681" ht="15.75" customHeight="1">
      <c r="H681" s="2"/>
      <c r="I681" s="6"/>
      <c r="J681" s="6"/>
    </row>
    <row r="682" ht="15.75" customHeight="1">
      <c r="H682" s="2"/>
      <c r="I682" s="6"/>
      <c r="J682" s="6"/>
    </row>
    <row r="683" ht="15.75" customHeight="1">
      <c r="H683" s="2"/>
      <c r="I683" s="6"/>
      <c r="J683" s="6"/>
    </row>
    <row r="684" ht="15.75" customHeight="1">
      <c r="H684" s="2"/>
      <c r="I684" s="6"/>
      <c r="J684" s="6"/>
    </row>
    <row r="685" ht="15.75" customHeight="1">
      <c r="H685" s="2"/>
      <c r="I685" s="6"/>
      <c r="J685" s="6"/>
    </row>
    <row r="686" ht="15.75" customHeight="1">
      <c r="H686" s="2"/>
      <c r="I686" s="6"/>
      <c r="J686" s="6"/>
    </row>
    <row r="687" ht="15.75" customHeight="1">
      <c r="H687" s="2"/>
      <c r="I687" s="6"/>
      <c r="J687" s="6"/>
    </row>
    <row r="688" ht="15.75" customHeight="1">
      <c r="H688" s="2"/>
      <c r="I688" s="6"/>
      <c r="J688" s="6"/>
    </row>
    <row r="689" ht="15.75" customHeight="1">
      <c r="H689" s="2"/>
      <c r="I689" s="6"/>
      <c r="J689" s="6"/>
    </row>
    <row r="690" ht="15.75" customHeight="1">
      <c r="H690" s="2"/>
      <c r="I690" s="6"/>
      <c r="J690" s="6"/>
    </row>
    <row r="691" ht="15.75" customHeight="1">
      <c r="H691" s="2"/>
      <c r="I691" s="6"/>
      <c r="J691" s="6"/>
    </row>
    <row r="692" ht="15.75" customHeight="1">
      <c r="H692" s="2"/>
      <c r="I692" s="6"/>
      <c r="J692" s="6"/>
    </row>
    <row r="693" ht="15.75" customHeight="1">
      <c r="H693" s="2"/>
      <c r="I693" s="6"/>
      <c r="J693" s="6"/>
    </row>
    <row r="694" ht="15.75" customHeight="1">
      <c r="H694" s="2"/>
      <c r="I694" s="6"/>
      <c r="J694" s="6"/>
    </row>
    <row r="695" ht="15.75" customHeight="1">
      <c r="H695" s="2"/>
      <c r="I695" s="6"/>
      <c r="J695" s="6"/>
    </row>
    <row r="696" ht="15.75" customHeight="1">
      <c r="H696" s="2"/>
      <c r="I696" s="6"/>
      <c r="J696" s="6"/>
    </row>
    <row r="697" ht="15.75" customHeight="1">
      <c r="H697" s="2"/>
      <c r="I697" s="6"/>
      <c r="J697" s="6"/>
    </row>
    <row r="698" ht="15.75" customHeight="1">
      <c r="H698" s="2"/>
      <c r="I698" s="6"/>
      <c r="J698" s="6"/>
    </row>
    <row r="699" ht="15.75" customHeight="1">
      <c r="H699" s="2"/>
      <c r="I699" s="6"/>
      <c r="J699" s="6"/>
    </row>
    <row r="700" ht="15.75" customHeight="1">
      <c r="H700" s="2"/>
      <c r="I700" s="6"/>
      <c r="J700" s="6"/>
    </row>
    <row r="701" ht="15.75" customHeight="1">
      <c r="H701" s="2"/>
      <c r="I701" s="6"/>
      <c r="J701" s="6"/>
    </row>
    <row r="702" ht="15.75" customHeight="1">
      <c r="H702" s="2"/>
      <c r="I702" s="6"/>
      <c r="J702" s="6"/>
    </row>
    <row r="703" ht="15.75" customHeight="1">
      <c r="H703" s="2"/>
      <c r="I703" s="6"/>
      <c r="J703" s="6"/>
    </row>
    <row r="704" ht="15.75" customHeight="1">
      <c r="H704" s="2"/>
      <c r="I704" s="6"/>
      <c r="J704" s="6"/>
    </row>
    <row r="705" ht="15.75" customHeight="1">
      <c r="H705" s="2"/>
      <c r="I705" s="6"/>
      <c r="J705" s="6"/>
    </row>
    <row r="706" ht="15.75" customHeight="1">
      <c r="H706" s="2"/>
      <c r="I706" s="6"/>
      <c r="J706" s="6"/>
    </row>
    <row r="707" ht="15.75" customHeight="1">
      <c r="H707" s="2"/>
      <c r="I707" s="6"/>
      <c r="J707" s="6"/>
    </row>
    <row r="708" ht="15.75" customHeight="1">
      <c r="H708" s="2"/>
      <c r="I708" s="6"/>
      <c r="J708" s="6"/>
    </row>
    <row r="709" ht="15.75" customHeight="1">
      <c r="H709" s="2"/>
      <c r="I709" s="6"/>
      <c r="J709" s="6"/>
    </row>
    <row r="710" ht="15.75" customHeight="1">
      <c r="H710" s="2"/>
      <c r="I710" s="6"/>
      <c r="J710" s="6"/>
    </row>
    <row r="711" ht="15.75" customHeight="1">
      <c r="H711" s="2"/>
      <c r="I711" s="6"/>
      <c r="J711" s="6"/>
    </row>
    <row r="712" ht="15.75" customHeight="1">
      <c r="H712" s="2"/>
      <c r="I712" s="6"/>
      <c r="J712" s="6"/>
    </row>
    <row r="713" ht="15.75" customHeight="1">
      <c r="H713" s="2"/>
      <c r="I713" s="6"/>
      <c r="J713" s="6"/>
    </row>
    <row r="714" ht="15.75" customHeight="1">
      <c r="H714" s="2"/>
      <c r="I714" s="6"/>
      <c r="J714" s="6"/>
    </row>
    <row r="715" ht="15.75" customHeight="1">
      <c r="H715" s="2"/>
      <c r="I715" s="6"/>
      <c r="J715" s="6"/>
    </row>
    <row r="716" ht="15.75" customHeight="1">
      <c r="H716" s="2"/>
      <c r="I716" s="6"/>
      <c r="J716" s="6"/>
    </row>
    <row r="717" ht="15.75" customHeight="1">
      <c r="H717" s="2"/>
      <c r="I717" s="6"/>
      <c r="J717" s="6"/>
    </row>
    <row r="718" ht="15.75" customHeight="1">
      <c r="H718" s="2"/>
      <c r="I718" s="6"/>
      <c r="J718" s="6"/>
    </row>
    <row r="719" ht="15.75" customHeight="1">
      <c r="H719" s="2"/>
      <c r="I719" s="6"/>
      <c r="J719" s="6"/>
    </row>
    <row r="720" ht="15.75" customHeight="1">
      <c r="H720" s="2"/>
      <c r="I720" s="6"/>
      <c r="J720" s="6"/>
    </row>
    <row r="721" ht="15.75" customHeight="1">
      <c r="H721" s="2"/>
      <c r="I721" s="6"/>
      <c r="J721" s="6"/>
    </row>
    <row r="722" ht="15.75" customHeight="1">
      <c r="H722" s="2"/>
      <c r="I722" s="6"/>
      <c r="J722" s="6"/>
    </row>
    <row r="723" ht="15.75" customHeight="1">
      <c r="H723" s="2"/>
      <c r="I723" s="6"/>
      <c r="J723" s="6"/>
    </row>
    <row r="724" ht="15.75" customHeight="1">
      <c r="H724" s="2"/>
      <c r="I724" s="6"/>
      <c r="J724" s="6"/>
    </row>
    <row r="725" ht="15.75" customHeight="1">
      <c r="H725" s="2"/>
      <c r="I725" s="6"/>
      <c r="J725" s="6"/>
    </row>
    <row r="726" ht="15.75" customHeight="1">
      <c r="H726" s="2"/>
      <c r="I726" s="6"/>
      <c r="J726" s="6"/>
    </row>
    <row r="727" ht="15.75" customHeight="1">
      <c r="H727" s="2"/>
      <c r="I727" s="6"/>
      <c r="J727" s="6"/>
    </row>
    <row r="728" ht="15.75" customHeight="1">
      <c r="H728" s="2"/>
      <c r="I728" s="6"/>
      <c r="J728" s="6"/>
    </row>
    <row r="729" ht="15.75" customHeight="1">
      <c r="H729" s="2"/>
      <c r="I729" s="6"/>
      <c r="J729" s="6"/>
    </row>
    <row r="730" ht="15.75" customHeight="1">
      <c r="H730" s="2"/>
      <c r="I730" s="6"/>
      <c r="J730" s="6"/>
    </row>
    <row r="731" ht="15.75" customHeight="1">
      <c r="H731" s="2"/>
      <c r="I731" s="6"/>
      <c r="J731" s="6"/>
    </row>
    <row r="732" ht="15.75" customHeight="1">
      <c r="H732" s="2"/>
      <c r="I732" s="6"/>
      <c r="J732" s="6"/>
    </row>
    <row r="733" ht="15.75" customHeight="1">
      <c r="H733" s="2"/>
      <c r="I733" s="6"/>
      <c r="J733" s="6"/>
    </row>
    <row r="734" ht="15.75" customHeight="1">
      <c r="H734" s="2"/>
      <c r="I734" s="6"/>
      <c r="J734" s="6"/>
    </row>
    <row r="735" ht="15.75" customHeight="1">
      <c r="H735" s="2"/>
      <c r="I735" s="6"/>
      <c r="J735" s="6"/>
    </row>
    <row r="736" ht="15.75" customHeight="1">
      <c r="H736" s="2"/>
      <c r="I736" s="6"/>
      <c r="J736" s="6"/>
    </row>
    <row r="737" ht="15.75" customHeight="1">
      <c r="H737" s="2"/>
      <c r="I737" s="6"/>
      <c r="J737" s="6"/>
    </row>
    <row r="738" ht="15.75" customHeight="1">
      <c r="H738" s="2"/>
      <c r="I738" s="6"/>
      <c r="J738" s="6"/>
    </row>
    <row r="739" ht="15.75" customHeight="1">
      <c r="H739" s="2"/>
      <c r="I739" s="6"/>
      <c r="J739" s="6"/>
    </row>
    <row r="740" ht="15.75" customHeight="1">
      <c r="H740" s="2"/>
      <c r="I740" s="6"/>
      <c r="J740" s="6"/>
    </row>
    <row r="741" ht="15.75" customHeight="1">
      <c r="H741" s="2"/>
      <c r="I741" s="6"/>
      <c r="J741" s="6"/>
    </row>
    <row r="742" ht="15.75" customHeight="1">
      <c r="H742" s="2"/>
      <c r="I742" s="6"/>
      <c r="J742" s="6"/>
    </row>
    <row r="743" ht="15.75" customHeight="1">
      <c r="H743" s="2"/>
      <c r="I743" s="6"/>
      <c r="J743" s="6"/>
    </row>
    <row r="744" ht="15.75" customHeight="1">
      <c r="H744" s="2"/>
      <c r="I744" s="6"/>
      <c r="J744" s="6"/>
    </row>
    <row r="745" ht="15.75" customHeight="1">
      <c r="H745" s="2"/>
      <c r="I745" s="6"/>
      <c r="J745" s="6"/>
    </row>
    <row r="746" ht="15.75" customHeight="1">
      <c r="H746" s="2"/>
      <c r="I746" s="6"/>
      <c r="J746" s="6"/>
    </row>
    <row r="747" ht="15.75" customHeight="1">
      <c r="H747" s="2"/>
      <c r="I747" s="6"/>
      <c r="J747" s="6"/>
    </row>
    <row r="748" ht="15.75" customHeight="1">
      <c r="H748" s="2"/>
      <c r="I748" s="6"/>
      <c r="J748" s="6"/>
    </row>
    <row r="749" ht="15.75" customHeight="1">
      <c r="H749" s="2"/>
      <c r="I749" s="6"/>
      <c r="J749" s="6"/>
    </row>
    <row r="750" ht="15.75" customHeight="1">
      <c r="H750" s="2"/>
      <c r="I750" s="6"/>
      <c r="J750" s="6"/>
    </row>
    <row r="751" ht="15.75" customHeight="1">
      <c r="H751" s="2"/>
      <c r="I751" s="6"/>
      <c r="J751" s="6"/>
    </row>
    <row r="752" ht="15.75" customHeight="1">
      <c r="H752" s="2"/>
      <c r="I752" s="6"/>
      <c r="J752" s="6"/>
    </row>
    <row r="753" ht="15.75" customHeight="1">
      <c r="H753" s="2"/>
      <c r="I753" s="6"/>
      <c r="J753" s="6"/>
    </row>
    <row r="754" ht="15.75" customHeight="1">
      <c r="H754" s="2"/>
      <c r="I754" s="6"/>
      <c r="J754" s="6"/>
    </row>
    <row r="755" ht="15.75" customHeight="1">
      <c r="H755" s="2"/>
      <c r="I755" s="6"/>
      <c r="J755" s="6"/>
    </row>
    <row r="756" ht="15.75" customHeight="1">
      <c r="H756" s="2"/>
      <c r="I756" s="6"/>
      <c r="J756" s="6"/>
    </row>
    <row r="757" ht="15.75" customHeight="1">
      <c r="H757" s="2"/>
      <c r="I757" s="6"/>
      <c r="J757" s="6"/>
    </row>
    <row r="758" ht="15.75" customHeight="1">
      <c r="H758" s="2"/>
      <c r="I758" s="6"/>
      <c r="J758" s="6"/>
    </row>
    <row r="759" ht="15.75" customHeight="1">
      <c r="H759" s="2"/>
      <c r="I759" s="6"/>
      <c r="J759" s="6"/>
    </row>
    <row r="760" ht="15.75" customHeight="1">
      <c r="H760" s="2"/>
      <c r="I760" s="6"/>
      <c r="J760" s="6"/>
    </row>
    <row r="761" ht="15.75" customHeight="1">
      <c r="H761" s="2"/>
      <c r="I761" s="6"/>
      <c r="J761" s="6"/>
    </row>
    <row r="762" ht="15.75" customHeight="1">
      <c r="H762" s="2"/>
      <c r="I762" s="6"/>
      <c r="J762" s="6"/>
    </row>
    <row r="763" ht="15.75" customHeight="1">
      <c r="H763" s="2"/>
      <c r="I763" s="6"/>
      <c r="J763" s="6"/>
    </row>
    <row r="764" ht="15.75" customHeight="1">
      <c r="H764" s="2"/>
      <c r="I764" s="6"/>
      <c r="J764" s="6"/>
    </row>
    <row r="765" ht="15.75" customHeight="1">
      <c r="H765" s="2"/>
      <c r="I765" s="6"/>
      <c r="J765" s="6"/>
    </row>
    <row r="766" ht="15.75" customHeight="1">
      <c r="H766" s="2"/>
      <c r="I766" s="6"/>
      <c r="J766" s="6"/>
    </row>
    <row r="767" ht="15.75" customHeight="1">
      <c r="H767" s="2"/>
      <c r="I767" s="6"/>
      <c r="J767" s="6"/>
    </row>
    <row r="768" ht="15.75" customHeight="1">
      <c r="H768" s="2"/>
      <c r="I768" s="6"/>
      <c r="J768" s="6"/>
    </row>
    <row r="769" ht="15.75" customHeight="1">
      <c r="H769" s="2"/>
      <c r="I769" s="6"/>
      <c r="J769" s="6"/>
    </row>
    <row r="770" ht="15.75" customHeight="1">
      <c r="H770" s="2"/>
      <c r="I770" s="6"/>
      <c r="J770" s="6"/>
    </row>
    <row r="771" ht="15.75" customHeight="1">
      <c r="H771" s="2"/>
      <c r="I771" s="6"/>
      <c r="J771" s="6"/>
    </row>
    <row r="772" ht="15.75" customHeight="1">
      <c r="H772" s="2"/>
      <c r="I772" s="6"/>
      <c r="J772" s="6"/>
    </row>
    <row r="773" ht="15.75" customHeight="1">
      <c r="H773" s="2"/>
      <c r="I773" s="6"/>
      <c r="J773" s="6"/>
    </row>
    <row r="774" ht="15.75" customHeight="1">
      <c r="H774" s="2"/>
      <c r="I774" s="6"/>
      <c r="J774" s="6"/>
    </row>
    <row r="775" ht="15.75" customHeight="1">
      <c r="H775" s="2"/>
      <c r="I775" s="6"/>
      <c r="J775" s="6"/>
    </row>
    <row r="776" ht="15.75" customHeight="1">
      <c r="H776" s="2"/>
      <c r="I776" s="6"/>
      <c r="J776" s="6"/>
    </row>
    <row r="777" ht="15.75" customHeight="1">
      <c r="H777" s="2"/>
      <c r="I777" s="6"/>
      <c r="J777" s="6"/>
    </row>
    <row r="778" ht="15.75" customHeight="1">
      <c r="H778" s="2"/>
      <c r="I778" s="6"/>
      <c r="J778" s="6"/>
    </row>
    <row r="779" ht="15.75" customHeight="1">
      <c r="H779" s="2"/>
      <c r="I779" s="6"/>
      <c r="J779" s="6"/>
    </row>
    <row r="780" ht="15.75" customHeight="1">
      <c r="H780" s="2"/>
      <c r="I780" s="6"/>
      <c r="J780" s="6"/>
    </row>
    <row r="781" ht="15.75" customHeight="1">
      <c r="H781" s="2"/>
      <c r="I781" s="6"/>
      <c r="J781" s="6"/>
    </row>
    <row r="782" ht="15.75" customHeight="1">
      <c r="H782" s="2"/>
      <c r="I782" s="6"/>
      <c r="J782" s="6"/>
    </row>
    <row r="783" ht="15.75" customHeight="1">
      <c r="H783" s="2"/>
      <c r="I783" s="6"/>
      <c r="J783" s="6"/>
    </row>
    <row r="784" ht="15.75" customHeight="1">
      <c r="H784" s="2"/>
      <c r="I784" s="6"/>
      <c r="J784" s="6"/>
    </row>
    <row r="785" ht="15.75" customHeight="1">
      <c r="H785" s="2"/>
      <c r="I785" s="6"/>
      <c r="J785" s="6"/>
    </row>
    <row r="786" ht="15.75" customHeight="1">
      <c r="H786" s="2"/>
      <c r="I786" s="6"/>
      <c r="J786" s="6"/>
    </row>
    <row r="787" ht="15.75" customHeight="1">
      <c r="H787" s="2"/>
      <c r="I787" s="6"/>
      <c r="J787" s="6"/>
    </row>
    <row r="788" ht="15.75" customHeight="1">
      <c r="H788" s="2"/>
      <c r="I788" s="6"/>
      <c r="J788" s="6"/>
    </row>
    <row r="789" ht="15.75" customHeight="1">
      <c r="H789" s="2"/>
      <c r="I789" s="6"/>
      <c r="J789" s="6"/>
    </row>
    <row r="790" ht="15.75" customHeight="1">
      <c r="H790" s="2"/>
      <c r="I790" s="6"/>
      <c r="J790" s="6"/>
    </row>
    <row r="791" ht="15.75" customHeight="1">
      <c r="H791" s="2"/>
      <c r="I791" s="6"/>
      <c r="J791" s="6"/>
    </row>
    <row r="792" ht="15.75" customHeight="1">
      <c r="H792" s="2"/>
      <c r="I792" s="6"/>
      <c r="J792" s="6"/>
    </row>
    <row r="793" ht="15.75" customHeight="1">
      <c r="H793" s="2"/>
      <c r="I793" s="6"/>
      <c r="J793" s="6"/>
    </row>
    <row r="794" ht="15.75" customHeight="1">
      <c r="H794" s="2"/>
      <c r="I794" s="6"/>
      <c r="J794" s="6"/>
    </row>
    <row r="795" ht="15.75" customHeight="1">
      <c r="H795" s="2"/>
      <c r="I795" s="6"/>
      <c r="J795" s="6"/>
    </row>
    <row r="796" ht="15.75" customHeight="1">
      <c r="H796" s="2"/>
      <c r="I796" s="6"/>
      <c r="J796" s="6"/>
    </row>
    <row r="797" ht="15.75" customHeight="1">
      <c r="H797" s="2"/>
      <c r="I797" s="6"/>
      <c r="J797" s="6"/>
    </row>
    <row r="798" ht="15.75" customHeight="1">
      <c r="H798" s="2"/>
      <c r="I798" s="6"/>
      <c r="J798" s="6"/>
    </row>
    <row r="799" ht="15.75" customHeight="1">
      <c r="H799" s="2"/>
      <c r="I799" s="6"/>
      <c r="J799" s="6"/>
    </row>
    <row r="800" ht="15.75" customHeight="1">
      <c r="H800" s="2"/>
      <c r="I800" s="6"/>
      <c r="J800" s="6"/>
    </row>
    <row r="801" ht="15.75" customHeight="1">
      <c r="H801" s="2"/>
      <c r="I801" s="6"/>
      <c r="J801" s="6"/>
    </row>
    <row r="802" ht="15.75" customHeight="1">
      <c r="H802" s="2"/>
      <c r="I802" s="6"/>
      <c r="J802" s="6"/>
    </row>
    <row r="803" ht="15.75" customHeight="1">
      <c r="H803" s="2"/>
      <c r="I803" s="6"/>
      <c r="J803" s="6"/>
    </row>
    <row r="804" ht="15.75" customHeight="1">
      <c r="H804" s="2"/>
      <c r="I804" s="6"/>
      <c r="J804" s="6"/>
    </row>
    <row r="805" ht="15.75" customHeight="1">
      <c r="H805" s="2"/>
      <c r="I805" s="6"/>
      <c r="J805" s="6"/>
    </row>
    <row r="806" ht="15.75" customHeight="1">
      <c r="H806" s="2"/>
      <c r="I806" s="6"/>
      <c r="J806" s="6"/>
    </row>
    <row r="807" ht="15.75" customHeight="1">
      <c r="H807" s="2"/>
      <c r="I807" s="6"/>
      <c r="J807" s="6"/>
    </row>
    <row r="808" ht="15.75" customHeight="1">
      <c r="H808" s="2"/>
      <c r="I808" s="6"/>
      <c r="J808" s="6"/>
    </row>
    <row r="809" ht="15.75" customHeight="1">
      <c r="H809" s="2"/>
      <c r="I809" s="6"/>
      <c r="J809" s="6"/>
    </row>
    <row r="810" ht="15.75" customHeight="1">
      <c r="H810" s="2"/>
      <c r="I810" s="6"/>
      <c r="J810" s="6"/>
    </row>
    <row r="811" ht="15.75" customHeight="1">
      <c r="H811" s="2"/>
      <c r="I811" s="6"/>
      <c r="J811" s="6"/>
    </row>
    <row r="812" ht="15.75" customHeight="1">
      <c r="H812" s="2"/>
      <c r="I812" s="6"/>
      <c r="J812" s="6"/>
    </row>
    <row r="813" ht="15.75" customHeight="1">
      <c r="H813" s="2"/>
      <c r="I813" s="6"/>
      <c r="J813" s="6"/>
    </row>
    <row r="814" ht="15.75" customHeight="1">
      <c r="H814" s="2"/>
      <c r="I814" s="6"/>
      <c r="J814" s="6"/>
    </row>
    <row r="815" ht="15.75" customHeight="1">
      <c r="H815" s="2"/>
      <c r="I815" s="6"/>
      <c r="J815" s="6"/>
    </row>
    <row r="816" ht="15.75" customHeight="1">
      <c r="H816" s="2"/>
      <c r="I816" s="6"/>
      <c r="J816" s="6"/>
    </row>
    <row r="817" ht="15.75" customHeight="1">
      <c r="H817" s="2"/>
      <c r="I817" s="6"/>
      <c r="J817" s="6"/>
    </row>
    <row r="818" ht="15.75" customHeight="1">
      <c r="H818" s="2"/>
      <c r="I818" s="6"/>
      <c r="J818" s="6"/>
    </row>
    <row r="819" ht="15.75" customHeight="1">
      <c r="H819" s="2"/>
      <c r="I819" s="6"/>
      <c r="J819" s="6"/>
    </row>
    <row r="820" ht="15.75" customHeight="1">
      <c r="H820" s="2"/>
      <c r="I820" s="6"/>
      <c r="J820" s="6"/>
    </row>
    <row r="821" ht="15.75" customHeight="1">
      <c r="H821" s="2"/>
      <c r="I821" s="6"/>
      <c r="J821" s="6"/>
    </row>
    <row r="822" ht="15.75" customHeight="1">
      <c r="H822" s="2"/>
      <c r="I822" s="6"/>
      <c r="J822" s="6"/>
    </row>
    <row r="823" ht="15.75" customHeight="1">
      <c r="H823" s="2"/>
      <c r="I823" s="6"/>
      <c r="J823" s="6"/>
    </row>
    <row r="824" ht="15.75" customHeight="1">
      <c r="H824" s="2"/>
      <c r="I824" s="6"/>
      <c r="J824" s="6"/>
    </row>
    <row r="825" ht="15.75" customHeight="1">
      <c r="H825" s="2"/>
      <c r="I825" s="6"/>
      <c r="J825" s="6"/>
    </row>
    <row r="826" ht="15.75" customHeight="1">
      <c r="H826" s="2"/>
      <c r="I826" s="6"/>
      <c r="J826" s="6"/>
    </row>
    <row r="827" ht="15.75" customHeight="1">
      <c r="H827" s="2"/>
      <c r="I827" s="6"/>
      <c r="J827" s="6"/>
    </row>
    <row r="828" ht="15.75" customHeight="1">
      <c r="H828" s="2"/>
      <c r="I828" s="6"/>
      <c r="J828" s="6"/>
    </row>
    <row r="829" ht="15.75" customHeight="1">
      <c r="H829" s="2"/>
      <c r="I829" s="6"/>
      <c r="J829" s="6"/>
    </row>
    <row r="830" ht="15.75" customHeight="1">
      <c r="H830" s="2"/>
      <c r="I830" s="6"/>
      <c r="J830" s="6"/>
    </row>
    <row r="831" ht="15.75" customHeight="1">
      <c r="H831" s="2"/>
      <c r="I831" s="6"/>
      <c r="J831" s="6"/>
    </row>
    <row r="832" ht="15.75" customHeight="1">
      <c r="H832" s="2"/>
      <c r="I832" s="6"/>
      <c r="J832" s="6"/>
    </row>
    <row r="833" ht="15.75" customHeight="1">
      <c r="H833" s="2"/>
      <c r="I833" s="6"/>
      <c r="J833" s="6"/>
    </row>
    <row r="834" ht="15.75" customHeight="1">
      <c r="H834" s="2"/>
      <c r="I834" s="6"/>
      <c r="J834" s="6"/>
    </row>
    <row r="835" ht="15.75" customHeight="1">
      <c r="H835" s="2"/>
      <c r="I835" s="6"/>
      <c r="J835" s="6"/>
    </row>
    <row r="836" ht="15.75" customHeight="1">
      <c r="H836" s="2"/>
      <c r="I836" s="6"/>
      <c r="J836" s="6"/>
    </row>
    <row r="837" ht="15.75" customHeight="1">
      <c r="H837" s="2"/>
      <c r="I837" s="6"/>
      <c r="J837" s="6"/>
    </row>
    <row r="838" ht="15.75" customHeight="1">
      <c r="H838" s="2"/>
      <c r="I838" s="6"/>
      <c r="J838" s="6"/>
    </row>
    <row r="839" ht="15.75" customHeight="1">
      <c r="H839" s="2"/>
      <c r="I839" s="6"/>
      <c r="J839" s="6"/>
    </row>
    <row r="840" ht="15.75" customHeight="1">
      <c r="H840" s="2"/>
      <c r="I840" s="6"/>
      <c r="J840" s="6"/>
    </row>
    <row r="841" ht="15.75" customHeight="1">
      <c r="H841" s="2"/>
      <c r="I841" s="6"/>
      <c r="J841" s="6"/>
    </row>
    <row r="842" ht="15.75" customHeight="1">
      <c r="H842" s="2"/>
      <c r="I842" s="6"/>
      <c r="J842" s="6"/>
    </row>
    <row r="843" ht="15.75" customHeight="1">
      <c r="H843" s="2"/>
      <c r="I843" s="6"/>
      <c r="J843" s="6"/>
    </row>
    <row r="844" ht="15.75" customHeight="1">
      <c r="H844" s="2"/>
      <c r="I844" s="6"/>
      <c r="J844" s="6"/>
    </row>
    <row r="845" ht="15.75" customHeight="1">
      <c r="H845" s="2"/>
      <c r="I845" s="6"/>
      <c r="J845" s="6"/>
    </row>
    <row r="846" ht="15.75" customHeight="1">
      <c r="H846" s="2"/>
      <c r="I846" s="6"/>
      <c r="J846" s="6"/>
    </row>
    <row r="847" ht="15.75" customHeight="1">
      <c r="H847" s="2"/>
      <c r="I847" s="6"/>
      <c r="J847" s="6"/>
    </row>
    <row r="848" ht="15.75" customHeight="1">
      <c r="H848" s="2"/>
      <c r="I848" s="6"/>
      <c r="J848" s="6"/>
    </row>
    <row r="849" ht="15.75" customHeight="1">
      <c r="H849" s="2"/>
      <c r="I849" s="6"/>
      <c r="J849" s="6"/>
    </row>
    <row r="850" ht="15.75" customHeight="1">
      <c r="H850" s="2"/>
      <c r="I850" s="6"/>
      <c r="J850" s="6"/>
    </row>
    <row r="851" ht="15.75" customHeight="1">
      <c r="H851" s="2"/>
      <c r="I851" s="6"/>
      <c r="J851" s="6"/>
    </row>
    <row r="852" ht="15.75" customHeight="1">
      <c r="H852" s="2"/>
      <c r="I852" s="6"/>
      <c r="J852" s="6"/>
    </row>
    <row r="853" ht="15.75" customHeight="1">
      <c r="H853" s="2"/>
      <c r="I853" s="6"/>
      <c r="J853" s="6"/>
    </row>
    <row r="854" ht="15.75" customHeight="1">
      <c r="H854" s="2"/>
      <c r="I854" s="6"/>
      <c r="J854" s="6"/>
    </row>
    <row r="855" ht="15.75" customHeight="1">
      <c r="H855" s="2"/>
      <c r="I855" s="6"/>
      <c r="J855" s="6"/>
    </row>
    <row r="856" ht="15.75" customHeight="1">
      <c r="H856" s="2"/>
      <c r="I856" s="6"/>
      <c r="J856" s="6"/>
    </row>
    <row r="857" ht="15.75" customHeight="1">
      <c r="H857" s="2"/>
      <c r="I857" s="6"/>
      <c r="J857" s="6"/>
    </row>
    <row r="858" ht="15.75" customHeight="1">
      <c r="H858" s="2"/>
      <c r="I858" s="6"/>
      <c r="J858" s="6"/>
    </row>
    <row r="859" ht="15.75" customHeight="1">
      <c r="H859" s="2"/>
      <c r="I859" s="6"/>
      <c r="J859" s="6"/>
    </row>
    <row r="860" ht="15.75" customHeight="1">
      <c r="H860" s="2"/>
      <c r="I860" s="6"/>
      <c r="J860" s="6"/>
    </row>
    <row r="861" ht="15.75" customHeight="1">
      <c r="H861" s="2"/>
      <c r="I861" s="6"/>
      <c r="J861" s="6"/>
    </row>
    <row r="862" ht="15.75" customHeight="1">
      <c r="H862" s="2"/>
      <c r="I862" s="6"/>
      <c r="J862" s="6"/>
    </row>
    <row r="863" ht="15.75" customHeight="1">
      <c r="H863" s="2"/>
      <c r="I863" s="6"/>
      <c r="J863" s="6"/>
    </row>
    <row r="864" ht="15.75" customHeight="1">
      <c r="H864" s="2"/>
      <c r="I864" s="6"/>
      <c r="J864" s="6"/>
    </row>
    <row r="865" ht="15.75" customHeight="1">
      <c r="H865" s="2"/>
      <c r="I865" s="6"/>
      <c r="J865" s="6"/>
    </row>
    <row r="866" ht="15.75" customHeight="1">
      <c r="H866" s="2"/>
      <c r="I866" s="6"/>
      <c r="J866" s="6"/>
    </row>
    <row r="867" ht="15.75" customHeight="1">
      <c r="H867" s="2"/>
      <c r="I867" s="6"/>
      <c r="J867" s="6"/>
    </row>
    <row r="868" ht="15.75" customHeight="1">
      <c r="H868" s="2"/>
      <c r="I868" s="6"/>
      <c r="J868" s="6"/>
    </row>
    <row r="869" ht="15.75" customHeight="1">
      <c r="H869" s="2"/>
      <c r="I869" s="6"/>
      <c r="J869" s="6"/>
    </row>
    <row r="870" ht="15.75" customHeight="1">
      <c r="H870" s="2"/>
      <c r="I870" s="6"/>
      <c r="J870" s="6"/>
    </row>
    <row r="871" ht="15.75" customHeight="1">
      <c r="H871" s="2"/>
      <c r="I871" s="6"/>
      <c r="J871" s="6"/>
    </row>
    <row r="872" ht="15.75" customHeight="1">
      <c r="H872" s="2"/>
      <c r="I872" s="6"/>
      <c r="J872" s="6"/>
    </row>
    <row r="873" ht="15.75" customHeight="1">
      <c r="H873" s="2"/>
      <c r="I873" s="6"/>
      <c r="J873" s="6"/>
    </row>
    <row r="874" ht="15.75" customHeight="1">
      <c r="H874" s="2"/>
      <c r="I874" s="6"/>
      <c r="J874" s="6"/>
    </row>
    <row r="875" ht="15.75" customHeight="1">
      <c r="H875" s="2"/>
      <c r="I875" s="6"/>
      <c r="J875" s="6"/>
    </row>
    <row r="876" ht="15.75" customHeight="1">
      <c r="H876" s="2"/>
      <c r="I876" s="6"/>
      <c r="J876" s="6"/>
    </row>
    <row r="877" ht="15.75" customHeight="1">
      <c r="H877" s="2"/>
      <c r="I877" s="6"/>
      <c r="J877" s="6"/>
    </row>
    <row r="878" ht="15.75" customHeight="1">
      <c r="H878" s="2"/>
      <c r="I878" s="6"/>
      <c r="J878" s="6"/>
    </row>
    <row r="879" ht="15.75" customHeight="1">
      <c r="H879" s="2"/>
      <c r="I879" s="6"/>
      <c r="J879" s="6"/>
    </row>
    <row r="880" ht="15.75" customHeight="1">
      <c r="H880" s="2"/>
      <c r="I880" s="6"/>
      <c r="J880" s="6"/>
    </row>
    <row r="881" ht="15.75" customHeight="1">
      <c r="H881" s="2"/>
      <c r="I881" s="6"/>
      <c r="J881" s="6"/>
    </row>
    <row r="882" ht="15.75" customHeight="1">
      <c r="H882" s="2"/>
      <c r="I882" s="6"/>
      <c r="J882" s="6"/>
    </row>
    <row r="883" ht="15.75" customHeight="1">
      <c r="H883" s="2"/>
      <c r="I883" s="6"/>
      <c r="J883" s="6"/>
    </row>
    <row r="884" ht="15.75" customHeight="1">
      <c r="H884" s="2"/>
      <c r="I884" s="6"/>
      <c r="J884" s="6"/>
    </row>
    <row r="885" ht="15.75" customHeight="1">
      <c r="H885" s="2"/>
      <c r="I885" s="6"/>
      <c r="J885" s="6"/>
    </row>
    <row r="886" ht="15.75" customHeight="1">
      <c r="H886" s="2"/>
      <c r="I886" s="6"/>
      <c r="J886" s="6"/>
    </row>
    <row r="887" ht="15.75" customHeight="1">
      <c r="H887" s="2"/>
      <c r="I887" s="6"/>
      <c r="J887" s="6"/>
    </row>
    <row r="888" ht="15.75" customHeight="1">
      <c r="H888" s="2"/>
      <c r="I888" s="6"/>
      <c r="J888" s="6"/>
    </row>
    <row r="889" ht="15.75" customHeight="1">
      <c r="H889" s="2"/>
      <c r="I889" s="6"/>
      <c r="J889" s="6"/>
    </row>
    <row r="890" ht="15.75" customHeight="1">
      <c r="H890" s="2"/>
      <c r="I890" s="6"/>
      <c r="J890" s="6"/>
    </row>
    <row r="891" ht="15.75" customHeight="1">
      <c r="H891" s="2"/>
      <c r="I891" s="6"/>
      <c r="J891" s="6"/>
    </row>
    <row r="892" ht="15.75" customHeight="1">
      <c r="H892" s="2"/>
      <c r="I892" s="6"/>
      <c r="J892" s="6"/>
    </row>
    <row r="893" ht="15.75" customHeight="1">
      <c r="H893" s="2"/>
      <c r="I893" s="6"/>
      <c r="J893" s="6"/>
    </row>
    <row r="894" ht="15.75" customHeight="1">
      <c r="H894" s="2"/>
      <c r="I894" s="6"/>
      <c r="J894" s="6"/>
    </row>
    <row r="895" ht="15.75" customHeight="1">
      <c r="H895" s="2"/>
      <c r="I895" s="6"/>
      <c r="J895" s="6"/>
    </row>
    <row r="896" ht="15.75" customHeight="1">
      <c r="H896" s="2"/>
      <c r="I896" s="6"/>
      <c r="J896" s="6"/>
    </row>
    <row r="897" ht="15.75" customHeight="1">
      <c r="H897" s="2"/>
      <c r="I897" s="6"/>
      <c r="J897" s="6"/>
    </row>
    <row r="898" ht="15.75" customHeight="1">
      <c r="H898" s="2"/>
      <c r="I898" s="6"/>
      <c r="J898" s="6"/>
    </row>
    <row r="899" ht="15.75" customHeight="1">
      <c r="H899" s="2"/>
      <c r="I899" s="6"/>
      <c r="J899" s="6"/>
    </row>
    <row r="900" ht="15.75" customHeight="1">
      <c r="H900" s="2"/>
      <c r="I900" s="6"/>
      <c r="J900" s="6"/>
    </row>
    <row r="901" ht="15.75" customHeight="1">
      <c r="H901" s="2"/>
      <c r="I901" s="6"/>
      <c r="J901" s="6"/>
    </row>
    <row r="902" ht="15.75" customHeight="1">
      <c r="H902" s="2"/>
      <c r="I902" s="6"/>
      <c r="J902" s="6"/>
    </row>
    <row r="903" ht="15.75" customHeight="1">
      <c r="H903" s="2"/>
      <c r="I903" s="6"/>
      <c r="J903" s="6"/>
    </row>
    <row r="904" ht="15.75" customHeight="1">
      <c r="H904" s="2"/>
      <c r="I904" s="6"/>
      <c r="J904" s="6"/>
    </row>
    <row r="905" ht="15.75" customHeight="1">
      <c r="H905" s="2"/>
      <c r="I905" s="6"/>
      <c r="J905" s="6"/>
    </row>
    <row r="906" ht="15.75" customHeight="1">
      <c r="H906" s="2"/>
      <c r="I906" s="6"/>
      <c r="J906" s="6"/>
    </row>
    <row r="907" ht="15.75" customHeight="1">
      <c r="H907" s="2"/>
      <c r="I907" s="6"/>
      <c r="J907" s="6"/>
    </row>
    <row r="908" ht="15.75" customHeight="1">
      <c r="H908" s="2"/>
      <c r="I908" s="6"/>
      <c r="J908" s="6"/>
    </row>
    <row r="909" ht="15.75" customHeight="1">
      <c r="H909" s="2"/>
      <c r="I909" s="6"/>
      <c r="J909" s="6"/>
    </row>
    <row r="910" ht="15.75" customHeight="1">
      <c r="H910" s="2"/>
      <c r="I910" s="6"/>
      <c r="J910" s="6"/>
    </row>
    <row r="911" ht="15.75" customHeight="1">
      <c r="H911" s="2"/>
      <c r="I911" s="6"/>
      <c r="J911" s="6"/>
    </row>
    <row r="912" ht="15.75" customHeight="1">
      <c r="H912" s="2"/>
      <c r="I912" s="6"/>
      <c r="J912" s="6"/>
    </row>
    <row r="913" ht="15.75" customHeight="1">
      <c r="H913" s="2"/>
      <c r="I913" s="6"/>
      <c r="J913" s="6"/>
    </row>
    <row r="914" ht="15.75" customHeight="1">
      <c r="H914" s="2"/>
      <c r="I914" s="6"/>
      <c r="J914" s="6"/>
    </row>
    <row r="915" ht="15.75" customHeight="1">
      <c r="H915" s="2"/>
      <c r="I915" s="6"/>
      <c r="J915" s="6"/>
    </row>
    <row r="916" ht="15.75" customHeight="1">
      <c r="H916" s="2"/>
      <c r="I916" s="6"/>
      <c r="J916" s="6"/>
    </row>
    <row r="917" ht="15.75" customHeight="1">
      <c r="H917" s="2"/>
      <c r="I917" s="6"/>
      <c r="J917" s="6"/>
    </row>
    <row r="918" ht="15.75" customHeight="1">
      <c r="H918" s="2"/>
      <c r="I918" s="6"/>
      <c r="J918" s="6"/>
    </row>
    <row r="919" ht="15.75" customHeight="1">
      <c r="H919" s="2"/>
      <c r="I919" s="6"/>
      <c r="J919" s="6"/>
    </row>
    <row r="920" ht="15.75" customHeight="1">
      <c r="H920" s="2"/>
      <c r="I920" s="6"/>
      <c r="J920" s="6"/>
    </row>
    <row r="921" ht="15.75" customHeight="1">
      <c r="H921" s="2"/>
      <c r="I921" s="6"/>
      <c r="J921" s="6"/>
    </row>
    <row r="922" ht="15.75" customHeight="1">
      <c r="H922" s="2"/>
      <c r="I922" s="6"/>
      <c r="J922" s="6"/>
    </row>
    <row r="923" ht="15.75" customHeight="1">
      <c r="H923" s="2"/>
      <c r="I923" s="6"/>
      <c r="J923" s="6"/>
    </row>
    <row r="924" ht="15.75" customHeight="1">
      <c r="H924" s="2"/>
      <c r="I924" s="6"/>
      <c r="J924" s="6"/>
    </row>
    <row r="925" ht="15.75" customHeight="1">
      <c r="H925" s="2"/>
      <c r="I925" s="6"/>
      <c r="J925" s="6"/>
    </row>
    <row r="926" ht="15.75" customHeight="1">
      <c r="H926" s="2"/>
      <c r="I926" s="6"/>
      <c r="J926" s="6"/>
    </row>
    <row r="927" ht="15.75" customHeight="1">
      <c r="H927" s="2"/>
      <c r="I927" s="6"/>
      <c r="J927" s="6"/>
    </row>
    <row r="928" ht="15.75" customHeight="1">
      <c r="H928" s="2"/>
      <c r="I928" s="6"/>
      <c r="J928" s="6"/>
    </row>
    <row r="929" ht="15.75" customHeight="1">
      <c r="H929" s="2"/>
      <c r="I929" s="6"/>
      <c r="J929" s="6"/>
    </row>
    <row r="930" ht="15.75" customHeight="1">
      <c r="H930" s="2"/>
      <c r="I930" s="6"/>
      <c r="J930" s="6"/>
    </row>
    <row r="931" ht="15.75" customHeight="1">
      <c r="H931" s="2"/>
      <c r="I931" s="6"/>
      <c r="J931" s="6"/>
    </row>
    <row r="932" ht="15.75" customHeight="1">
      <c r="H932" s="2"/>
      <c r="I932" s="6"/>
      <c r="J932" s="6"/>
    </row>
    <row r="933" ht="15.75" customHeight="1">
      <c r="H933" s="2"/>
      <c r="I933" s="6"/>
      <c r="J933" s="6"/>
    </row>
    <row r="934" ht="15.75" customHeight="1">
      <c r="H934" s="2"/>
      <c r="I934" s="6"/>
      <c r="J934" s="6"/>
    </row>
    <row r="935" ht="15.75" customHeight="1">
      <c r="H935" s="2"/>
      <c r="I935" s="6"/>
      <c r="J935" s="6"/>
    </row>
    <row r="936" ht="15.75" customHeight="1">
      <c r="H936" s="2"/>
      <c r="I936" s="6"/>
      <c r="J936" s="6"/>
    </row>
    <row r="937" ht="15.75" customHeight="1">
      <c r="H937" s="2"/>
      <c r="I937" s="6"/>
      <c r="J937" s="6"/>
    </row>
    <row r="938" ht="15.75" customHeight="1">
      <c r="H938" s="2"/>
      <c r="I938" s="6"/>
      <c r="J938" s="6"/>
    </row>
    <row r="939" ht="15.75" customHeight="1">
      <c r="H939" s="2"/>
      <c r="I939" s="6"/>
      <c r="J939" s="6"/>
    </row>
    <row r="940" ht="15.75" customHeight="1">
      <c r="H940" s="2"/>
      <c r="I940" s="6"/>
      <c r="J940" s="6"/>
    </row>
    <row r="941" ht="15.75" customHeight="1">
      <c r="H941" s="2"/>
      <c r="I941" s="6"/>
      <c r="J941" s="6"/>
    </row>
    <row r="942" ht="15.75" customHeight="1">
      <c r="H942" s="2"/>
      <c r="I942" s="6"/>
      <c r="J942" s="6"/>
    </row>
    <row r="943" ht="15.75" customHeight="1">
      <c r="H943" s="2"/>
      <c r="I943" s="6"/>
      <c r="J943" s="6"/>
    </row>
    <row r="944" ht="15.75" customHeight="1">
      <c r="H944" s="2"/>
      <c r="I944" s="6"/>
      <c r="J944" s="6"/>
    </row>
    <row r="945" ht="15.75" customHeight="1">
      <c r="H945" s="2"/>
      <c r="I945" s="6"/>
      <c r="J945" s="6"/>
    </row>
    <row r="946" ht="15.75" customHeight="1">
      <c r="H946" s="2"/>
      <c r="I946" s="6"/>
      <c r="J946" s="6"/>
    </row>
    <row r="947" ht="15.75" customHeight="1">
      <c r="H947" s="2"/>
      <c r="I947" s="6"/>
      <c r="J947" s="6"/>
    </row>
    <row r="948" ht="15.75" customHeight="1">
      <c r="H948" s="2"/>
      <c r="I948" s="6"/>
      <c r="J948" s="6"/>
    </row>
    <row r="949" ht="15.75" customHeight="1">
      <c r="H949" s="2"/>
      <c r="I949" s="6"/>
      <c r="J949" s="6"/>
    </row>
    <row r="950" ht="15.75" customHeight="1">
      <c r="H950" s="2"/>
      <c r="I950" s="6"/>
      <c r="J950" s="6"/>
    </row>
    <row r="951" ht="15.75" customHeight="1">
      <c r="H951" s="2"/>
      <c r="I951" s="6"/>
      <c r="J951" s="6"/>
    </row>
    <row r="952" ht="15.75" customHeight="1">
      <c r="H952" s="2"/>
      <c r="I952" s="6"/>
      <c r="J952" s="6"/>
    </row>
    <row r="953" ht="15.75" customHeight="1">
      <c r="H953" s="2"/>
      <c r="I953" s="6"/>
      <c r="J953" s="6"/>
    </row>
    <row r="954" ht="15.75" customHeight="1">
      <c r="H954" s="2"/>
      <c r="I954" s="6"/>
      <c r="J954" s="6"/>
    </row>
    <row r="955" ht="15.75" customHeight="1">
      <c r="H955" s="2"/>
      <c r="I955" s="6"/>
      <c r="J955" s="6"/>
    </row>
    <row r="956" ht="15.75" customHeight="1">
      <c r="H956" s="2"/>
      <c r="I956" s="6"/>
      <c r="J956" s="6"/>
    </row>
    <row r="957" ht="15.75" customHeight="1">
      <c r="H957" s="2"/>
      <c r="I957" s="6"/>
      <c r="J957" s="6"/>
    </row>
    <row r="958" ht="15.75" customHeight="1">
      <c r="H958" s="2"/>
      <c r="I958" s="6"/>
      <c r="J958" s="6"/>
    </row>
    <row r="959" ht="15.75" customHeight="1">
      <c r="H959" s="2"/>
      <c r="I959" s="6"/>
      <c r="J959" s="6"/>
    </row>
    <row r="960" ht="15.75" customHeight="1">
      <c r="H960" s="2"/>
      <c r="I960" s="6"/>
      <c r="J960" s="6"/>
    </row>
    <row r="961" ht="15.75" customHeight="1">
      <c r="H961" s="2"/>
      <c r="I961" s="6"/>
      <c r="J961" s="6"/>
    </row>
    <row r="962" ht="15.75" customHeight="1">
      <c r="H962" s="2"/>
      <c r="I962" s="6"/>
      <c r="J962" s="6"/>
    </row>
    <row r="963" ht="15.75" customHeight="1">
      <c r="H963" s="2"/>
      <c r="I963" s="6"/>
      <c r="J963" s="6"/>
    </row>
    <row r="964" ht="15.75" customHeight="1">
      <c r="H964" s="2"/>
      <c r="I964" s="6"/>
      <c r="J964" s="6"/>
    </row>
    <row r="965" ht="15.75" customHeight="1">
      <c r="H965" s="2"/>
      <c r="I965" s="6"/>
      <c r="J965" s="6"/>
    </row>
    <row r="966" ht="15.75" customHeight="1">
      <c r="H966" s="2"/>
      <c r="I966" s="6"/>
      <c r="J966" s="6"/>
    </row>
    <row r="967" ht="15.75" customHeight="1">
      <c r="H967" s="2"/>
      <c r="I967" s="6"/>
      <c r="J967" s="6"/>
    </row>
    <row r="968" ht="15.75" customHeight="1">
      <c r="H968" s="2"/>
      <c r="I968" s="6"/>
      <c r="J968" s="6"/>
    </row>
    <row r="969" ht="15.75" customHeight="1">
      <c r="H969" s="2"/>
      <c r="I969" s="6"/>
      <c r="J969" s="6"/>
    </row>
    <row r="970" ht="15.75" customHeight="1">
      <c r="H970" s="2"/>
      <c r="I970" s="6"/>
      <c r="J970" s="6"/>
    </row>
    <row r="971" ht="15.75" customHeight="1">
      <c r="H971" s="2"/>
      <c r="I971" s="6"/>
      <c r="J971" s="6"/>
    </row>
    <row r="972" ht="15.75" customHeight="1">
      <c r="H972" s="2"/>
      <c r="I972" s="6"/>
      <c r="J972" s="6"/>
    </row>
    <row r="973" ht="15.75" customHeight="1">
      <c r="H973" s="2"/>
      <c r="I973" s="6"/>
      <c r="J973" s="6"/>
    </row>
    <row r="974" ht="15.75" customHeight="1">
      <c r="H974" s="2"/>
      <c r="I974" s="6"/>
      <c r="J974" s="6"/>
    </row>
    <row r="975" ht="15.75" customHeight="1">
      <c r="H975" s="2"/>
      <c r="I975" s="6"/>
      <c r="J975" s="6"/>
    </row>
    <row r="976" ht="15.75" customHeight="1">
      <c r="H976" s="2"/>
      <c r="I976" s="6"/>
      <c r="J976" s="6"/>
    </row>
    <row r="977" ht="15.75" customHeight="1">
      <c r="H977" s="2"/>
      <c r="I977" s="6"/>
      <c r="J977" s="6"/>
    </row>
    <row r="978" ht="15.75" customHeight="1">
      <c r="H978" s="2"/>
      <c r="I978" s="6"/>
      <c r="J978" s="6"/>
    </row>
    <row r="979" ht="15.75" customHeight="1">
      <c r="H979" s="2"/>
      <c r="I979" s="6"/>
      <c r="J979" s="6"/>
    </row>
    <row r="980" ht="15.75" customHeight="1">
      <c r="H980" s="2"/>
      <c r="I980" s="6"/>
      <c r="J980" s="6"/>
    </row>
    <row r="981" ht="15.75" customHeight="1">
      <c r="H981" s="2"/>
      <c r="I981" s="6"/>
      <c r="J981" s="6"/>
    </row>
    <row r="982" ht="15.75" customHeight="1">
      <c r="H982" s="2"/>
      <c r="I982" s="6"/>
      <c r="J982" s="6"/>
    </row>
    <row r="983" ht="15.75" customHeight="1">
      <c r="H983" s="2"/>
      <c r="I983" s="6"/>
      <c r="J983" s="6"/>
    </row>
    <row r="984" ht="15.75" customHeight="1">
      <c r="H984" s="2"/>
      <c r="I984" s="6"/>
      <c r="J984" s="6"/>
    </row>
    <row r="985" ht="15.75" customHeight="1">
      <c r="H985" s="2"/>
      <c r="I985" s="6"/>
      <c r="J985" s="6"/>
    </row>
    <row r="986" ht="15.75" customHeight="1">
      <c r="H986" s="2"/>
      <c r="I986" s="6"/>
      <c r="J986" s="6"/>
    </row>
    <row r="987" ht="15.75" customHeight="1">
      <c r="H987" s="2"/>
      <c r="I987" s="6"/>
      <c r="J987" s="6"/>
    </row>
    <row r="988" ht="15.75" customHeight="1">
      <c r="H988" s="2"/>
      <c r="I988" s="6"/>
      <c r="J988" s="6"/>
    </row>
    <row r="989" ht="15.75" customHeight="1">
      <c r="H989" s="2"/>
      <c r="I989" s="6"/>
      <c r="J989" s="6"/>
    </row>
    <row r="990" ht="15.75" customHeight="1">
      <c r="H990" s="2"/>
      <c r="I990" s="6"/>
      <c r="J990" s="6"/>
    </row>
    <row r="991" ht="15.75" customHeight="1">
      <c r="H991" s="2"/>
      <c r="I991" s="6"/>
      <c r="J991" s="6"/>
    </row>
    <row r="992" ht="15.75" customHeight="1">
      <c r="H992" s="2"/>
      <c r="I992" s="6"/>
      <c r="J992" s="6"/>
    </row>
    <row r="993" ht="15.75" customHeight="1">
      <c r="H993" s="2"/>
      <c r="I993" s="6"/>
      <c r="J993" s="6"/>
    </row>
    <row r="994" ht="15.75" customHeight="1">
      <c r="H994" s="2"/>
      <c r="I994" s="6"/>
      <c r="J994" s="6"/>
    </row>
    <row r="995" ht="15.75" customHeight="1">
      <c r="H995" s="2"/>
      <c r="I995" s="6"/>
      <c r="J995" s="6"/>
    </row>
    <row r="996" ht="15.75" customHeight="1">
      <c r="H996" s="2"/>
      <c r="I996" s="6"/>
      <c r="J996" s="6"/>
    </row>
    <row r="997" ht="15.75" customHeight="1">
      <c r="H997" s="2"/>
      <c r="I997" s="6"/>
      <c r="J997" s="6"/>
    </row>
    <row r="998" ht="15.75" customHeight="1">
      <c r="H998" s="2"/>
      <c r="I998" s="6"/>
      <c r="J998" s="6"/>
    </row>
    <row r="999" ht="15.75" customHeight="1">
      <c r="H999" s="2"/>
      <c r="I999" s="6"/>
      <c r="J999" s="6"/>
    </row>
    <row r="1000" ht="15.75" customHeight="1">
      <c r="H1000" s="2"/>
      <c r="I1000" s="6"/>
      <c r="J1000" s="6"/>
    </row>
  </sheetData>
  <autoFilter ref="$D$1:$G$201"/>
  <printOptions/>
  <pageMargins bottom="0.75" footer="0.0" header="0.0" left="0.7" right="0.7" top="0.75"/>
  <pageSetup orientation="landscape"/>
  <drawing r:id="rId1"/>
</worksheet>
</file>