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-Slacker\Desktop\cypress\TestData\"/>
    </mc:Choice>
  </mc:AlternateContent>
  <xr:revisionPtr revIDLastSave="0" documentId="13_ncr:1_{08506D38-FB35-42DE-AF63-0676570B4A71}" xr6:coauthVersionLast="47" xr6:coauthVersionMax="47" xr10:uidLastSave="{00000000-0000-0000-0000-000000000000}"/>
  <bookViews>
    <workbookView xWindow="-110" yWindow="-110" windowWidth="25820" windowHeight="14020" activeTab="2" xr2:uid="{C56DD966-5F49-4C41-89C5-46F92993B5E0}"/>
  </bookViews>
  <sheets>
    <sheet name="系統網址和標案名稱" sheetId="9" r:id="rId1"/>
    <sheet name="第二期估驗計價詳細表總表" sheetId="8" r:id="rId2"/>
    <sheet name="第一期估驗計價詳細表" sheetId="4" r:id="rId3"/>
    <sheet name="差異表佐證" sheetId="5" r:id="rId4"/>
    <sheet name="第二期估驗計價詳細表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1" i="6" l="1"/>
  <c r="M14" i="6"/>
  <c r="G4" i="8"/>
  <c r="T3" i="6"/>
  <c r="V3" i="6"/>
  <c r="Q8" i="6"/>
  <c r="Q3" i="6"/>
  <c r="P5" i="6"/>
  <c r="T138" i="6" l="1"/>
  <c r="T157" i="6"/>
  <c r="L4" i="4"/>
  <c r="M4" i="4"/>
  <c r="O4" i="4" s="1"/>
  <c r="T4" i="4" s="1"/>
  <c r="L5" i="4"/>
  <c r="M5" i="4"/>
  <c r="O5" i="4" s="1"/>
  <c r="T5" i="4" s="1"/>
  <c r="L6" i="4"/>
  <c r="M6" i="4"/>
  <c r="O6" i="4" s="1"/>
  <c r="T6" i="4" s="1"/>
  <c r="L7" i="4"/>
  <c r="M7" i="4"/>
  <c r="O7" i="4" s="1"/>
  <c r="T7" i="4" s="1"/>
  <c r="L8" i="4"/>
  <c r="M8" i="4"/>
  <c r="O8" i="4" s="1"/>
  <c r="T8" i="4" s="1"/>
  <c r="L9" i="4"/>
  <c r="M9" i="4"/>
  <c r="O9" i="4" s="1"/>
  <c r="L10" i="4"/>
  <c r="M10" i="4"/>
  <c r="O10" i="4" s="1"/>
  <c r="L11" i="4"/>
  <c r="M11" i="4"/>
  <c r="O11" i="4" s="1"/>
  <c r="L12" i="4"/>
  <c r="M12" i="4"/>
  <c r="O12" i="4" s="1"/>
  <c r="L13" i="4"/>
  <c r="M13" i="4"/>
  <c r="O13" i="4" s="1"/>
  <c r="L14" i="4"/>
  <c r="M14" i="4"/>
  <c r="O14" i="4" s="1"/>
  <c r="L15" i="4"/>
  <c r="M15" i="4"/>
  <c r="O15" i="4" s="1"/>
  <c r="L16" i="4"/>
  <c r="M16" i="4"/>
  <c r="O16" i="4" s="1"/>
  <c r="L17" i="4"/>
  <c r="M17" i="4"/>
  <c r="O17" i="4" s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8" i="6"/>
  <c r="T159" i="6"/>
  <c r="T160" i="6"/>
  <c r="T161" i="6"/>
  <c r="T162" i="6"/>
  <c r="T163" i="6"/>
  <c r="T164" i="6"/>
  <c r="S16" i="4" l="1"/>
  <c r="S8" i="4"/>
  <c r="S12" i="4"/>
  <c r="S6" i="4"/>
  <c r="S14" i="4"/>
  <c r="S5" i="4"/>
  <c r="S10" i="4"/>
  <c r="S17" i="4"/>
  <c r="S15" i="4"/>
  <c r="S13" i="4"/>
  <c r="S11" i="4"/>
  <c r="S9" i="4"/>
  <c r="S4" i="4"/>
  <c r="S7" i="4"/>
  <c r="P8" i="6" l="1"/>
  <c r="V8" i="6" l="1"/>
  <c r="V5" i="6" l="1"/>
  <c r="M164" i="6"/>
  <c r="M161" i="6"/>
  <c r="M158" i="6"/>
  <c r="M155" i="6"/>
  <c r="M135" i="6"/>
  <c r="M138" i="6"/>
  <c r="M130" i="6"/>
  <c r="M116" i="6"/>
  <c r="M107" i="6"/>
  <c r="M102" i="6"/>
  <c r="M79" i="6"/>
  <c r="M62" i="6"/>
  <c r="M59" i="6"/>
  <c r="M41" i="6"/>
  <c r="M19" i="6"/>
  <c r="M6" i="6"/>
  <c r="N6" i="6" s="1"/>
  <c r="M7" i="6"/>
  <c r="M8" i="6"/>
  <c r="M9" i="6"/>
  <c r="M10" i="6"/>
  <c r="M11" i="6"/>
  <c r="M12" i="6"/>
  <c r="M13" i="6"/>
  <c r="M15" i="6"/>
  <c r="M16" i="6"/>
  <c r="M17" i="6"/>
  <c r="M18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60" i="6"/>
  <c r="M61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3" i="6"/>
  <c r="M104" i="6"/>
  <c r="M105" i="6"/>
  <c r="M106" i="6"/>
  <c r="M108" i="6"/>
  <c r="M109" i="6"/>
  <c r="M110" i="6"/>
  <c r="M111" i="6"/>
  <c r="M112" i="6"/>
  <c r="M113" i="6"/>
  <c r="M114" i="6"/>
  <c r="M115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1" i="6"/>
  <c r="M132" i="6"/>
  <c r="M133" i="6"/>
  <c r="M134" i="6"/>
  <c r="M136" i="6"/>
  <c r="M137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6" i="6"/>
  <c r="M159" i="6"/>
  <c r="M160" i="6"/>
  <c r="M162" i="6"/>
  <c r="M163" i="6"/>
  <c r="M165" i="6"/>
  <c r="M5" i="6"/>
  <c r="P165" i="6"/>
  <c r="P163" i="6"/>
  <c r="P162" i="6"/>
  <c r="P160" i="6"/>
  <c r="P159" i="6"/>
  <c r="P158" i="6" s="1"/>
  <c r="H19" i="8" s="1"/>
  <c r="G19" i="8" s="1"/>
  <c r="P156" i="6"/>
  <c r="P153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6" i="6"/>
  <c r="P134" i="6"/>
  <c r="P133" i="6"/>
  <c r="P132" i="6"/>
  <c r="P131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5" i="6"/>
  <c r="P114" i="6"/>
  <c r="P113" i="6"/>
  <c r="P112" i="6"/>
  <c r="P111" i="6"/>
  <c r="P110" i="6"/>
  <c r="P109" i="6"/>
  <c r="P108" i="6"/>
  <c r="P106" i="6"/>
  <c r="P105" i="6"/>
  <c r="P104" i="6"/>
  <c r="P103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1" i="6"/>
  <c r="P60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8" i="6"/>
  <c r="P17" i="6"/>
  <c r="P16" i="6"/>
  <c r="P15" i="6"/>
  <c r="P14" i="6"/>
  <c r="P13" i="6"/>
  <c r="P12" i="6"/>
  <c r="P11" i="6"/>
  <c r="P10" i="6"/>
  <c r="P9" i="6"/>
  <c r="P7" i="6"/>
  <c r="P6" i="6"/>
  <c r="M4" i="6"/>
  <c r="V6" i="6" l="1"/>
  <c r="P4" i="6"/>
  <c r="P152" i="6"/>
  <c r="Q21" i="6"/>
  <c r="V21" i="6"/>
  <c r="Q81" i="6"/>
  <c r="V81" i="6"/>
  <c r="Q133" i="6"/>
  <c r="V133" i="6"/>
  <c r="Q73" i="6"/>
  <c r="V73" i="6"/>
  <c r="Q144" i="6"/>
  <c r="V144" i="6"/>
  <c r="Q23" i="6"/>
  <c r="V23" i="6"/>
  <c r="Q31" i="6"/>
  <c r="V31" i="6"/>
  <c r="Q39" i="6"/>
  <c r="V39" i="6"/>
  <c r="Q48" i="6"/>
  <c r="V48" i="6"/>
  <c r="Q56" i="6"/>
  <c r="V56" i="6"/>
  <c r="Q66" i="6"/>
  <c r="V66" i="6"/>
  <c r="Q74" i="6"/>
  <c r="V74" i="6"/>
  <c r="Q83" i="6"/>
  <c r="V83" i="6"/>
  <c r="Q91" i="6"/>
  <c r="V91" i="6"/>
  <c r="Q99" i="6"/>
  <c r="V99" i="6"/>
  <c r="Q109" i="6"/>
  <c r="V109" i="6"/>
  <c r="Q118" i="6"/>
  <c r="V118" i="6"/>
  <c r="Q126" i="6"/>
  <c r="V126" i="6"/>
  <c r="Q136" i="6"/>
  <c r="V136" i="6"/>
  <c r="Q145" i="6"/>
  <c r="V145" i="6"/>
  <c r="Q153" i="6"/>
  <c r="V153" i="6"/>
  <c r="Q29" i="6"/>
  <c r="V29" i="6"/>
  <c r="Q89" i="6"/>
  <c r="V89" i="6"/>
  <c r="Q143" i="6"/>
  <c r="V143" i="6"/>
  <c r="Q30" i="6"/>
  <c r="V30" i="6"/>
  <c r="Q65" i="6"/>
  <c r="V65" i="6"/>
  <c r="Q125" i="6"/>
  <c r="V125" i="6"/>
  <c r="Q24" i="6"/>
  <c r="V24" i="6"/>
  <c r="Q32" i="6"/>
  <c r="V32" i="6"/>
  <c r="Q40" i="6"/>
  <c r="V40" i="6"/>
  <c r="Q49" i="6"/>
  <c r="V49" i="6"/>
  <c r="Q57" i="6"/>
  <c r="V57" i="6"/>
  <c r="Q67" i="6"/>
  <c r="V67" i="6"/>
  <c r="Q75" i="6"/>
  <c r="V75" i="6"/>
  <c r="Q84" i="6"/>
  <c r="V84" i="6"/>
  <c r="Q92" i="6"/>
  <c r="V92" i="6"/>
  <c r="Q100" i="6"/>
  <c r="V100" i="6"/>
  <c r="Q110" i="6"/>
  <c r="V110" i="6"/>
  <c r="Q119" i="6"/>
  <c r="V119" i="6"/>
  <c r="Q127" i="6"/>
  <c r="V127" i="6"/>
  <c r="Q146" i="6"/>
  <c r="V146" i="6"/>
  <c r="P155" i="6"/>
  <c r="H17" i="8" s="1"/>
  <c r="G17" i="8" s="1"/>
  <c r="V156" i="6"/>
  <c r="Q54" i="6"/>
  <c r="V54" i="6"/>
  <c r="Q124" i="6"/>
  <c r="V124" i="6"/>
  <c r="Q55" i="6"/>
  <c r="V55" i="6"/>
  <c r="Q108" i="6"/>
  <c r="V108" i="6"/>
  <c r="Q25" i="6"/>
  <c r="V25" i="6"/>
  <c r="Q33" i="6"/>
  <c r="V33" i="6"/>
  <c r="Q42" i="6"/>
  <c r="V42" i="6"/>
  <c r="Q50" i="6"/>
  <c r="V50" i="6"/>
  <c r="Q58" i="6"/>
  <c r="V58" i="6"/>
  <c r="Q68" i="6"/>
  <c r="V68" i="6"/>
  <c r="Q76" i="6"/>
  <c r="V76" i="6"/>
  <c r="Q85" i="6"/>
  <c r="V85" i="6"/>
  <c r="Q93" i="6"/>
  <c r="V93" i="6"/>
  <c r="Q101" i="6"/>
  <c r="V101" i="6"/>
  <c r="Q111" i="6"/>
  <c r="V111" i="6"/>
  <c r="Q120" i="6"/>
  <c r="V120" i="6"/>
  <c r="Q128" i="6"/>
  <c r="V128" i="6"/>
  <c r="Q139" i="6"/>
  <c r="V139" i="6"/>
  <c r="Q147" i="6"/>
  <c r="V147" i="6"/>
  <c r="Q159" i="6"/>
  <c r="V159" i="6"/>
  <c r="Q46" i="6"/>
  <c r="V46" i="6"/>
  <c r="Q97" i="6"/>
  <c r="V97" i="6"/>
  <c r="Q47" i="6"/>
  <c r="V47" i="6"/>
  <c r="Q98" i="6"/>
  <c r="V98" i="6"/>
  <c r="Q152" i="6"/>
  <c r="V152" i="6"/>
  <c r="Q26" i="6"/>
  <c r="V26" i="6"/>
  <c r="Q34" i="6"/>
  <c r="V34" i="6"/>
  <c r="Q43" i="6"/>
  <c r="V43" i="6"/>
  <c r="Q51" i="6"/>
  <c r="V51" i="6"/>
  <c r="Q60" i="6"/>
  <c r="V60" i="6"/>
  <c r="Q69" i="6"/>
  <c r="V69" i="6"/>
  <c r="Q77" i="6"/>
  <c r="V77" i="6"/>
  <c r="Q86" i="6"/>
  <c r="V86" i="6"/>
  <c r="Q94" i="6"/>
  <c r="V94" i="6"/>
  <c r="Q103" i="6"/>
  <c r="V103" i="6"/>
  <c r="Q112" i="6"/>
  <c r="V112" i="6"/>
  <c r="Q121" i="6"/>
  <c r="V121" i="6"/>
  <c r="Q129" i="6"/>
  <c r="V129" i="6"/>
  <c r="Q140" i="6"/>
  <c r="V140" i="6"/>
  <c r="Q148" i="6"/>
  <c r="V148" i="6"/>
  <c r="Q160" i="6"/>
  <c r="V160" i="6"/>
  <c r="Q37" i="6"/>
  <c r="V37" i="6"/>
  <c r="Q72" i="6"/>
  <c r="V72" i="6"/>
  <c r="Q115" i="6"/>
  <c r="V115" i="6"/>
  <c r="Q38" i="6"/>
  <c r="V38" i="6"/>
  <c r="Q90" i="6"/>
  <c r="V90" i="6"/>
  <c r="Q117" i="6"/>
  <c r="V117" i="6"/>
  <c r="Q27" i="6"/>
  <c r="V27" i="6"/>
  <c r="Q35" i="6"/>
  <c r="V35" i="6"/>
  <c r="Q44" i="6"/>
  <c r="V44" i="6"/>
  <c r="Q52" i="6"/>
  <c r="V52" i="6"/>
  <c r="Q61" i="6"/>
  <c r="V61" i="6"/>
  <c r="Q70" i="6"/>
  <c r="V70" i="6"/>
  <c r="Q78" i="6"/>
  <c r="V78" i="6"/>
  <c r="Q87" i="6"/>
  <c r="V87" i="6"/>
  <c r="Q95" i="6"/>
  <c r="V95" i="6"/>
  <c r="Q104" i="6"/>
  <c r="V104" i="6"/>
  <c r="Q113" i="6"/>
  <c r="V113" i="6"/>
  <c r="Q122" i="6"/>
  <c r="V122" i="6"/>
  <c r="Q131" i="6"/>
  <c r="V131" i="6"/>
  <c r="Q141" i="6"/>
  <c r="V141" i="6"/>
  <c r="Q149" i="6"/>
  <c r="V149" i="6"/>
  <c r="Q162" i="6"/>
  <c r="V162" i="6"/>
  <c r="Q64" i="6"/>
  <c r="V64" i="6"/>
  <c r="Q106" i="6"/>
  <c r="V106" i="6"/>
  <c r="Q165" i="6"/>
  <c r="V165" i="6"/>
  <c r="Q22" i="6"/>
  <c r="V22" i="6"/>
  <c r="Q82" i="6"/>
  <c r="V82" i="6"/>
  <c r="Q134" i="6"/>
  <c r="V134" i="6"/>
  <c r="Q20" i="6"/>
  <c r="V20" i="6"/>
  <c r="Q28" i="6"/>
  <c r="V28" i="6"/>
  <c r="Q36" i="6"/>
  <c r="V36" i="6"/>
  <c r="Q45" i="6"/>
  <c r="V45" i="6"/>
  <c r="Q53" i="6"/>
  <c r="V53" i="6"/>
  <c r="Q63" i="6"/>
  <c r="V63" i="6"/>
  <c r="Q71" i="6"/>
  <c r="V71" i="6"/>
  <c r="Q80" i="6"/>
  <c r="V80" i="6"/>
  <c r="Q88" i="6"/>
  <c r="V88" i="6"/>
  <c r="Q96" i="6"/>
  <c r="V96" i="6"/>
  <c r="Q105" i="6"/>
  <c r="V105" i="6"/>
  <c r="Q114" i="6"/>
  <c r="V114" i="6"/>
  <c r="Q123" i="6"/>
  <c r="V123" i="6"/>
  <c r="Q132" i="6"/>
  <c r="V132" i="6"/>
  <c r="Q142" i="6"/>
  <c r="V142" i="6"/>
  <c r="Q150" i="6"/>
  <c r="V150" i="6"/>
  <c r="Q163" i="6"/>
  <c r="V163" i="6"/>
  <c r="V7" i="6"/>
  <c r="Q15" i="6"/>
  <c r="V15" i="6"/>
  <c r="V9" i="6"/>
  <c r="Q16" i="6"/>
  <c r="V16" i="6"/>
  <c r="Q17" i="6"/>
  <c r="V17" i="6"/>
  <c r="Q10" i="6"/>
  <c r="V10" i="6"/>
  <c r="Q18" i="6"/>
  <c r="V18" i="6"/>
  <c r="Q11" i="6"/>
  <c r="V11" i="6"/>
  <c r="Q14" i="6"/>
  <c r="V14" i="6"/>
  <c r="Q12" i="6"/>
  <c r="V12" i="6"/>
  <c r="Q13" i="6"/>
  <c r="V13" i="6"/>
  <c r="Q7" i="6"/>
  <c r="Q6" i="6"/>
  <c r="Q9" i="6"/>
  <c r="Q5" i="6"/>
  <c r="Q156" i="6"/>
  <c r="P59" i="6"/>
  <c r="H7" i="8" s="1"/>
  <c r="G7" i="8" s="1"/>
  <c r="P130" i="6"/>
  <c r="H13" i="8" s="1"/>
  <c r="G13" i="8" s="1"/>
  <c r="P79" i="6"/>
  <c r="H9" i="8" s="1"/>
  <c r="G9" i="8" s="1"/>
  <c r="P102" i="6"/>
  <c r="H10" i="8" s="1"/>
  <c r="G10" i="8" s="1"/>
  <c r="P19" i="6"/>
  <c r="H5" i="8" s="1"/>
  <c r="G5" i="8" s="1"/>
  <c r="P116" i="6"/>
  <c r="H12" i="8" s="1"/>
  <c r="G12" i="8" s="1"/>
  <c r="P62" i="6"/>
  <c r="H8" i="8" s="1"/>
  <c r="G8" i="8" s="1"/>
  <c r="P107" i="6"/>
  <c r="H11" i="8" s="1"/>
  <c r="G11" i="8" s="1"/>
  <c r="P41" i="6"/>
  <c r="H6" i="8" s="1"/>
  <c r="G6" i="8" s="1"/>
  <c r="P161" i="6"/>
  <c r="H20" i="8" s="1"/>
  <c r="G20" i="8" s="1"/>
  <c r="P164" i="6"/>
  <c r="H21" i="8" s="1"/>
  <c r="G21" i="8" s="1"/>
  <c r="P154" i="6" l="1"/>
  <c r="P137" i="6"/>
  <c r="P151" i="6"/>
  <c r="H4" i="8"/>
  <c r="Q130" i="6"/>
  <c r="V130" i="6"/>
  <c r="Q158" i="6"/>
  <c r="V158" i="6"/>
  <c r="Q79" i="6"/>
  <c r="V79" i="6"/>
  <c r="Q41" i="6"/>
  <c r="V41" i="6"/>
  <c r="Q59" i="6"/>
  <c r="V59" i="6"/>
  <c r="Q107" i="6"/>
  <c r="V107" i="6"/>
  <c r="Q62" i="6"/>
  <c r="V62" i="6"/>
  <c r="Q155" i="6"/>
  <c r="V155" i="6"/>
  <c r="Q164" i="6"/>
  <c r="V164" i="6"/>
  <c r="Q116" i="6"/>
  <c r="V116" i="6"/>
  <c r="Q102" i="6"/>
  <c r="V102" i="6"/>
  <c r="Q161" i="6"/>
  <c r="V161" i="6"/>
  <c r="Q19" i="6"/>
  <c r="V19" i="6"/>
  <c r="V154" i="6"/>
  <c r="Q4" i="6"/>
  <c r="V4" i="6"/>
  <c r="V151" i="6" l="1"/>
  <c r="P138" i="6"/>
  <c r="P135" i="6"/>
  <c r="Q137" i="6"/>
  <c r="Q154" i="6"/>
  <c r="H16" i="8"/>
  <c r="G16" i="8" s="1"/>
  <c r="V137" i="6"/>
  <c r="H15" i="8" l="1"/>
  <c r="G15" i="8" s="1"/>
  <c r="Q138" i="6"/>
  <c r="V138" i="6"/>
  <c r="Q135" i="6"/>
  <c r="P157" i="6"/>
  <c r="P3" i="6" s="1"/>
  <c r="H14" i="8"/>
  <c r="G14" i="8" s="1"/>
  <c r="V135" i="6"/>
  <c r="M164" i="4"/>
  <c r="S164" i="4" s="1"/>
  <c r="M162" i="4"/>
  <c r="M161" i="4"/>
  <c r="M159" i="4"/>
  <c r="M158" i="4"/>
  <c r="M155" i="4"/>
  <c r="S155" i="4" s="1"/>
  <c r="M139" i="4"/>
  <c r="M140" i="4"/>
  <c r="M141" i="4"/>
  <c r="M142" i="4"/>
  <c r="M143" i="4"/>
  <c r="M144" i="4"/>
  <c r="M145" i="4"/>
  <c r="M146" i="4"/>
  <c r="M147" i="4"/>
  <c r="M148" i="4"/>
  <c r="M149" i="4"/>
  <c r="M152" i="4"/>
  <c r="M138" i="4"/>
  <c r="M135" i="4"/>
  <c r="M131" i="4"/>
  <c r="M132" i="4"/>
  <c r="M133" i="4"/>
  <c r="M130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16" i="4"/>
  <c r="M108" i="4"/>
  <c r="M109" i="4"/>
  <c r="M110" i="4"/>
  <c r="M111" i="4"/>
  <c r="M112" i="4"/>
  <c r="M113" i="4"/>
  <c r="M114" i="4"/>
  <c r="M107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2" i="4"/>
  <c r="M103" i="4"/>
  <c r="M104" i="4"/>
  <c r="M105" i="4"/>
  <c r="M79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62" i="4"/>
  <c r="M60" i="4"/>
  <c r="M59" i="4"/>
  <c r="S59" i="4" s="1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41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19" i="4"/>
  <c r="L128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9" i="4"/>
  <c r="L60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2" i="4"/>
  <c r="L103" i="4"/>
  <c r="L104" i="4"/>
  <c r="L105" i="4"/>
  <c r="L107" i="4"/>
  <c r="L108" i="4"/>
  <c r="L109" i="4"/>
  <c r="L110" i="4"/>
  <c r="L111" i="4"/>
  <c r="L112" i="4"/>
  <c r="L113" i="4"/>
  <c r="L114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30" i="4"/>
  <c r="L131" i="4"/>
  <c r="L132" i="4"/>
  <c r="L133" i="4"/>
  <c r="L135" i="4"/>
  <c r="L136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5" i="4"/>
  <c r="L158" i="4"/>
  <c r="L159" i="4"/>
  <c r="L161" i="4"/>
  <c r="L162" i="4"/>
  <c r="L164" i="4"/>
  <c r="L19" i="4"/>
  <c r="L3" i="4"/>
  <c r="H18" i="8" l="1"/>
  <c r="G18" i="8" s="1"/>
  <c r="M157" i="4"/>
  <c r="F19" i="8" s="1"/>
  <c r="E19" i="8" s="1"/>
  <c r="M151" i="4"/>
  <c r="O35" i="4"/>
  <c r="S35" i="4"/>
  <c r="O92" i="4"/>
  <c r="S92" i="4"/>
  <c r="O112" i="4"/>
  <c r="S112" i="4"/>
  <c r="O34" i="4"/>
  <c r="S34" i="4"/>
  <c r="O26" i="4"/>
  <c r="S26" i="4"/>
  <c r="O57" i="4"/>
  <c r="S57" i="4"/>
  <c r="O49" i="4"/>
  <c r="S49" i="4"/>
  <c r="O72" i="4"/>
  <c r="S72" i="4"/>
  <c r="O64" i="4"/>
  <c r="S64" i="4"/>
  <c r="O99" i="4"/>
  <c r="S99" i="4"/>
  <c r="O91" i="4"/>
  <c r="S91" i="4"/>
  <c r="O83" i="4"/>
  <c r="S83" i="4"/>
  <c r="O111" i="4"/>
  <c r="S111" i="4"/>
  <c r="O125" i="4"/>
  <c r="S125" i="4"/>
  <c r="O117" i="4"/>
  <c r="S117" i="4"/>
  <c r="O152" i="4"/>
  <c r="S152" i="4"/>
  <c r="O144" i="4"/>
  <c r="S144" i="4"/>
  <c r="O159" i="4"/>
  <c r="S159" i="4"/>
  <c r="O42" i="4"/>
  <c r="S42" i="4"/>
  <c r="O126" i="4"/>
  <c r="S126" i="4"/>
  <c r="O33" i="4"/>
  <c r="S33" i="4"/>
  <c r="O25" i="4"/>
  <c r="S25" i="4"/>
  <c r="O56" i="4"/>
  <c r="S56" i="4"/>
  <c r="O48" i="4"/>
  <c r="S48" i="4"/>
  <c r="O60" i="4"/>
  <c r="S60" i="4"/>
  <c r="O71" i="4"/>
  <c r="S71" i="4"/>
  <c r="O63" i="4"/>
  <c r="S63" i="4"/>
  <c r="O98" i="4"/>
  <c r="S98" i="4"/>
  <c r="O90" i="4"/>
  <c r="S90" i="4"/>
  <c r="O82" i="4"/>
  <c r="S82" i="4"/>
  <c r="O110" i="4"/>
  <c r="S110" i="4"/>
  <c r="O124" i="4"/>
  <c r="S124" i="4"/>
  <c r="O130" i="4"/>
  <c r="S130" i="4"/>
  <c r="O143" i="4"/>
  <c r="S143" i="4"/>
  <c r="O161" i="4"/>
  <c r="S161" i="4"/>
  <c r="O27" i="4"/>
  <c r="S27" i="4"/>
  <c r="O84" i="4"/>
  <c r="S84" i="4"/>
  <c r="O118" i="4"/>
  <c r="S118" i="4"/>
  <c r="O19" i="4"/>
  <c r="S19" i="4"/>
  <c r="O32" i="4"/>
  <c r="S32" i="4"/>
  <c r="O24" i="4"/>
  <c r="S24" i="4"/>
  <c r="O55" i="4"/>
  <c r="S55" i="4"/>
  <c r="O47" i="4"/>
  <c r="S47" i="4"/>
  <c r="O62" i="4"/>
  <c r="S62" i="4"/>
  <c r="O70" i="4"/>
  <c r="S70" i="4"/>
  <c r="O79" i="4"/>
  <c r="S79" i="4"/>
  <c r="O97" i="4"/>
  <c r="S97" i="4"/>
  <c r="O89" i="4"/>
  <c r="S89" i="4"/>
  <c r="O81" i="4"/>
  <c r="S81" i="4"/>
  <c r="O109" i="4"/>
  <c r="S109" i="4"/>
  <c r="O123" i="4"/>
  <c r="S123" i="4"/>
  <c r="O133" i="4"/>
  <c r="S133" i="4"/>
  <c r="O142" i="4"/>
  <c r="S142" i="4"/>
  <c r="O162" i="4"/>
  <c r="S162" i="4"/>
  <c r="O73" i="4"/>
  <c r="S73" i="4"/>
  <c r="O145" i="4"/>
  <c r="S145" i="4"/>
  <c r="O39" i="4"/>
  <c r="S39" i="4"/>
  <c r="O31" i="4"/>
  <c r="S31" i="4"/>
  <c r="O23" i="4"/>
  <c r="S23" i="4"/>
  <c r="O54" i="4"/>
  <c r="S54" i="4"/>
  <c r="O46" i="4"/>
  <c r="S46" i="4"/>
  <c r="O77" i="4"/>
  <c r="S77" i="4"/>
  <c r="O69" i="4"/>
  <c r="S69" i="4"/>
  <c r="O105" i="4"/>
  <c r="S105" i="4"/>
  <c r="O96" i="4"/>
  <c r="S96" i="4"/>
  <c r="O88" i="4"/>
  <c r="S88" i="4"/>
  <c r="O80" i="4"/>
  <c r="S80" i="4"/>
  <c r="O108" i="4"/>
  <c r="S108" i="4"/>
  <c r="O122" i="4"/>
  <c r="S122" i="4"/>
  <c r="O132" i="4"/>
  <c r="S132" i="4"/>
  <c r="O149" i="4"/>
  <c r="S149" i="4"/>
  <c r="O141" i="4"/>
  <c r="S141" i="4"/>
  <c r="O41" i="4"/>
  <c r="S41" i="4"/>
  <c r="O100" i="4"/>
  <c r="S100" i="4"/>
  <c r="O138" i="4"/>
  <c r="S138" i="4"/>
  <c r="O38" i="4"/>
  <c r="S38" i="4"/>
  <c r="O30" i="4"/>
  <c r="S30" i="4"/>
  <c r="O22" i="4"/>
  <c r="S22" i="4"/>
  <c r="O53" i="4"/>
  <c r="S53" i="4"/>
  <c r="O45" i="4"/>
  <c r="S45" i="4"/>
  <c r="O76" i="4"/>
  <c r="S76" i="4"/>
  <c r="O68" i="4"/>
  <c r="S68" i="4"/>
  <c r="O104" i="4"/>
  <c r="S104" i="4"/>
  <c r="O95" i="4"/>
  <c r="S95" i="4"/>
  <c r="O87" i="4"/>
  <c r="S87" i="4"/>
  <c r="O107" i="4"/>
  <c r="S107" i="4"/>
  <c r="O116" i="4"/>
  <c r="S116" i="4"/>
  <c r="O121" i="4"/>
  <c r="S121" i="4"/>
  <c r="O131" i="4"/>
  <c r="S131" i="4"/>
  <c r="O148" i="4"/>
  <c r="S148" i="4"/>
  <c r="O140" i="4"/>
  <c r="S140" i="4"/>
  <c r="O50" i="4"/>
  <c r="S50" i="4"/>
  <c r="S158" i="4"/>
  <c r="O37" i="4"/>
  <c r="S37" i="4"/>
  <c r="O29" i="4"/>
  <c r="S29" i="4"/>
  <c r="O21" i="4"/>
  <c r="S21" i="4"/>
  <c r="O52" i="4"/>
  <c r="S52" i="4"/>
  <c r="O44" i="4"/>
  <c r="S44" i="4"/>
  <c r="O75" i="4"/>
  <c r="S75" i="4"/>
  <c r="O67" i="4"/>
  <c r="S67" i="4"/>
  <c r="O103" i="4"/>
  <c r="S103" i="4"/>
  <c r="O94" i="4"/>
  <c r="S94" i="4"/>
  <c r="O86" i="4"/>
  <c r="S86" i="4"/>
  <c r="O114" i="4"/>
  <c r="S114" i="4"/>
  <c r="O128" i="4"/>
  <c r="S128" i="4"/>
  <c r="O120" i="4"/>
  <c r="S120" i="4"/>
  <c r="O135" i="4"/>
  <c r="S135" i="4"/>
  <c r="O147" i="4"/>
  <c r="S147" i="4"/>
  <c r="O139" i="4"/>
  <c r="S139" i="4"/>
  <c r="O65" i="4"/>
  <c r="S65" i="4"/>
  <c r="O36" i="4"/>
  <c r="S36" i="4"/>
  <c r="O28" i="4"/>
  <c r="S28" i="4"/>
  <c r="O20" i="4"/>
  <c r="S20" i="4"/>
  <c r="O51" i="4"/>
  <c r="S51" i="4"/>
  <c r="O43" i="4"/>
  <c r="S43" i="4"/>
  <c r="O74" i="4"/>
  <c r="S74" i="4"/>
  <c r="O66" i="4"/>
  <c r="S66" i="4"/>
  <c r="O102" i="4"/>
  <c r="S102" i="4"/>
  <c r="O93" i="4"/>
  <c r="S93" i="4"/>
  <c r="O85" i="4"/>
  <c r="S85" i="4"/>
  <c r="O113" i="4"/>
  <c r="S113" i="4"/>
  <c r="O127" i="4"/>
  <c r="S127" i="4"/>
  <c r="O119" i="4"/>
  <c r="S119" i="4"/>
  <c r="O146" i="4"/>
  <c r="S146" i="4"/>
  <c r="V157" i="6"/>
  <c r="H3" i="8"/>
  <c r="G3" i="8" s="1"/>
  <c r="Q157" i="6"/>
  <c r="O158" i="4"/>
  <c r="M154" i="4"/>
  <c r="F17" i="8" s="1"/>
  <c r="O155" i="4"/>
  <c r="M58" i="4"/>
  <c r="F7" i="8" s="1"/>
  <c r="O59" i="4"/>
  <c r="M163" i="4"/>
  <c r="F21" i="8" s="1"/>
  <c r="O164" i="4"/>
  <c r="M40" i="4"/>
  <c r="F6" i="8" s="1"/>
  <c r="M115" i="4"/>
  <c r="F12" i="8" s="1"/>
  <c r="M3" i="4"/>
  <c r="M61" i="4"/>
  <c r="F8" i="8" s="1"/>
  <c r="M78" i="4"/>
  <c r="F9" i="8" s="1"/>
  <c r="M18" i="4"/>
  <c r="F5" i="8" s="1"/>
  <c r="M106" i="4"/>
  <c r="F11" i="8" s="1"/>
  <c r="M129" i="4"/>
  <c r="F13" i="8" s="1"/>
  <c r="M101" i="4"/>
  <c r="F10" i="8" s="1"/>
  <c r="M160" i="4"/>
  <c r="F20" i="8" s="1"/>
  <c r="S157" i="4" l="1"/>
  <c r="M153" i="4"/>
  <c r="M136" i="4"/>
  <c r="M150" i="4"/>
  <c r="M137" i="4" s="1"/>
  <c r="F4" i="8"/>
  <c r="E4" i="8" s="1"/>
  <c r="J19" i="8"/>
  <c r="I19" i="8" s="1"/>
  <c r="E10" i="8"/>
  <c r="J10" i="8"/>
  <c r="I10" i="8" s="1"/>
  <c r="E6" i="8"/>
  <c r="J6" i="8"/>
  <c r="I6" i="8" s="1"/>
  <c r="E12" i="8"/>
  <c r="J12" i="8"/>
  <c r="I12" i="8" s="1"/>
  <c r="E13" i="8"/>
  <c r="J13" i="8"/>
  <c r="I13" i="8" s="1"/>
  <c r="E17" i="8"/>
  <c r="J17" i="8"/>
  <c r="I17" i="8" s="1"/>
  <c r="E21" i="8"/>
  <c r="J21" i="8"/>
  <c r="I21" i="8" s="1"/>
  <c r="E20" i="8"/>
  <c r="J20" i="8"/>
  <c r="I20" i="8" s="1"/>
  <c r="E11" i="8"/>
  <c r="J11" i="8"/>
  <c r="I11" i="8" s="1"/>
  <c r="E5" i="8"/>
  <c r="J5" i="8"/>
  <c r="I5" i="8" s="1"/>
  <c r="E9" i="8"/>
  <c r="J9" i="8"/>
  <c r="I9" i="8" s="1"/>
  <c r="J7" i="8"/>
  <c r="I7" i="8" s="1"/>
  <c r="E7" i="8"/>
  <c r="J8" i="8"/>
  <c r="I8" i="8" s="1"/>
  <c r="E8" i="8"/>
  <c r="O157" i="4"/>
  <c r="O129" i="4"/>
  <c r="S129" i="4"/>
  <c r="O106" i="4"/>
  <c r="S106" i="4"/>
  <c r="O18" i="4"/>
  <c r="S18" i="4"/>
  <c r="O40" i="4"/>
  <c r="S40" i="4"/>
  <c r="O163" i="4"/>
  <c r="S163" i="4"/>
  <c r="O78" i="4"/>
  <c r="S78" i="4"/>
  <c r="O160" i="4"/>
  <c r="S160" i="4"/>
  <c r="O61" i="4"/>
  <c r="S61" i="4"/>
  <c r="O58" i="4"/>
  <c r="S58" i="4"/>
  <c r="O101" i="4"/>
  <c r="S101" i="4"/>
  <c r="O154" i="4"/>
  <c r="S154" i="4"/>
  <c r="O115" i="4"/>
  <c r="S115" i="4"/>
  <c r="O3" i="4"/>
  <c r="T3" i="4" s="1"/>
  <c r="S3" i="4"/>
  <c r="J4" i="8" l="1"/>
  <c r="I4" i="8" s="1"/>
  <c r="S153" i="4"/>
  <c r="F16" i="8"/>
  <c r="O153" i="4"/>
  <c r="S136" i="4"/>
  <c r="O136" i="4"/>
  <c r="M134" i="4"/>
  <c r="S150" i="4"/>
  <c r="O150" i="4"/>
  <c r="N167" i="4" l="1"/>
  <c r="N168" i="4" s="1"/>
  <c r="N156" i="4" s="1"/>
  <c r="M167" i="4"/>
  <c r="M168" i="4" s="1"/>
  <c r="M156" i="4" s="1"/>
  <c r="F14" i="8"/>
  <c r="E14" i="8" s="1"/>
  <c r="E16" i="8"/>
  <c r="J16" i="8"/>
  <c r="I16" i="8" s="1"/>
  <c r="O134" i="4"/>
  <c r="S134" i="4"/>
  <c r="J14" i="8" l="1"/>
  <c r="I14" i="8" s="1"/>
  <c r="F18" i="8"/>
  <c r="F15" i="8"/>
  <c r="O137" i="4"/>
  <c r="S137" i="4"/>
  <c r="O151" i="4"/>
  <c r="S151" i="4"/>
  <c r="M2" i="4" l="1"/>
  <c r="O2" i="4" s="1"/>
  <c r="E15" i="8"/>
  <c r="J15" i="8"/>
  <c r="I15" i="8" s="1"/>
  <c r="E18" i="8"/>
  <c r="J18" i="8"/>
  <c r="I18" i="8" s="1"/>
  <c r="S156" i="4"/>
  <c r="O156" i="4"/>
  <c r="S2" i="4" l="1"/>
  <c r="F3" i="8"/>
  <c r="E3" i="8" s="1"/>
  <c r="J3" i="8" l="1"/>
  <c r="I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tc={05D578BF-35F0-437C-BCF8-13591815E987}</author>
    <author>tc={D1CE8815-3E12-4444-9AE0-EF57127D6FEF}</author>
  </authors>
  <commentList>
    <comment ref="K4" authorId="0" shapeId="0" xr:uid="{05D578BF-35F0-437C-BCF8-13591815E987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差異表</t>
        </r>
      </text>
    </comment>
    <comment ref="P152" authorId="1" shapeId="0" xr:uid="{D1CE8815-3E12-4444-9AE0-EF57127D6FEF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這是正常的單價乘以複價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tc={D544F193-9D7C-4E44-BADA-B261FC810DFE}</author>
    <author>tc={5A9FDA24-8EF4-49C9-A5E3-1A7573E1A2BE}</author>
    <author>tc={E97F00CF-1443-4AEC-8DF9-E5FA4AB74BF8}</author>
    <author>tc={B3A6B572-1CD7-485C-86D2-4A317C41EE8C}</author>
    <author>tc={B481BA55-6FD4-4A84-8B92-2AA8483D583E}</author>
    <author>tc={C02AAF4E-41B2-4027-86C4-6AB98E635F12}</author>
    <author>tc={F1F1AE57-2317-4139-B63E-DD18D29D1D01}</author>
    <author>tc={A26C2F5C-42F2-4120-B8E0-FED0DD1F456B}</author>
    <author>tc={B4F2EBB9-8113-4B57-8707-71A03E6785FD}</author>
    <author>tc={104EAA2D-790D-48F7-A546-7068413B353D}</author>
    <author>tc={C9E46BE6-8E06-4227-A060-B617A6473CF2}</author>
    <author>tc={0DA53BD6-4AE9-4630-A4D7-A0EB0FE431A9}</author>
    <author>tc={840E95BC-928B-44B2-82F6-28272ADC0D9C}</author>
    <author>tc={475B17F2-3F58-4178-9FF9-14D528E366BA}</author>
    <author>tc={3679451A-367F-4517-8AE7-E80303F3502D}</author>
    <author>tc={5FE3F63D-8881-4D04-8266-70B8AC2548FB}</author>
    <author>tc={9FB0EA29-A1E0-4331-AA06-634317B2FED4}</author>
    <author>tc={8549660E-E6E4-45E4-B1B4-75221C062080}</author>
    <author>tc={3E413082-3C55-4EAF-A7B9-A799DD94740D}</author>
    <author>tc={35911627-B97B-464E-886E-4E6CD1E940EF}</author>
  </authors>
  <commentList>
    <comment ref="M2" authorId="0" shapeId="0" xr:uid="{D544F193-9D7C-4E44-BADA-B261FC810DFE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已與監造第二聯核對皆正確</t>
        </r>
      </text>
    </comment>
    <comment ref="N2" authorId="1" shapeId="0" xr:uid="{5A9FDA24-8EF4-49C9-A5E3-1A7573E1A2BE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數量會變成以下</t>
        </r>
      </text>
    </comment>
    <comment ref="P2" authorId="2" shapeId="0" xr:uid="{E97F00CF-1443-4AEC-8DF9-E5FA4AB74BF8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一致</t>
        </r>
      </text>
    </comment>
    <comment ref="Q4" authorId="3" shapeId="0" xr:uid="{B3A6B572-1CD7-485C-86D2-4A317C41EE8C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185750.56</t>
        </r>
      </text>
    </comment>
    <comment ref="K5" authorId="4" shapeId="0" xr:uid="{B481BA55-6FD4-4A84-8B92-2AA8483D583E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差異表</t>
        </r>
      </text>
    </comment>
    <comment ref="Q8" authorId="5" shapeId="0" xr:uid="{C02AAF4E-41B2-4027-86C4-6AB98E635F12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30954.52</t>
        </r>
      </text>
    </comment>
    <comment ref="Q19" authorId="6" shapeId="0" xr:uid="{F1F1AE57-2317-4139-B63E-DD18D29D1D01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225367.27</t>
        </r>
      </text>
    </comment>
    <comment ref="Q20" authorId="7" shapeId="0" xr:uid="{A26C2F5C-42F2-4120-B8E0-FED0DD1F456B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301.86</t>
        </r>
      </text>
    </comment>
    <comment ref="Q24" authorId="8" shapeId="0" xr:uid="{B4F2EBB9-8113-4B57-8707-71A03E6785FD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8517.55</t>
        </r>
      </text>
    </comment>
    <comment ref="Q41" authorId="9" shapeId="0" xr:uid="{104EAA2D-790D-48F7-A546-7068413B353D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367798.15</t>
        </r>
      </text>
    </comment>
    <comment ref="Q45" authorId="10" shapeId="0" xr:uid="{C9E46BE6-8E06-4227-A060-B617A6473CF2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12348.50</t>
        </r>
      </text>
    </comment>
    <comment ref="Q54" authorId="11" shapeId="0" xr:uid="{0DA53BD6-4AE9-4630-A4D7-A0EB0FE431A9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2156.94</t>
        </r>
      </text>
    </comment>
    <comment ref="Q59" authorId="12" shapeId="0" xr:uid="{840E95BC-928B-44B2-82F6-28272ADC0D9C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16429.71</t>
        </r>
      </text>
    </comment>
    <comment ref="Q60" authorId="13" shapeId="0" xr:uid="{475B17F2-3F58-4178-9FF9-14D528E366BA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16157.16</t>
        </r>
      </text>
    </comment>
    <comment ref="Q62" authorId="14" shapeId="0" xr:uid="{3679451A-367F-4517-8AE7-E80303F3502D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203974.23</t>
        </r>
      </text>
    </comment>
    <comment ref="Q64" authorId="15" shapeId="0" xr:uid="{5FE3F63D-8881-4D04-8266-70B8AC2548FB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110357.12</t>
        </r>
      </text>
    </comment>
    <comment ref="Q69" authorId="16" shapeId="0" xr:uid="{9FB0EA29-A1E0-4331-AA06-634317B2FED4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47790.26</t>
        </r>
      </text>
    </comment>
    <comment ref="Q90" authorId="17" shapeId="0" xr:uid="{8549660E-E6E4-45E4-B1B4-75221C062080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38932.17</t>
        </r>
      </text>
    </comment>
    <comment ref="R135" authorId="18" shapeId="0" xr:uid="{3E413082-3C55-4EAF-A7B9-A799DD94740D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跟系統不一樣，但本次估驗金額是一樣的</t>
        </r>
      </text>
    </comment>
    <comment ref="S153" authorId="19" shapeId="0" xr:uid="{35911627-B97B-464E-886E-4E6CD1E940EF}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這是正常的單價乘以複價</t>
        </r>
      </text>
    </comment>
  </commentList>
</comments>
</file>

<file path=xl/sharedStrings.xml><?xml version="1.0" encoding="utf-8"?>
<sst xmlns="http://schemas.openxmlformats.org/spreadsheetml/2006/main" count="1275" uniqueCount="337">
  <si>
    <t>壹</t>
  </si>
  <si>
    <t>發包施工費</t>
  </si>
  <si>
    <t>式</t>
  </si>
  <si>
    <t>一</t>
  </si>
  <si>
    <t>道路新築工程地上物拆除</t>
  </si>
  <si>
    <t>拆除，建築物切割，無筋混凝土</t>
  </si>
  <si>
    <t>M</t>
  </si>
  <si>
    <t>機械拆除，無筋混凝土，未含運費</t>
  </si>
  <si>
    <t>M3</t>
  </si>
  <si>
    <t>人工拆除，無筋混凝土，含裝車未含運費</t>
  </si>
  <si>
    <t>房屋廢方挖除及清理，含運費</t>
  </si>
  <si>
    <t>支撐費(應支撐成自立結構)</t>
  </si>
  <si>
    <t>跨</t>
  </si>
  <si>
    <t>施工架，鋼管，含安全護網</t>
  </si>
  <si>
    <t>M2</t>
  </si>
  <si>
    <t>樹木移除，10＜米高直徑≦20cm</t>
  </si>
  <si>
    <t>株</t>
  </si>
  <si>
    <t>樹木移除，20＜米高直徑≦30cm</t>
  </si>
  <si>
    <t>樹木移除，30＜米高直徑≦40cm</t>
  </si>
  <si>
    <t>樹木移除，40cm＜米高直徑</t>
  </si>
  <si>
    <t>配合斷(復)水、電、氣安全維護費</t>
  </si>
  <si>
    <t>環境保護，廢棄物清理，(8.8T)</t>
  </si>
  <si>
    <t>次</t>
  </si>
  <si>
    <t>拆除線校準(放樣)</t>
  </si>
  <si>
    <t>工地處理，動員費</t>
  </si>
  <si>
    <t>二</t>
  </si>
  <si>
    <t>道路及附屬設施工程</t>
  </si>
  <si>
    <t>路基整理</t>
  </si>
  <si>
    <t>基地及路幅開挖，未含運費，(機械挖，0.7～0.79m3開挖機)</t>
  </si>
  <si>
    <t>B.M3</t>
  </si>
  <si>
    <t>構造物回填，回填及夯實(實際)</t>
  </si>
  <si>
    <t>C.M3</t>
  </si>
  <si>
    <t>拆除，建築物切割，有筋混凝土</t>
  </si>
  <si>
    <t>機械切割，路面切割，瀝青混凝土或無筋混凝土，5cm≦切割深度＜10cm</t>
  </si>
  <si>
    <t>機械拆除，鋼筋混凝土，未含運費</t>
  </si>
  <si>
    <t>人工拆除，鋼筋混凝土，含裝車未含運費</t>
  </si>
  <si>
    <t>餘方自行處理(含水土保持)，總重15t傾卸貨車</t>
  </si>
  <si>
    <t>級配粒料底層，碎石級配</t>
  </si>
  <si>
    <t>密級配改質瀝青混凝土鋪面，粗粒料19.0mm，改質Ⅲ型</t>
  </si>
  <si>
    <t>瀝青黏層，快凝油溶瀝青，RC-70</t>
  </si>
  <si>
    <t>瀝青透層，中凝油溶瀝青，MC-70</t>
  </si>
  <si>
    <t>瀝青混凝土面層刨除，厚5cm，刨除機2.2m寬</t>
  </si>
  <si>
    <t>無線射頻辨識系統標籤(RFID TAG)(含裝封工料)</t>
  </si>
  <si>
    <t>組</t>
  </si>
  <si>
    <t>人手孔定位測量及圖資數位作業</t>
  </si>
  <si>
    <t>座</t>
  </si>
  <si>
    <t>施工障礙排除(含車輛移置等)</t>
  </si>
  <si>
    <t>試挖，地下管線，W=1m，H=1.5m</t>
  </si>
  <si>
    <t>三</t>
  </si>
  <si>
    <t>排水設施工程</t>
  </si>
  <si>
    <t>結構用混凝土，預拌，140kgf/cm2</t>
  </si>
  <si>
    <t>結構用混凝土，預拌，210kgf/cm2</t>
  </si>
  <si>
    <t>結構用混凝土，預拌，280kgf/cm2</t>
  </si>
  <si>
    <t>場鑄結構混凝土用模板，普通模板，丙種</t>
  </si>
  <si>
    <t>場鑄結構混凝土用模板，鋼模(U型溝)，H&gt;80cm，L=120cm，溝寬60cm</t>
  </si>
  <si>
    <t>產品，鋼筋，SD280</t>
  </si>
  <si>
    <t>T</t>
  </si>
  <si>
    <t>產品，鋼筋，SD420W</t>
  </si>
  <si>
    <t>鋼筋，加工及彎紮</t>
  </si>
  <si>
    <t>場鑄結構混凝土用模板，(免拆模板，鋼質)，厚3mm鋼模</t>
  </si>
  <si>
    <t>鍍鋅格柵板及框座，(溝寬60cm使用)</t>
  </si>
  <si>
    <t>金屬格柵蓋板，細目鍍鋅格柵蓋板(含框座)，(溝寬60cm使用)</t>
  </si>
  <si>
    <t>金屬格柵蓋板，重力式鍍鋅格柵蓋板(含框座)，(溝寬60cm使用)</t>
  </si>
  <si>
    <t>混凝土附屬品，伸縮縫</t>
  </si>
  <si>
    <t>產品，止水帶，橡膠，水膨脹性</t>
  </si>
  <si>
    <t>混凝土表面修飾</t>
  </si>
  <si>
    <t>混凝土附屬品，洩水孔，場鑄溝蓋(連工帶料，含開孔按裝)</t>
  </si>
  <si>
    <t>孔</t>
  </si>
  <si>
    <t>鋼筋混凝土管(B型)，D=800mm，三級管，含開挖回填</t>
  </si>
  <si>
    <t>四</t>
  </si>
  <si>
    <t>交通工程</t>
  </si>
  <si>
    <t>0.2cm厚熱處理聚酯標線第Ⅱ型</t>
  </si>
  <si>
    <t>路線漆標線</t>
  </si>
  <si>
    <t>五</t>
  </si>
  <si>
    <t>人行道工程</t>
  </si>
  <si>
    <t>人行道底層，路基整理</t>
  </si>
  <si>
    <t>結構用透水混凝土，預拌，175kg/cm2</t>
  </si>
  <si>
    <t>透水性舖面，人行道，未含伸縮縫(一)</t>
  </si>
  <si>
    <t>人行道面層，舖面磚(高壓)</t>
  </si>
  <si>
    <t>窯燒花崗石警示磚</t>
  </si>
  <si>
    <t>抿石子</t>
  </si>
  <si>
    <t>污水管連接井提升調降</t>
  </si>
  <si>
    <t>既有污水溝溝牆及清掃孔抬升</t>
  </si>
  <si>
    <t>有孔PVC管(B管厚管)，(標稱80mm，厚5.1mm)，含開挖及回填透水材料</t>
  </si>
  <si>
    <t>銲接鋼線網，鍍鋅網線，D=4.00mm，7.5x7.5cm</t>
  </si>
  <si>
    <t>竣工測繪作業及圖資交付(DWG檔)</t>
  </si>
  <si>
    <t>六</t>
  </si>
  <si>
    <t>照明工程</t>
  </si>
  <si>
    <t>產品，道路照明，燈具，LED燈，(100W，14000LM，220V)C型</t>
  </si>
  <si>
    <t>只</t>
  </si>
  <si>
    <t>道路照明，路燈，拆除或安裝工資，桿高&gt;5m，含安定器及另件</t>
  </si>
  <si>
    <t>產品，道路照明，燈桿，(螺栓式，單臂)，高8.0m</t>
  </si>
  <si>
    <t>支</t>
  </si>
  <si>
    <t>道路照明，燈桿無筋混凝土基礎，螺栓式，H≧7M，埋入型</t>
  </si>
  <si>
    <t>道路照明，路燈，燈桿拆或建桿工資，H&gt;5m</t>
  </si>
  <si>
    <t>產品，導線管，硬質聚氯乙烯塑膠管，E管，標稱41㎜，厚3.1㎜</t>
  </si>
  <si>
    <t>產品，導線管，硬質聚氯乙烯塑膠管，E管，標稱80㎜，厚5.1㎜</t>
  </si>
  <si>
    <t>鍍鋅鋼管，直徑=10cm</t>
  </si>
  <si>
    <t>道路照明，路燈，塑膠管，配管工資</t>
  </si>
  <si>
    <t>道路照明，路燈，配管工資，金屬管</t>
  </si>
  <si>
    <t>挖掘管溝，瀝青混凝土路面0.5x1.3x1M(機械挖掘)</t>
  </si>
  <si>
    <t>道路照明，管溝，塊磚、混凝土鋪面，0.3×0.55×1m，機械挖)</t>
  </si>
  <si>
    <t>電線及電纜，600V交連聚乙烯絕緣聚氯乙烯被覆電力電纜(XLPE)，單心，14mm2</t>
  </si>
  <si>
    <t>電線及電纜，600V聚氯乙烯絕緣電線，絞線，8.0mm2</t>
  </si>
  <si>
    <t>道路照明，路燈，配線工資</t>
  </si>
  <si>
    <t>平面式塑膠警示帶，聚氯乙烯(PVC)，寬度=200mm</t>
  </si>
  <si>
    <t>產品，分電箱，屋外直立型，基座橢圓Ｈ型，鍍鋅鋼板</t>
  </si>
  <si>
    <t>產品，無熔線斷路器，2P，100A，100AF，10kA，220V，(AC，Icu)</t>
  </si>
  <si>
    <t>產品，低壓配電盤，(漏電型無熔線斷路器，300mA，0.1S，含保護裝置)，2P，50A，50AF，(10kA，220V)，電磁式電流動作型</t>
  </si>
  <si>
    <t>產品，漏電斷路器，電流動作型，2P，15A，10kA，220V，(30mA，0.1S)，電子式含防水盒</t>
  </si>
  <si>
    <t>完工後向台電公司申請竣工檢驗送電作業費</t>
  </si>
  <si>
    <t>第三種接地，責任施工</t>
  </si>
  <si>
    <t>處</t>
  </si>
  <si>
    <t>七</t>
  </si>
  <si>
    <t>纜線管路工程</t>
  </si>
  <si>
    <t>管路段，纜線管路，D=105mmx6管(一般路面)</t>
  </si>
  <si>
    <t>接戶段，纜線管路，D=51mmx3管</t>
  </si>
  <si>
    <t>接戶標示蓋版，含隱藏蓋版</t>
  </si>
  <si>
    <t>纜線管路手孔部分</t>
  </si>
  <si>
    <t>八</t>
  </si>
  <si>
    <t>雜項工程</t>
  </si>
  <si>
    <t>施工測量，放樣，土木及水利等構造物</t>
  </si>
  <si>
    <t>臨時設施，雜項工程，人行橫越臨時踏板</t>
  </si>
  <si>
    <t>臨時擋土樁設施，鋼板樁，L=6m，(單邊水平長度，未含擋土支撐系統)</t>
  </si>
  <si>
    <t>竣工文件，竣工圖(A1)TIF影像圖檔製作費(含相關作業)(解析度400dpi以上，黑白格式)</t>
  </si>
  <si>
    <t>張</t>
  </si>
  <si>
    <t>施工攝錄影紀錄及後製處理(空拍、一般攝影及縮時攝影影像紀錄等；含後製編輯處理、成果光碟)</t>
  </si>
  <si>
    <t>既有瓦斯管線防護</t>
  </si>
  <si>
    <t>管線接戶維修費</t>
  </si>
  <si>
    <t>戶</t>
  </si>
  <si>
    <t>工區結構物及設施復原</t>
  </si>
  <si>
    <t>九</t>
  </si>
  <si>
    <t>交通維持與安全措施費</t>
  </si>
  <si>
    <t>工程告示牌，鋁質，長120x寬75cm</t>
  </si>
  <si>
    <t>工程告示牌，固定柔性告示牌，鋁質，長75cm，寬120cm</t>
  </si>
  <si>
    <t>施工圍籬，含(頂部)警告燈，吊裝運搬費</t>
  </si>
  <si>
    <t>施工圍籬，裝拆</t>
  </si>
  <si>
    <t>工區伸縮拉門，(含新設，遷移，拆除)</t>
  </si>
  <si>
    <t>交通錐，高70cm，含連桿</t>
  </si>
  <si>
    <t>施工警告燈號</t>
  </si>
  <si>
    <t>禁制標誌</t>
  </si>
  <si>
    <t>活動型拒馬，長1.2m</t>
  </si>
  <si>
    <t>施工標誌</t>
  </si>
  <si>
    <t>臨時指揮設施，電動旗手</t>
  </si>
  <si>
    <t>其他設施移設費(含大門、施工標誌、拒馬、警告燈號)</t>
  </si>
  <si>
    <t>交通維持，臨時指揮設施，交通指揮人員</t>
  </si>
  <si>
    <t>時</t>
  </si>
  <si>
    <t>一０</t>
  </si>
  <si>
    <t>營建空氣汙染防制設施</t>
  </si>
  <si>
    <t>工地清潔費，勞安</t>
  </si>
  <si>
    <t>工</t>
  </si>
  <si>
    <t>防塵布(含鋪設)</t>
  </si>
  <si>
    <t>環境保護，工區鄰近道路維護清理</t>
  </si>
  <si>
    <t>環境保護，逕流污染防治，洗車沖洗費</t>
  </si>
  <si>
    <t>處/月</t>
  </si>
  <si>
    <t>一一</t>
  </si>
  <si>
    <t>自主品管費</t>
  </si>
  <si>
    <t>品管人員</t>
  </si>
  <si>
    <t>人月</t>
  </si>
  <si>
    <t>行政作業費用</t>
  </si>
  <si>
    <t>月</t>
  </si>
  <si>
    <t>一二</t>
  </si>
  <si>
    <t>職業安全衛生費</t>
  </si>
  <si>
    <t>職業安全衛生，保護器材，意外傷害救護設備，急救箱</t>
  </si>
  <si>
    <t>個</t>
  </si>
  <si>
    <t>職業安全衛生，保護器材，身體，反光背心</t>
  </si>
  <si>
    <t>套</t>
  </si>
  <si>
    <t>職業安全衛生，保護器材，足部，安全鞋</t>
  </si>
  <si>
    <t>雙</t>
  </si>
  <si>
    <t>職業安全衛生，保護器材，眼睛，護目鏡</t>
  </si>
  <si>
    <t>付</t>
  </si>
  <si>
    <t>職業安全衛生，保護器材，手部，特殊手套，防酸鹼用</t>
  </si>
  <si>
    <t>職業安全衛生，保護器材，臉部，安全面罩</t>
  </si>
  <si>
    <t>具</t>
  </si>
  <si>
    <t>職業安全衛生，保護器材，頭部，安全帽</t>
  </si>
  <si>
    <t>頂</t>
  </si>
  <si>
    <t>職業安全衛生，標誌，操作半徑內禁止進入，P.V.C45*60cm</t>
  </si>
  <si>
    <t>面</t>
  </si>
  <si>
    <t>職業安全衛生，標誌，危險請勿靠近，P.V.C45*60cm</t>
  </si>
  <si>
    <t>職業安全衛生，標誌，進入工地戴安全帽，P.V.C45*60cm</t>
  </si>
  <si>
    <t>職業安全衛生，安全告示牌</t>
  </si>
  <si>
    <t>職業安全衛生，保護器材，戶外高溫防護設備，遮陽帳(2mX3mX2.9m)</t>
  </si>
  <si>
    <t>職業安全人員費用</t>
  </si>
  <si>
    <t>一三</t>
  </si>
  <si>
    <t>材料檢驗費</t>
  </si>
  <si>
    <t>一四</t>
  </si>
  <si>
    <t>社區參與及宣傳</t>
  </si>
  <si>
    <t>社區參與及宣傳費</t>
  </si>
  <si>
    <t>稅什費(含廠商營業稅、廠商利潤及管理費、工程保險費)</t>
  </si>
  <si>
    <t>一六</t>
  </si>
  <si>
    <t>施工動態即時攝影傳輸</t>
  </si>
  <si>
    <t>施工照相及攝(錄)影，輕便式移動錄影警示架(Router-R20*1，蓄電池NP1270(7000mAH)*2)</t>
  </si>
  <si>
    <t>台/日</t>
  </si>
  <si>
    <t>施工照相及攝(錄)影，(4G行動門號，即時攝影無線傳輸)</t>
  </si>
  <si>
    <t>一七</t>
  </si>
  <si>
    <t>義交費用</t>
  </si>
  <si>
    <t>義交(日)，含行政作業費</t>
  </si>
  <si>
    <t>義交(夜)，含行政作業費</t>
  </si>
  <si>
    <t>一八</t>
  </si>
  <si>
    <t>工程施工前鄰近建築物現況調查</t>
  </si>
  <si>
    <t>#費用類型[施工費]#其他[發包]</t>
  </si>
  <si>
    <t>#其他[發包]</t>
  </si>
  <si>
    <t>#其他[#[發包]]</t>
  </si>
  <si>
    <t>#其他[本項納入「瀝青混凝土」物價調整[發包]]</t>
  </si>
  <si>
    <t>#其他[#本項納入「水泥及其製品類」及「瀝青混凝土」物價調整[發包]]</t>
  </si>
  <si>
    <t>#其他[本項納入「水泥及其製品類」物價調整[發包]]</t>
  </si>
  <si>
    <t>#其他[#表面磨平修飾,本項納入「水泥及其製品類」物價調整[發包]]</t>
  </si>
  <si>
    <t>#其他[本項部份工項不納入物價調整[發包]]</t>
  </si>
  <si>
    <t>#其他[#本項納入「水泥及其製品類」物價調整[發包]]</t>
  </si>
  <si>
    <t>#其他[#連工帶料[發包]]</t>
  </si>
  <si>
    <t>#其他[含礫石回填及不織布[發包]]</t>
  </si>
  <si>
    <t>#其他[#本項不納入物價調整[發包]]</t>
  </si>
  <si>
    <t>#其他[含備品2只[發包]]</t>
  </si>
  <si>
    <t>#其他[含備品1支[發包]]</t>
  </si>
  <si>
    <t>#其他[含加工及安裝，厚3.2mm，含另料[發包]]</t>
  </si>
  <si>
    <t>#其他[原名稱「產品，低壓配電盤，無熔線斷路器，(2P，100A)，(10KA，220V)」[發包]]</t>
  </si>
  <si>
    <t>#其他[本項不納入物價調整[發包]]</t>
  </si>
  <si>
    <t>#其他[#,(木材，厚15mm以上)，w=900mm[發包]]</t>
  </si>
  <si>
    <t>#其他[詳作業規範[發包]]</t>
  </si>
  <si>
    <t>#其他[#全線，包含施工前、中、後，本項不納入物價調整[發包]]</t>
  </si>
  <si>
    <t>#其他[#折舊1/2[發包]]</t>
  </si>
  <si>
    <t>#其他[#含吊裝搬運費;施工圍籬緊急拆除及復設[發包]]</t>
  </si>
  <si>
    <t>#其他[折舊2次[發包]]</t>
  </si>
  <si>
    <t>#其他[本項工項不納入物價調整[發包]]</t>
  </si>
  <si>
    <t>#其他[包含施工中既有污水管溝清理維護[發包]]</t>
  </si>
  <si>
    <t>#其他[#〔人力工項不打折〕專職品管人員至少1人[發包]]</t>
  </si>
  <si>
    <t>#其他[本項不隨發包決標數打折，本項工項不納入物價調整[發包]]</t>
  </si>
  <si>
    <t>#其他[最大工作電壓6600V，可加裝護目鏡,*注意：此工項單價為業主所定之固定單價[發包]]</t>
  </si>
  <si>
    <t>#其他[#1.5mm厚P.V.C[發包]]</t>
  </si>
  <si>
    <t>#其他[〔人力工項不打折〕43,346(元/人月)*1人*工期，本項工項不納入物價調整[發包]]</t>
  </si>
  <si>
    <t>#其他[(壹.一~壹.八)*1%，本項工項不納入物價調整[發包]]</t>
  </si>
  <si>
    <t>#其他[本工作項目由本處通知後辦理，並按召開次數給付，以實作數量結算[發包]]</t>
  </si>
  <si>
    <t>#其他[包含行政作業(派遣管理)等相關費用,本項不納入物價調整[發包]]</t>
  </si>
  <si>
    <t>#其他[本項不隨發包決標數打折，請檢附義交清冊核銷，含幹部;*注意：此工項單價為業主所定之固定單價[發包]]</t>
  </si>
  <si>
    <t>#其他[本項不隨發包決標數打折，請檢附義交清冊核銷，含幹部[發包]]</t>
  </si>
  <si>
    <t>#其他[本</t>
  </si>
  <si>
    <t>編號</t>
    <phoneticPr fontId="1" type="noConversion"/>
  </si>
  <si>
    <t>項目</t>
    <phoneticPr fontId="1" type="noConversion"/>
  </si>
  <si>
    <t>單位</t>
    <phoneticPr fontId="1" type="noConversion"/>
  </si>
  <si>
    <t>單價</t>
    <phoneticPr fontId="1" type="noConversion"/>
  </si>
  <si>
    <t>備註</t>
    <phoneticPr fontId="1" type="noConversion"/>
  </si>
  <si>
    <t>1.契約複價應顯示變更後的契約金額，且總價應該是整數，不會有小數點</t>
    <phoneticPr fontId="1" type="noConversion"/>
  </si>
  <si>
    <t>2.編號一、二、…等大項有變更後數量1，合約數量也應該要有數量1，不然就都不要顯示</t>
    <phoneticPr fontId="1" type="noConversion"/>
  </si>
  <si>
    <t>3.累計數量例如一-9應顯示數量0，不要空白</t>
    <phoneticPr fontId="1" type="noConversion"/>
  </si>
  <si>
    <t>8.會計室不審核各項工程進度</t>
    <phoneticPr fontId="1" type="noConversion"/>
  </si>
  <si>
    <t>9."編號"要改為"項次"</t>
    <phoneticPr fontId="1" type="noConversion"/>
  </si>
  <si>
    <t>估驗明細表</t>
    <phoneticPr fontId="1" type="noConversion"/>
  </si>
  <si>
    <t>各金額應為整數。</t>
    <phoneticPr fontId="1" type="noConversion"/>
  </si>
  <si>
    <t>"總額"之金額，應顯示變更後契約總額</t>
    <phoneticPr fontId="1" type="noConversion"/>
  </si>
  <si>
    <t>"預付款"不需要顯示百分比</t>
    <phoneticPr fontId="1" type="noConversion"/>
  </si>
  <si>
    <t>本次核發金額合計應為施工費扣除預付款</t>
    <phoneticPr fontId="1" type="noConversion"/>
  </si>
  <si>
    <t>估驗計價單(B)</t>
    <phoneticPr fontId="1" type="noConversion"/>
  </si>
  <si>
    <t>估驗計價單(C)</t>
    <phoneticPr fontId="1" type="noConversion"/>
  </si>
  <si>
    <t>已領回預付款為預付款總額</t>
    <phoneticPr fontId="1" type="noConversion"/>
  </si>
  <si>
    <t>已扣預付款為截至上期已扣回</t>
    <phoneticPr fontId="1" type="noConversion"/>
  </si>
  <si>
    <t>剩餘預付款=已領回-已扣回-本期扣回</t>
    <phoneticPr fontId="1" type="noConversion"/>
  </si>
  <si>
    <t>本期有扣款1000，但沒有顯示在本表單</t>
    <phoneticPr fontId="1" type="noConversion"/>
  </si>
  <si>
    <t>估驗計價單€</t>
    <phoneticPr fontId="1" type="noConversion"/>
  </si>
  <si>
    <t>訂約總價不要有小數點</t>
    <phoneticPr fontId="1" type="noConversion"/>
  </si>
  <si>
    <t>本期核發金額未顯示</t>
    <phoneticPr fontId="1" type="noConversion"/>
  </si>
  <si>
    <t>本期應扣金額只有本期預付款</t>
    <phoneticPr fontId="1" type="noConversion"/>
  </si>
  <si>
    <t>本期實發金額應為核發-應扣</t>
    <phoneticPr fontId="1" type="noConversion"/>
  </si>
  <si>
    <t>4.本次為第1次估驗，但本次估驗金額跟累計估驗金額卻不一致</t>
    <phoneticPr fontId="1" type="noConversion"/>
  </si>
  <si>
    <t>5.本次及累計估驗金額總計應為整數。</t>
    <phoneticPr fontId="1" type="noConversion"/>
  </si>
  <si>
    <t>6.編號一、二、三、三-8、九加總錯誤</t>
    <phoneticPr fontId="1" type="noConversion"/>
  </si>
  <si>
    <t>7.編號一一-2、一二-13~15、一五應依比例計算，逕用1式來計顯不合理，且總計的小數點要從編號一五稅什費來調整。</t>
    <phoneticPr fontId="1" type="noConversion"/>
  </si>
  <si>
    <t xml:space="preserve">一、前次審核意見尚未釐清。
二、本次累計估驗數量及金額已超過契約。
</t>
    <phoneticPr fontId="1" type="noConversion"/>
  </si>
  <si>
    <t>變更後數量</t>
    <phoneticPr fontId="1" type="noConversion"/>
  </si>
  <si>
    <t>合約數量</t>
    <phoneticPr fontId="1" type="noConversion"/>
  </si>
  <si>
    <t>本次估驗數量</t>
    <phoneticPr fontId="1" type="noConversion"/>
  </si>
  <si>
    <t>本次估驗金額</t>
    <phoneticPr fontId="1" type="noConversion"/>
  </si>
  <si>
    <t>職業安全衛生管理及設施費</t>
    <phoneticPr fontId="1" type="noConversion"/>
  </si>
  <si>
    <t>一五</t>
    <phoneticPr fontId="1" type="noConversion"/>
  </si>
  <si>
    <t>契約複價</t>
    <phoneticPr fontId="1" type="noConversion"/>
  </si>
  <si>
    <t>本次止累計估驗數量</t>
    <phoneticPr fontId="1" type="noConversion"/>
  </si>
  <si>
    <t>本次止累計估驗金額</t>
    <phoneticPr fontId="1" type="noConversion"/>
  </si>
  <si>
    <t>-</t>
    <phoneticPr fontId="1" type="noConversion"/>
  </si>
  <si>
    <t>EXCEL試算
本次止累計估驗金額</t>
    <phoneticPr fontId="1" type="noConversion"/>
  </si>
  <si>
    <t>如果我輸入負一的情況</t>
    <phoneticPr fontId="1" type="noConversion"/>
  </si>
  <si>
    <t>樹木移除，10＜米高直徑≦20cm</t>
    <phoneticPr fontId="1" type="noConversion"/>
  </si>
  <si>
    <t>一三</t>
    <phoneticPr fontId="1" type="noConversion"/>
  </si>
  <si>
    <t>材料檢驗費</t>
    <phoneticPr fontId="1" type="noConversion"/>
  </si>
  <si>
    <t>稅什費(含廠商營業稅、廠商利潤及管理費、工程保險費)</t>
    <phoneticPr fontId="1" type="noConversion"/>
  </si>
  <si>
    <t>一五</t>
  </si>
  <si>
    <t>上期累計金額</t>
    <phoneticPr fontId="1" type="noConversion"/>
  </si>
  <si>
    <t>上期累計數量</t>
    <phoneticPr fontId="1" type="noConversion"/>
  </si>
  <si>
    <t>各項工程進度</t>
    <phoneticPr fontId="1" type="noConversion"/>
  </si>
  <si>
    <t>第一期估驗數量</t>
    <phoneticPr fontId="1" type="noConversion"/>
  </si>
  <si>
    <t>壹</t>
    <phoneticPr fontId="1" type="noConversion"/>
  </si>
  <si>
    <t>發包工程費</t>
    <phoneticPr fontId="1" type="noConversion"/>
  </si>
  <si>
    <t>項次</t>
    <phoneticPr fontId="13" type="noConversion"/>
  </si>
  <si>
    <t>項目說明</t>
    <phoneticPr fontId="13" type="noConversion"/>
  </si>
  <si>
    <t>單位</t>
  </si>
  <si>
    <t>契約金額</t>
    <phoneticPr fontId="16" type="noConversion"/>
  </si>
  <si>
    <t>前期累計估驗</t>
    <phoneticPr fontId="13" type="noConversion"/>
  </si>
  <si>
    <t>本期估驗</t>
    <phoneticPr fontId="13" type="noConversion"/>
  </si>
  <si>
    <t>截至本期累計估驗</t>
    <phoneticPr fontId="13" type="noConversion"/>
  </si>
  <si>
    <t>備註</t>
    <phoneticPr fontId="13" type="noConversion"/>
  </si>
  <si>
    <t>比例</t>
    <phoneticPr fontId="13" type="noConversion"/>
  </si>
  <si>
    <t>金額</t>
    <phoneticPr fontId="13" type="noConversion"/>
  </si>
  <si>
    <t>比例</t>
  </si>
  <si>
    <t>一二</t>
    <phoneticPr fontId="1" type="noConversion"/>
  </si>
  <si>
    <t>職業安全衛生費</t>
    <phoneticPr fontId="1" type="noConversion"/>
  </si>
  <si>
    <t>職業安全衛生，飲水及休息設備</t>
    <phoneticPr fontId="1" type="noConversion"/>
  </si>
  <si>
    <t>一一</t>
    <phoneticPr fontId="1" type="noConversion"/>
  </si>
  <si>
    <t>自主品管費</t>
    <phoneticPr fontId="1" type="noConversion"/>
  </si>
  <si>
    <t>一</t>
    <phoneticPr fontId="1" type="noConversion"/>
  </si>
  <si>
    <t>拆除，建築物切割，無筋混凝土</t>
    <phoneticPr fontId="1" type="noConversion"/>
  </si>
  <si>
    <t>機械拆除，無筋混凝土，未含運費</t>
    <phoneticPr fontId="1" type="noConversion"/>
  </si>
  <si>
    <t>#其他[#(壹.一~八)*0.000945*1[發包]]</t>
    <phoneticPr fontId="1" type="noConversion"/>
  </si>
  <si>
    <t>#其他[合計(壹.一~壹.八)*約0.3%(0.00315)[發包]]</t>
    <phoneticPr fontId="1" type="noConversion"/>
  </si>
  <si>
    <t>#其他[(壹.十一.1~壹.十一.12)*9%(0.090007)，(含安全衛生管理及計畫、工地安全衛生組織、安全衛生教育訓練及演習、降溫設備)[發包]]</t>
    <phoneticPr fontId="1" type="noConversion"/>
  </si>
  <si>
    <t>#其他[(壹.一～壹.十四)*11.19%(0.111904)[發包]]</t>
    <phoneticPr fontId="1" type="noConversion"/>
  </si>
  <si>
    <t>第一期估驗金額</t>
    <phoneticPr fontId="1" type="noConversion"/>
  </si>
  <si>
    <t>履約系統試算
本次止累計估驗金額</t>
    <phoneticPr fontId="1" type="noConversion"/>
  </si>
  <si>
    <t>本次估驗數量
(第二次)</t>
    <phoneticPr fontId="1" type="noConversion"/>
  </si>
  <si>
    <t>系統網址</t>
    <phoneticPr fontId="1" type="noConversion"/>
  </si>
  <si>
    <t>帳號密碼表</t>
    <phoneticPr fontId="1" type="noConversion"/>
  </si>
  <si>
    <t>http://211.72.231.157/TP_PROJECT_MCP_NEW/#/signin</t>
    <phoneticPr fontId="1" type="noConversion"/>
  </si>
  <si>
    <t>https://docs.google.com/spreadsheets/d/1i6CxyObJ9skNwVzyEr-eOnHSVjyUPrFb8QPKb1fvY2c/edit?usp=sharing</t>
    <phoneticPr fontId="1" type="noConversion"/>
  </si>
  <si>
    <t>標案名稱</t>
    <phoneticPr fontId="1" type="noConversion"/>
  </si>
  <si>
    <t>此項帳號密碼表，統一於下午三點，開放讓使用者上去測試登入是否可以使用</t>
    <phoneticPr fontId="1" type="noConversion"/>
  </si>
  <si>
    <t>1. 有比例項的工項：</t>
    <phoneticPr fontId="1" type="noConversion"/>
  </si>
  <si>
    <t>十三</t>
    <phoneticPr fontId="1" type="noConversion"/>
  </si>
  <si>
    <t>十五</t>
    <phoneticPr fontId="1" type="noConversion"/>
  </si>
  <si>
    <t>3. 一般工項：</t>
    <phoneticPr fontId="1" type="noConversion"/>
  </si>
  <si>
    <t>單價乘以本次估驗數量，核算計算是否正確</t>
    <phoneticPr fontId="1" type="noConversion"/>
  </si>
  <si>
    <t>一.1</t>
    <phoneticPr fontId="1" type="noConversion"/>
  </si>
  <si>
    <t>一.2</t>
    <phoneticPr fontId="1" type="noConversion"/>
  </si>
  <si>
    <t>本次止累計估驗金額=「本次估驗金額」+上一次估驗的「本次止累計估驗金額」</t>
    <phoneticPr fontId="1" type="noConversion"/>
  </si>
  <si>
    <t>2. 因應估驗計價與監造日報表差異說明表，產生差異，選擇混凝土相關之工項</t>
    <phoneticPr fontId="1" type="noConversion"/>
  </si>
  <si>
    <t>估驗計價與監造日報表差異說明表</t>
    <phoneticPr fontId="1" type="noConversion"/>
  </si>
  <si>
    <t>1. 顯示差異的決議</t>
    <phoneticPr fontId="1" type="noConversion"/>
  </si>
  <si>
    <t>前十四項總和</t>
    <phoneticPr fontId="1" type="noConversion"/>
  </si>
  <si>
    <t>發包總和</t>
    <phoneticPr fontId="1" type="noConversion"/>
  </si>
  <si>
    <t>294發包總和</t>
    <phoneticPr fontId="1" type="noConversion"/>
  </si>
  <si>
    <t>294本次估驗金額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</si>
</sst>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#,##0.00_);[Red]\(#,##0.00\)"/>
    <numFmt numFmtId="177" formatCode="&quot; &quot;#,##0.00&quot; &quot;;&quot;-&quot;#,##0.00&quot; &quot;;&quot; -&quot;00&quot; &quot;;&quot; &quot;@&quot; &quot;"/>
    <numFmt numFmtId="178" formatCode="0.000_);[Red]\(0.000\)"/>
    <numFmt numFmtId="179" formatCode="0.000%"/>
    <numFmt numFmtId="180" formatCode="m&quot;月&quot;d&quot;日&quot;"/>
    <numFmt numFmtId="181" formatCode="0.00_);[Red]\(0.00\)"/>
  </numFmts>
  <fonts count="2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name val="Arial"/>
      <family val="2"/>
    </font>
    <font>
      <b/>
      <sz val="12"/>
      <color rgb="FFFF0000"/>
      <name val="新細明體"/>
      <family val="1"/>
      <charset val="136"/>
      <scheme val="minor"/>
    </font>
    <font>
      <b/>
      <sz val="12"/>
      <color theme="8" tint="-0.249977111117893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b/>
      <sz val="12"/>
      <color rgb="FF9C0006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6" fillId="0" borderId="0"/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5" fillId="0" borderId="0"/>
    <xf numFmtId="0" fontId="19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0" fontId="0" fillId="4" borderId="3" xfId="0" applyFill="1" applyBorder="1">
      <alignment vertical="center"/>
    </xf>
    <xf numFmtId="176" fontId="0" fillId="4" borderId="3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176" fontId="0" fillId="0" borderId="1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1" xfId="0" applyFill="1" applyBorder="1">
      <alignment vertical="center"/>
    </xf>
    <xf numFmtId="176" fontId="0" fillId="2" borderId="3" xfId="0" applyNumberForma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8" fillId="0" borderId="3" xfId="0" applyNumberFormat="1" applyFont="1" applyBorder="1">
      <alignment vertical="center"/>
    </xf>
    <xf numFmtId="0" fontId="0" fillId="0" borderId="8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176" fontId="5" fillId="7" borderId="1" xfId="0" applyNumberFormat="1" applyFont="1" applyFill="1" applyBorder="1">
      <alignment vertical="center"/>
    </xf>
    <xf numFmtId="176" fontId="5" fillId="7" borderId="3" xfId="0" applyNumberFormat="1" applyFont="1" applyFill="1" applyBorder="1">
      <alignment vertical="center"/>
    </xf>
    <xf numFmtId="176" fontId="5" fillId="7" borderId="3" xfId="0" applyNumberFormat="1" applyFont="1" applyFill="1" applyBorder="1" applyAlignment="1">
      <alignment horizontal="right" vertical="center"/>
    </xf>
    <xf numFmtId="0" fontId="5" fillId="7" borderId="1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176" fontId="0" fillId="8" borderId="1" xfId="0" applyNumberFormat="1" applyFill="1" applyBorder="1">
      <alignment vertical="center"/>
    </xf>
    <xf numFmtId="176" fontId="0" fillId="8" borderId="3" xfId="0" applyNumberFormat="1" applyFill="1" applyBorder="1">
      <alignment vertical="center"/>
    </xf>
    <xf numFmtId="176" fontId="0" fillId="8" borderId="3" xfId="0" applyNumberForma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176" fontId="0" fillId="8" borderId="3" xfId="0" applyNumberFormat="1" applyFill="1" applyBorder="1" applyAlignment="1">
      <alignment horizontal="right" vertical="center"/>
    </xf>
    <xf numFmtId="176" fontId="0" fillId="3" borderId="3" xfId="0" applyNumberForma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176" fontId="5" fillId="9" borderId="3" xfId="0" applyNumberFormat="1" applyFont="1" applyFill="1" applyBorder="1">
      <alignment vertical="center"/>
    </xf>
    <xf numFmtId="176" fontId="4" fillId="3" borderId="3" xfId="0" applyNumberFormat="1" applyFont="1" applyFill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right" vertical="center"/>
    </xf>
    <xf numFmtId="176" fontId="5" fillId="0" borderId="3" xfId="0" applyNumberFormat="1" applyFont="1" applyFill="1" applyBorder="1">
      <alignment vertical="center"/>
    </xf>
    <xf numFmtId="176" fontId="0" fillId="0" borderId="3" xfId="0" applyNumberFormat="1" applyFill="1" applyBorder="1" applyAlignment="1">
      <alignment horizontal="right" vertical="center"/>
    </xf>
    <xf numFmtId="176" fontId="0" fillId="10" borderId="3" xfId="0" applyNumberFormat="1" applyFill="1" applyBorder="1">
      <alignment vertical="center"/>
    </xf>
    <xf numFmtId="176" fontId="5" fillId="10" borderId="3" xfId="0" applyNumberFormat="1" applyFont="1" applyFill="1" applyBorder="1">
      <alignment vertical="center"/>
    </xf>
    <xf numFmtId="0" fontId="0" fillId="10" borderId="3" xfId="0" applyFill="1" applyBorder="1">
      <alignment vertical="center"/>
    </xf>
    <xf numFmtId="0" fontId="7" fillId="10" borderId="3" xfId="0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6" fontId="8" fillId="10" borderId="3" xfId="0" applyNumberFormat="1" applyFont="1" applyFill="1" applyBorder="1">
      <alignment vertical="center"/>
    </xf>
    <xf numFmtId="176" fontId="0" fillId="0" borderId="2" xfId="0" applyNumberForma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76" fontId="5" fillId="8" borderId="3" xfId="0" applyNumberFormat="1" applyFont="1" applyFill="1" applyBorder="1">
      <alignment vertical="center"/>
    </xf>
    <xf numFmtId="0" fontId="14" fillId="0" borderId="0" xfId="0" applyFont="1">
      <alignment vertical="center"/>
    </xf>
    <xf numFmtId="43" fontId="14" fillId="0" borderId="0" xfId="2" applyFont="1">
      <alignment vertical="center"/>
    </xf>
    <xf numFmtId="0" fontId="14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176" fontId="7" fillId="0" borderId="3" xfId="0" applyNumberFormat="1" applyFont="1" applyFill="1" applyBorder="1" applyAlignment="1">
      <alignment horizontal="right" vertical="center"/>
    </xf>
    <xf numFmtId="0" fontId="7" fillId="12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/>
    </xf>
    <xf numFmtId="176" fontId="4" fillId="12" borderId="3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176" fontId="7" fillId="3" borderId="3" xfId="0" applyNumberFormat="1" applyFont="1" applyFill="1" applyBorder="1" applyAlignment="1">
      <alignment horizontal="right" vertical="center"/>
    </xf>
    <xf numFmtId="0" fontId="3" fillId="3" borderId="0" xfId="0" applyFont="1" applyFill="1">
      <alignment vertical="center"/>
    </xf>
    <xf numFmtId="0" fontId="0" fillId="13" borderId="1" xfId="0" applyFill="1" applyBorder="1">
      <alignment vertical="center"/>
    </xf>
    <xf numFmtId="10" fontId="0" fillId="13" borderId="1" xfId="0" applyNumberFormat="1" applyFill="1" applyBorder="1">
      <alignment vertical="center"/>
    </xf>
    <xf numFmtId="176" fontId="0" fillId="13" borderId="1" xfId="0" applyNumberFormat="1" applyFill="1" applyBorder="1">
      <alignment vertical="center"/>
    </xf>
    <xf numFmtId="0" fontId="5" fillId="13" borderId="1" xfId="0" applyFont="1" applyFill="1" applyBorder="1">
      <alignment vertical="center"/>
    </xf>
    <xf numFmtId="10" fontId="5" fillId="13" borderId="1" xfId="0" applyNumberFormat="1" applyFont="1" applyFill="1" applyBorder="1">
      <alignment vertical="center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178" fontId="15" fillId="0" borderId="1" xfId="0" applyNumberFormat="1" applyFont="1" applyBorder="1" applyAlignment="1">
      <alignment horizontal="center" vertical="center" wrapText="1" shrinkToFit="1"/>
    </xf>
    <xf numFmtId="49" fontId="17" fillId="11" borderId="1" xfId="5" applyNumberFormat="1" applyFont="1" applyFill="1" applyBorder="1" applyAlignment="1">
      <alignment horizontal="center" vertical="center"/>
    </xf>
    <xf numFmtId="0" fontId="17" fillId="11" borderId="1" xfId="5" applyFont="1" applyFill="1" applyBorder="1" applyAlignment="1">
      <alignment horizontal="left" vertical="center" wrapText="1"/>
    </xf>
    <xf numFmtId="0" fontId="17" fillId="11" borderId="1" xfId="5" applyFont="1" applyFill="1" applyBorder="1" applyAlignment="1">
      <alignment horizontal="center" vertical="center" wrapText="1"/>
    </xf>
    <xf numFmtId="4" fontId="17" fillId="11" borderId="9" xfId="5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43" fontId="18" fillId="0" borderId="1" xfId="2" applyFont="1" applyBorder="1" applyAlignment="1">
      <alignment horizontal="center" vertical="center"/>
    </xf>
    <xf numFmtId="43" fontId="15" fillId="0" borderId="1" xfId="2" applyFont="1" applyBorder="1" applyAlignment="1" applyProtection="1">
      <alignment horizontal="center" vertical="center" wrapText="1" shrinkToFit="1"/>
      <protection locked="0"/>
    </xf>
    <xf numFmtId="43" fontId="15" fillId="0" borderId="1" xfId="0" applyNumberFormat="1" applyFont="1" applyBorder="1" applyAlignment="1" applyProtection="1">
      <alignment horizontal="right" vertical="center" wrapText="1" shrinkToFit="1"/>
      <protection locked="0"/>
    </xf>
    <xf numFmtId="0" fontId="15" fillId="0" borderId="1" xfId="0" applyFont="1" applyFill="1" applyBorder="1" applyAlignment="1" applyProtection="1">
      <alignment horizontal="center" vertical="center" wrapText="1" shrinkToFit="1"/>
      <protection locked="0"/>
    </xf>
    <xf numFmtId="176" fontId="15" fillId="0" borderId="3" xfId="0" applyNumberFormat="1" applyFont="1" applyFill="1" applyBorder="1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 wrapText="1"/>
    </xf>
    <xf numFmtId="176" fontId="10" fillId="14" borderId="1" xfId="0" applyNumberFormat="1" applyFont="1" applyFill="1" applyBorder="1">
      <alignment vertical="center"/>
    </xf>
    <xf numFmtId="176" fontId="10" fillId="14" borderId="3" xfId="0" applyNumberFormat="1" applyFont="1" applyFill="1" applyBorder="1">
      <alignment vertical="center"/>
    </xf>
    <xf numFmtId="176" fontId="10" fillId="14" borderId="3" xfId="0" applyNumberFormat="1" applyFont="1" applyFill="1" applyBorder="1" applyAlignment="1">
      <alignment horizontal="right" vertical="center"/>
    </xf>
    <xf numFmtId="176" fontId="5" fillId="14" borderId="3" xfId="0" applyNumberFormat="1" applyFont="1" applyFill="1" applyBorder="1">
      <alignment vertical="center"/>
    </xf>
    <xf numFmtId="0" fontId="10" fillId="14" borderId="1" xfId="0" applyFont="1" applyFill="1" applyBorder="1">
      <alignment vertical="center"/>
    </xf>
    <xf numFmtId="10" fontId="0" fillId="14" borderId="1" xfId="0" applyNumberFormat="1" applyFill="1" applyBorder="1">
      <alignment vertical="center"/>
    </xf>
    <xf numFmtId="0" fontId="10" fillId="14" borderId="0" xfId="0" applyFont="1" applyFill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vertical="center" wrapText="1"/>
    </xf>
    <xf numFmtId="176" fontId="0" fillId="14" borderId="1" xfId="0" applyNumberFormat="1" applyFill="1" applyBorder="1">
      <alignment vertical="center"/>
    </xf>
    <xf numFmtId="176" fontId="0" fillId="14" borderId="3" xfId="0" applyNumberFormat="1" applyFill="1" applyBorder="1">
      <alignment vertical="center"/>
    </xf>
    <xf numFmtId="176" fontId="0" fillId="14" borderId="3" xfId="0" applyNumberFormat="1" applyFill="1" applyBorder="1" applyAlignment="1">
      <alignment horizontal="right" vertical="center"/>
    </xf>
    <xf numFmtId="0" fontId="2" fillId="14" borderId="1" xfId="0" applyFont="1" applyFill="1" applyBorder="1">
      <alignment vertical="center"/>
    </xf>
    <xf numFmtId="0" fontId="0" fillId="14" borderId="1" xfId="0" applyFill="1" applyBorder="1">
      <alignment vertical="center"/>
    </xf>
    <xf numFmtId="0" fontId="0" fillId="14" borderId="0" xfId="0" applyFill="1">
      <alignment vertical="center"/>
    </xf>
    <xf numFmtId="0" fontId="3" fillId="14" borderId="1" xfId="0" applyFont="1" applyFill="1" applyBorder="1">
      <alignment vertical="center"/>
    </xf>
    <xf numFmtId="176" fontId="0" fillId="14" borderId="3" xfId="0" applyNumberFormat="1" applyFill="1" applyBorder="1" applyAlignment="1">
      <alignment horizontal="center" vertical="center"/>
    </xf>
    <xf numFmtId="10" fontId="0" fillId="3" borderId="1" xfId="0" applyNumberFormat="1" applyFill="1" applyBorder="1">
      <alignment vertical="center"/>
    </xf>
    <xf numFmtId="176" fontId="0" fillId="0" borderId="1" xfId="0" applyNumberFormat="1" applyFont="1" applyBorder="1">
      <alignment vertical="center"/>
    </xf>
    <xf numFmtId="176" fontId="10" fillId="3" borderId="3" xfId="0" applyNumberFormat="1" applyFont="1" applyFill="1" applyBorder="1">
      <alignment vertical="center"/>
    </xf>
    <xf numFmtId="176" fontId="10" fillId="3" borderId="1" xfId="0" applyNumberFormat="1" applyFont="1" applyFill="1" applyBorder="1">
      <alignment vertical="center"/>
    </xf>
    <xf numFmtId="179" fontId="15" fillId="0" borderId="1" xfId="3" applyNumberFormat="1" applyFont="1" applyBorder="1" applyAlignment="1" applyProtection="1">
      <alignment horizontal="right" vertical="center" wrapText="1" shrinkToFit="1"/>
      <protection locked="0"/>
    </xf>
    <xf numFmtId="179" fontId="15" fillId="0" borderId="1" xfId="3" applyNumberFormat="1" applyFont="1" applyBorder="1" applyAlignment="1" applyProtection="1">
      <alignment horizontal="center" vertical="center" wrapText="1" shrinkToFit="1"/>
      <protection locked="0"/>
    </xf>
    <xf numFmtId="179" fontId="14" fillId="0" borderId="0" xfId="3" applyNumberFormat="1" applyFont="1" applyAlignment="1">
      <alignment horizontal="center" vertical="center"/>
    </xf>
    <xf numFmtId="179" fontId="15" fillId="0" borderId="1" xfId="3" applyNumberFormat="1" applyFont="1" applyBorder="1" applyAlignment="1">
      <alignment horizontal="center" vertical="center" wrapText="1" shrinkToFit="1"/>
    </xf>
    <xf numFmtId="0" fontId="5" fillId="15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>
      <alignment vertical="center"/>
    </xf>
    <xf numFmtId="0" fontId="19" fillId="0" borderId="0" xfId="6">
      <alignment vertical="center"/>
    </xf>
    <xf numFmtId="0" fontId="5" fillId="8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176" fontId="7" fillId="7" borderId="3" xfId="0" applyNumberFormat="1" applyFont="1" applyFill="1" applyBorder="1" applyAlignment="1">
      <alignment horizontal="right" vertical="center"/>
    </xf>
    <xf numFmtId="176" fontId="5" fillId="7" borderId="3" xfId="0" applyNumberFormat="1" applyFont="1" applyFill="1" applyBorder="1" applyAlignment="1">
      <alignment horizontal="center" vertical="center"/>
    </xf>
    <xf numFmtId="176" fontId="9" fillId="7" borderId="3" xfId="0" applyNumberFormat="1" applyFont="1" applyFill="1" applyBorder="1" applyAlignment="1">
      <alignment horizontal="center" vertical="center"/>
    </xf>
    <xf numFmtId="176" fontId="5" fillId="7" borderId="2" xfId="0" applyNumberFormat="1" applyFont="1" applyFill="1" applyBorder="1">
      <alignment vertical="center"/>
    </xf>
    <xf numFmtId="176" fontId="10" fillId="13" borderId="1" xfId="0" applyNumberFormat="1" applyFont="1" applyFill="1" applyBorder="1">
      <alignment vertical="center"/>
    </xf>
    <xf numFmtId="10" fontId="10" fillId="13" borderId="1" xfId="0" applyNumberFormat="1" applyFont="1" applyFill="1" applyBorder="1">
      <alignment vertical="center"/>
    </xf>
    <xf numFmtId="0" fontId="20" fillId="16" borderId="1" xfId="0" applyFont="1" applyFill="1" applyBorder="1" applyAlignment="1">
      <alignment horizontal="center" vertical="center"/>
    </xf>
    <xf numFmtId="176" fontId="23" fillId="17" borderId="5" xfId="0" applyNumberFormat="1" applyFont="1" applyFill="1" applyBorder="1">
      <alignment vertical="center"/>
    </xf>
    <xf numFmtId="176" fontId="22" fillId="18" borderId="5" xfId="0" applyNumberFormat="1" applyFont="1" applyFill="1" applyBorder="1">
      <alignment vertical="center"/>
    </xf>
    <xf numFmtId="176" fontId="22" fillId="0" borderId="5" xfId="0" applyNumberFormat="1" applyFont="1" applyBorder="1">
      <alignment vertical="center"/>
    </xf>
    <xf numFmtId="176" fontId="21" fillId="16" borderId="1" xfId="0" applyNumberFormat="1" applyFont="1" applyFill="1" applyBorder="1">
      <alignment vertical="center"/>
    </xf>
    <xf numFmtId="176" fontId="22" fillId="19" borderId="5" xfId="0" applyNumberFormat="1" applyFont="1" applyFill="1" applyBorder="1">
      <alignment vertical="center"/>
    </xf>
    <xf numFmtId="0" fontId="22" fillId="0" borderId="5" xfId="0" applyFont="1" applyBorder="1">
      <alignment vertical="center"/>
    </xf>
    <xf numFmtId="181" fontId="22" fillId="0" borderId="5" xfId="0" applyNumberFormat="1" applyFont="1" applyBorder="1">
      <alignment vertical="center"/>
    </xf>
    <xf numFmtId="4" fontId="22" fillId="0" borderId="5" xfId="0" applyNumberFormat="1" applyFont="1" applyBorder="1">
      <alignment vertical="center"/>
    </xf>
    <xf numFmtId="0" fontId="0" fillId="0" borderId="1" xfId="0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78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7" fillId="11" borderId="1" xfId="5" applyFont="1" applyFill="1" applyBorder="1" applyAlignment="1">
      <alignment horizontal="center" vertical="center" wrapText="1"/>
    </xf>
    <xf numFmtId="49" fontId="17" fillId="11" borderId="1" xfId="5" applyNumberFormat="1" applyFont="1" applyFill="1" applyBorder="1" applyAlignment="1">
      <alignment horizontal="center" vertical="center"/>
    </xf>
    <xf numFmtId="4" fontId="17" fillId="11" borderId="1" xfId="5" applyNumberFormat="1" applyFont="1" applyFill="1" applyBorder="1" applyAlignment="1">
      <alignment horizontal="center" vertical="center" wrapText="1"/>
    </xf>
    <xf numFmtId="178" fontId="15" fillId="0" borderId="1" xfId="0" applyNumberFormat="1" applyFont="1" applyBorder="1" applyAlignment="1" applyProtection="1">
      <alignment horizontal="center" vertical="center" shrinkToFit="1"/>
      <protection locked="0"/>
    </xf>
  </cellXfs>
  <cellStyles count="7">
    <cellStyle name="一般" xfId="0" builtinId="0"/>
    <cellStyle name="一般 2" xfId="1" xr:uid="{F114DCBB-34F0-41A7-A753-F29C30A5729F}"/>
    <cellStyle name="一般_960608 第一階段東區標單(正式版)" xfId="5" xr:uid="{3CD73009-FD59-4B48-9EFF-7DC105BE5681}"/>
    <cellStyle name="千分位" xfId="2" builtinId="3"/>
    <cellStyle name="千分位 2" xfId="4" xr:uid="{32911BF9-FBE7-455B-80C1-B782920D1533}"/>
    <cellStyle name="百分比" xfId="3" builtinId="5"/>
    <cellStyle name="超連結" xfId="6" builtinId="8"/>
  </cellStyles>
  <dxfs count="5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5</xdr:row>
      <xdr:rowOff>95250</xdr:rowOff>
    </xdr:from>
    <xdr:to>
      <xdr:col>22</xdr:col>
      <xdr:colOff>188688</xdr:colOff>
      <xdr:row>13</xdr:row>
      <xdr:rowOff>180975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73BF412-F221-15EE-2D96-42C5E2C261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109" b="8547"/>
        <a:stretch/>
      </xdr:blipFill>
      <xdr:spPr>
        <a:xfrm>
          <a:off x="981075" y="1143000"/>
          <a:ext cx="14495238" cy="17621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4</xdr:row>
      <xdr:rowOff>161925</xdr:rowOff>
    </xdr:from>
    <xdr:to>
      <xdr:col>22</xdr:col>
      <xdr:colOff>533400</xdr:colOff>
      <xdr:row>8</xdr:row>
      <xdr:rowOff>76200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166A9EB-11D1-D9A6-A909-EA80DB466CCF}"/>
            </a:ext>
          </a:extLst>
        </xdr:cNvPr>
        <xdr:cNvSpPr/>
      </xdr:nvSpPr>
      <xdr:spPr>
        <a:xfrm>
          <a:off x="952500" y="1000125"/>
          <a:ext cx="14868525" cy="7524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0</xdr:col>
      <xdr:colOff>238125</xdr:colOff>
      <xdr:row>33</xdr:row>
      <xdr:rowOff>145936</xdr:rowOff>
    </xdr:from>
    <xdr:to>
      <xdr:col>17</xdr:col>
      <xdr:colOff>36062</xdr:colOff>
      <xdr:row>38</xdr:row>
      <xdr:rowOff>161746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029D7AE-2C56-72B2-B2AD-A4662AE154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972"/>
        <a:stretch/>
      </xdr:blipFill>
      <xdr:spPr>
        <a:xfrm>
          <a:off x="238125" y="7061086"/>
          <a:ext cx="11656562" cy="1063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201925</xdr:colOff>
      <xdr:row>11</xdr:row>
      <xdr:rowOff>336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AC1725D-6253-E4C7-4EA9-9E3988144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13125" cy="241016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M2 Sunrise" id="{68736037-9ADE-462D-BAE5-C7639B1E9090}" userId="5184ba4806577e7d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22-06-16T03:57:11.67" personId="{68736037-9ADE-462D-BAE5-C7639B1E9090}" id="{05D578BF-35F0-437C-BCF8-13591815E987}">
    <text>差異表</text>
  </threadedComment>
  <threadedComment ref="O153" dT="2022-06-16T06:40:18.96" personId="{68736037-9ADE-462D-BAE5-C7639B1E9090}" id="{D1CE8815-3E12-4444-9AE0-EF57127D6FEF}">
    <text>這是正常的單價乘以複價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" dT="2022-06-14T16:53:24.97" personId="{68736037-9ADE-462D-BAE5-C7639B1E9090}" id="{D544F193-9D7C-4E44-BADA-B261FC810DFE}">
    <text>已與監造第二聯核對皆正確</text>
  </threadedComment>
  <threadedComment ref="N2" dT="2022-06-16T07:57:38.31" personId="{68736037-9ADE-462D-BAE5-C7639B1E9090}" id="{5A9FDA24-8EF4-49C9-A5E3-1A7573E1A2BE}">
    <text>數量會變成以下</text>
  </threadedComment>
  <threadedComment ref="P2" dT="2022-06-14T17:35:23.87" personId="{68736037-9ADE-462D-BAE5-C7639B1E9090}" id="{E97F00CF-1443-4AEC-8DF9-E5FA4AB74BF8}">
    <text>一致</text>
  </threadedComment>
  <threadedComment ref="Q4" dT="2022-06-14T17:11:51.30" personId="{68736037-9ADE-462D-BAE5-C7639B1E9090}" id="{B3A6B572-1CD7-485C-86D2-4A317C41EE8C}">
    <text>185750.56</text>
  </threadedComment>
  <threadedComment ref="K5" dT="2022-06-16T03:57:11.67" personId="{68736037-9ADE-462D-BAE5-C7639B1E9090}" id="{B481BA55-6FD4-4A84-8B92-2AA8483D583E}">
    <text>差異表</text>
  </threadedComment>
  <threadedComment ref="Q8" dT="2022-06-14T17:11:32.73" personId="{68736037-9ADE-462D-BAE5-C7639B1E9090}" id="{C02AAF4E-41B2-4027-86C4-6AB98E635F12}">
    <text>30954.52</text>
  </threadedComment>
  <threadedComment ref="Q19" dT="2022-06-14T17:11:08.63" personId="{68736037-9ADE-462D-BAE5-C7639B1E9090}" id="{F1F1AE57-2317-4139-B63E-DD18D29D1D01}">
    <text>225367.27</text>
  </threadedComment>
  <threadedComment ref="Q20" dT="2022-06-14T17:10:20.00" personId="{68736037-9ADE-462D-BAE5-C7639B1E9090}" id="{A26C2F5C-42F2-4120-B8E0-FED0DD1F456B}">
    <text>301.86</text>
  </threadedComment>
  <threadedComment ref="Q24" dT="2022-06-14T17:10:45.82" personId="{68736037-9ADE-462D-BAE5-C7639B1E9090}" id="{B4F2EBB9-8113-4B57-8707-71A03E6785FD}">
    <text>8517.55</text>
  </threadedComment>
  <threadedComment ref="Q41" dT="2022-06-14T17:29:16.85" personId="{68736037-9ADE-462D-BAE5-C7639B1E9090}" id="{104EAA2D-790D-48F7-A546-7068413B353D}">
    <text>367798.15</text>
  </threadedComment>
  <threadedComment ref="Q45" dT="2022-06-14T17:28:55.88" personId="{68736037-9ADE-462D-BAE5-C7639B1E9090}" id="{C9E46BE6-8E06-4227-A060-B617A6473CF2}">
    <text>12348.50</text>
  </threadedComment>
  <threadedComment ref="Q54" dT="2022-06-14T17:27:59.89" personId="{68736037-9ADE-462D-BAE5-C7639B1E9090}" id="{0DA53BD6-4AE9-4630-A4D7-A0EB0FE431A9}">
    <text>2156.94</text>
  </threadedComment>
  <threadedComment ref="Q59" dT="2022-06-14T17:30:59.88" personId="{68736037-9ADE-462D-BAE5-C7639B1E9090}" id="{840E95BC-928B-44B2-82F6-28272ADC0D9C}">
    <text>16429.71</text>
  </threadedComment>
  <threadedComment ref="Q60" dT="2022-06-14T17:31:13.31" personId="{68736037-9ADE-462D-BAE5-C7639B1E9090}" id="{475B17F2-3F58-4178-9FF9-14D528E366BA}">
    <text>16157.16</text>
  </threadedComment>
  <threadedComment ref="Q62" dT="2022-06-14T17:31:51.51" personId="{68736037-9ADE-462D-BAE5-C7639B1E9090}" id="{3679451A-367F-4517-8AE7-E80303F3502D}">
    <text>203974.23</text>
  </threadedComment>
  <threadedComment ref="Q64" dT="2022-06-14T17:32:22.45" personId="{68736037-9ADE-462D-BAE5-C7639B1E9090}" id="{5FE3F63D-8881-4D04-8266-70B8AC2548FB}">
    <text>110357.12</text>
  </threadedComment>
  <threadedComment ref="Q69" dT="2022-06-14T17:33:16.83" personId="{68736037-9ADE-462D-BAE5-C7639B1E9090}" id="{9FB0EA29-A1E0-4331-AA06-634317B2FED4}">
    <text>47790.26</text>
  </threadedComment>
  <threadedComment ref="Q90" dT="2022-06-14T17:34:36.92" personId="{68736037-9ADE-462D-BAE5-C7639B1E9090}" id="{8549660E-E6E4-45E4-B1B4-75221C062080}">
    <text>38932.17</text>
  </threadedComment>
  <threadedComment ref="R135" dT="2022-06-20T01:13:28.40" personId="{68736037-9ADE-462D-BAE5-C7639B1E9090}" id="{3E413082-3C55-4EAF-A7B9-A799DD94740D}">
    <text>跟系統不一樣，但本次估驗金額是一樣的</text>
  </threadedComment>
  <threadedComment ref="S153" dT="2022-06-16T06:40:18.96" personId="{68736037-9ADE-462D-BAE5-C7639B1E9090}" id="{35911627-B97B-464E-886E-4E6CD1E940EF}">
    <text>這是正常的單價乘以複價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spreadsheets/d/1i6CxyObJ9skNwVzyEr-eOnHSVjyUPrFb8QPKb1fvY2c/edit?usp=sharing" TargetMode="External"/><Relationship Id="rId1" Type="http://schemas.openxmlformats.org/officeDocument/2006/relationships/hyperlink" Target="http://211.72.231.157/TP_PROJECT_MCP_NEW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93D8-7C8E-49E5-A04D-30436F30F174}">
  <dimension ref="A1:M33"/>
  <sheetViews>
    <sheetView topLeftCell="A13" workbookViewId="0">
      <selection activeCell="E27" sqref="E27"/>
    </sheetView>
  </sheetViews>
  <sheetFormatPr defaultRowHeight="17" x14ac:dyDescent="0.4"/>
  <cols>
    <col min="1" max="1" width="11.6328125" bestFit="1" customWidth="1"/>
  </cols>
  <sheetData>
    <row r="1" spans="1:13" x14ac:dyDescent="0.4">
      <c r="A1" s="151" t="s">
        <v>316</v>
      </c>
      <c r="B1" s="150" t="s">
        <v>318</v>
      </c>
    </row>
    <row r="4" spans="1:13" x14ac:dyDescent="0.4">
      <c r="A4" s="151" t="s">
        <v>317</v>
      </c>
      <c r="B4" s="150" t="s">
        <v>319</v>
      </c>
      <c r="M4" t="s">
        <v>321</v>
      </c>
    </row>
    <row r="6" spans="1:13" x14ac:dyDescent="0.4">
      <c r="A6" s="151" t="s">
        <v>320</v>
      </c>
    </row>
    <row r="16" spans="1:13" x14ac:dyDescent="0.4">
      <c r="A16" s="151" t="s">
        <v>246</v>
      </c>
    </row>
    <row r="17" spans="1:8" x14ac:dyDescent="0.4">
      <c r="A17" t="s">
        <v>322</v>
      </c>
    </row>
    <row r="18" spans="1:8" x14ac:dyDescent="0.4">
      <c r="A18" s="14" t="s">
        <v>301</v>
      </c>
      <c r="B18" s="173" t="s">
        <v>302</v>
      </c>
      <c r="C18" s="173"/>
      <c r="D18" s="173"/>
      <c r="E18" s="173"/>
      <c r="F18" s="173"/>
      <c r="G18" s="173"/>
      <c r="H18" s="173"/>
    </row>
    <row r="19" spans="1:8" x14ac:dyDescent="0.4">
      <c r="A19" s="14">
        <v>13</v>
      </c>
      <c r="B19" s="173" t="s">
        <v>303</v>
      </c>
      <c r="C19" s="173"/>
      <c r="D19" s="173"/>
      <c r="E19" s="173"/>
      <c r="F19" s="173"/>
      <c r="G19" s="173"/>
      <c r="H19" s="173"/>
    </row>
    <row r="20" spans="1:8" x14ac:dyDescent="0.4">
      <c r="A20" s="14">
        <v>14</v>
      </c>
      <c r="B20" s="173" t="s">
        <v>271</v>
      </c>
      <c r="C20" s="173"/>
      <c r="D20" s="173"/>
      <c r="E20" s="173"/>
      <c r="F20" s="173"/>
      <c r="G20" s="173"/>
      <c r="H20" s="173"/>
    </row>
    <row r="21" spans="1:8" x14ac:dyDescent="0.4">
      <c r="A21" s="14" t="s">
        <v>323</v>
      </c>
      <c r="B21" s="173" t="s">
        <v>184</v>
      </c>
      <c r="C21" s="173"/>
      <c r="D21" s="173"/>
      <c r="E21" s="173"/>
      <c r="F21" s="173"/>
      <c r="G21" s="173"/>
      <c r="H21" s="173"/>
    </row>
    <row r="22" spans="1:8" x14ac:dyDescent="0.4">
      <c r="A22" s="14" t="s">
        <v>324</v>
      </c>
      <c r="B22" s="174" t="s">
        <v>282</v>
      </c>
      <c r="C22" s="174"/>
      <c r="D22" s="174"/>
      <c r="E22" s="174"/>
      <c r="F22" s="174"/>
      <c r="G22" s="174"/>
      <c r="H22" s="174"/>
    </row>
    <row r="24" spans="1:8" x14ac:dyDescent="0.4">
      <c r="A24" t="s">
        <v>330</v>
      </c>
    </row>
    <row r="25" spans="1:8" x14ac:dyDescent="0.4">
      <c r="A25" s="28" t="s">
        <v>327</v>
      </c>
      <c r="B25" s="1" t="s">
        <v>307</v>
      </c>
      <c r="C25" s="1"/>
      <c r="D25" s="1"/>
      <c r="E25" s="1"/>
    </row>
    <row r="26" spans="1:8" x14ac:dyDescent="0.4">
      <c r="A26" s="28" t="s">
        <v>328</v>
      </c>
      <c r="B26" s="1" t="s">
        <v>308</v>
      </c>
      <c r="C26" s="1"/>
      <c r="D26" s="1"/>
      <c r="E26" s="1"/>
    </row>
    <row r="27" spans="1:8" x14ac:dyDescent="0.4">
      <c r="A27" s="153"/>
      <c r="B27" s="152"/>
      <c r="C27" s="152"/>
      <c r="D27" s="152"/>
      <c r="E27" s="152"/>
    </row>
    <row r="28" spans="1:8" x14ac:dyDescent="0.4">
      <c r="A28" t="s">
        <v>325</v>
      </c>
    </row>
    <row r="29" spans="1:8" x14ac:dyDescent="0.4">
      <c r="A29" s="172" t="s">
        <v>326</v>
      </c>
      <c r="B29" s="172"/>
      <c r="C29" s="172"/>
      <c r="D29" s="172"/>
      <c r="E29" s="172"/>
      <c r="F29" s="172"/>
      <c r="G29" s="172"/>
      <c r="H29" s="172"/>
    </row>
    <row r="30" spans="1:8" x14ac:dyDescent="0.4">
      <c r="A30" s="171" t="s">
        <v>329</v>
      </c>
      <c r="B30" s="171"/>
      <c r="C30" s="171"/>
      <c r="D30" s="171"/>
      <c r="E30" s="171"/>
      <c r="F30" s="171"/>
      <c r="G30" s="171"/>
      <c r="H30" s="171"/>
    </row>
    <row r="32" spans="1:8" x14ac:dyDescent="0.4">
      <c r="A32" s="151" t="s">
        <v>331</v>
      </c>
    </row>
    <row r="33" spans="1:1" x14ac:dyDescent="0.4">
      <c r="A33" t="s">
        <v>332</v>
      </c>
    </row>
  </sheetData>
  <mergeCells count="7">
    <mergeCell ref="A30:H30"/>
    <mergeCell ref="A29:H29"/>
    <mergeCell ref="B18:H18"/>
    <mergeCell ref="B19:H19"/>
    <mergeCell ref="B20:H20"/>
    <mergeCell ref="B21:H21"/>
    <mergeCell ref="B22:H22"/>
  </mergeCells>
  <phoneticPr fontId="1" type="noConversion"/>
  <hyperlinks>
    <hyperlink ref="B1" r:id="rId1" location="/signin" xr:uid="{00D6217D-55EF-4276-BD0A-83D8DC9D774D}"/>
    <hyperlink ref="B4" r:id="rId2" xr:uid="{F55AB062-60D6-447D-B156-EF09C3CD9115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CBED-7E3F-4238-855A-5D47CED0260B}">
  <dimension ref="A1:S21"/>
  <sheetViews>
    <sheetView workbookViewId="0">
      <selection activeCell="D27" sqref="D27"/>
    </sheetView>
  </sheetViews>
  <sheetFormatPr defaultColWidth="9" defaultRowHeight="15.5" x14ac:dyDescent="0.4"/>
  <cols>
    <col min="1" max="1" width="5.7265625" style="88" bestFit="1" customWidth="1"/>
    <col min="2" max="2" width="55.26953125" style="85" bestFit="1" customWidth="1"/>
    <col min="3" max="3" width="9" style="88"/>
    <col min="4" max="4" width="15.6328125" style="88" bestFit="1" customWidth="1"/>
    <col min="5" max="5" width="7.6328125" style="145" bestFit="1" customWidth="1"/>
    <col min="6" max="6" width="11.26953125" style="119" bestFit="1" customWidth="1"/>
    <col min="7" max="7" width="8.26953125" style="145" bestFit="1" customWidth="1"/>
    <col min="8" max="8" width="13.36328125" style="86" bestFit="1" customWidth="1"/>
    <col min="9" max="9" width="9.36328125" style="85" bestFit="1" customWidth="1"/>
    <col min="10" max="10" width="13.36328125" style="85" bestFit="1" customWidth="1"/>
    <col min="11" max="11" width="11.7265625" style="85" bestFit="1" customWidth="1"/>
    <col min="12" max="13" width="9" style="85"/>
    <col min="14" max="14" width="17.453125" style="85" bestFit="1" customWidth="1"/>
    <col min="15" max="15" width="68.453125" style="85" bestFit="1" customWidth="1"/>
    <col min="16" max="19" width="9.08984375" style="85" bestFit="1" customWidth="1"/>
    <col min="20" max="16384" width="9" style="85"/>
  </cols>
  <sheetData>
    <row r="1" spans="1:19" ht="17" x14ac:dyDescent="0.4">
      <c r="A1" s="179" t="s">
        <v>290</v>
      </c>
      <c r="B1" s="178" t="s">
        <v>291</v>
      </c>
      <c r="C1" s="178" t="s">
        <v>292</v>
      </c>
      <c r="D1" s="180" t="s">
        <v>293</v>
      </c>
      <c r="E1" s="181" t="s">
        <v>294</v>
      </c>
      <c r="F1" s="181"/>
      <c r="G1" s="175" t="s">
        <v>295</v>
      </c>
      <c r="H1" s="175"/>
      <c r="I1" s="176" t="s">
        <v>296</v>
      </c>
      <c r="J1" s="176"/>
      <c r="K1" s="177" t="s">
        <v>297</v>
      </c>
      <c r="L1" s="87"/>
      <c r="M1" s="87"/>
    </row>
    <row r="2" spans="1:19" ht="17" x14ac:dyDescent="0.4">
      <c r="A2" s="179"/>
      <c r="B2" s="178"/>
      <c r="C2" s="178"/>
      <c r="D2" s="180"/>
      <c r="E2" s="144" t="s">
        <v>298</v>
      </c>
      <c r="F2" s="117" t="s">
        <v>299</v>
      </c>
      <c r="G2" s="144" t="s">
        <v>300</v>
      </c>
      <c r="H2" s="115" t="s">
        <v>299</v>
      </c>
      <c r="I2" s="106" t="s">
        <v>300</v>
      </c>
      <c r="J2" s="105" t="s">
        <v>299</v>
      </c>
      <c r="K2" s="177"/>
      <c r="L2" s="87"/>
      <c r="M2" s="87"/>
    </row>
    <row r="3" spans="1:19" ht="17" x14ac:dyDescent="0.4">
      <c r="A3" s="107" t="s">
        <v>288</v>
      </c>
      <c r="B3" s="108" t="s">
        <v>289</v>
      </c>
      <c r="C3" s="109"/>
      <c r="D3" s="110">
        <v>24180419</v>
      </c>
      <c r="E3" s="144">
        <f>F3/$D3</f>
        <v>1.7563464057425968E-2</v>
      </c>
      <c r="F3" s="118">
        <f>第一期估驗計價詳細表!M2</f>
        <v>424691.92</v>
      </c>
      <c r="G3" s="143">
        <f>H3/$D3</f>
        <v>5.0568395857821982E-2</v>
      </c>
      <c r="H3" s="118">
        <f>第二期估驗計價詳細表!P3</f>
        <v>1222765</v>
      </c>
      <c r="I3" s="146">
        <f>J3/D3</f>
        <v>6.813185991524795E-2</v>
      </c>
      <c r="J3" s="116">
        <f>F3+H3</f>
        <v>1647456.92</v>
      </c>
      <c r="K3" s="111"/>
      <c r="L3" s="87"/>
      <c r="M3" s="87"/>
    </row>
    <row r="4" spans="1:19" ht="36" customHeight="1" x14ac:dyDescent="0.4">
      <c r="A4" s="112" t="s">
        <v>3</v>
      </c>
      <c r="B4" s="113" t="s">
        <v>4</v>
      </c>
      <c r="C4" s="112" t="s">
        <v>2</v>
      </c>
      <c r="D4" s="114">
        <v>2367282.0299999998</v>
      </c>
      <c r="E4" s="144">
        <f t="shared" ref="E4:E21" si="0">F4/$D4</f>
        <v>1.399709015659617E-2</v>
      </c>
      <c r="F4" s="118">
        <f>第一期估驗計價詳細表!M3</f>
        <v>33135.06</v>
      </c>
      <c r="G4" s="143">
        <f t="shared" ref="G4:G21" si="1">H4/$D4</f>
        <v>6.4468655642183875E-2</v>
      </c>
      <c r="H4" s="118">
        <f>第二期估驗計價詳細表!P4</f>
        <v>152615.49</v>
      </c>
      <c r="I4" s="146">
        <f t="shared" ref="I4:I21" si="2">J4/D4</f>
        <v>7.8465745798780046E-2</v>
      </c>
      <c r="J4" s="116">
        <f t="shared" ref="J4:J20" si="3">F4+H4</f>
        <v>185750.55</v>
      </c>
      <c r="K4" s="113"/>
      <c r="L4" s="87"/>
      <c r="M4" s="87"/>
      <c r="P4" s="85">
        <v>0</v>
      </c>
      <c r="Q4" s="85">
        <v>0</v>
      </c>
      <c r="R4" s="85">
        <v>1.399709015659617E-2</v>
      </c>
      <c r="S4" s="85">
        <v>1.399709015659617E-2</v>
      </c>
    </row>
    <row r="5" spans="1:19" ht="17" x14ac:dyDescent="0.4">
      <c r="A5" s="112" t="s">
        <v>25</v>
      </c>
      <c r="B5" s="113" t="s">
        <v>26</v>
      </c>
      <c r="C5" s="112" t="s">
        <v>2</v>
      </c>
      <c r="D5" s="114">
        <v>5278595</v>
      </c>
      <c r="E5" s="144">
        <f t="shared" si="0"/>
        <v>1.258150511641829E-2</v>
      </c>
      <c r="F5" s="118">
        <f>第一期估驗計價詳細表!M18</f>
        <v>66412.67</v>
      </c>
      <c r="G5" s="143">
        <f t="shared" si="1"/>
        <v>3.0112099905372544E-2</v>
      </c>
      <c r="H5" s="118">
        <f>第二期估驗計價詳細表!P19</f>
        <v>158949.57999999999</v>
      </c>
      <c r="I5" s="146">
        <f t="shared" si="2"/>
        <v>4.2693605021790836E-2</v>
      </c>
      <c r="J5" s="116">
        <f t="shared" si="3"/>
        <v>225362.25</v>
      </c>
      <c r="K5" s="113"/>
      <c r="L5" s="87"/>
      <c r="M5" s="87"/>
      <c r="P5" s="85">
        <v>0</v>
      </c>
      <c r="Q5" s="85">
        <v>0</v>
      </c>
    </row>
    <row r="6" spans="1:19" ht="17" x14ac:dyDescent="0.4">
      <c r="A6" s="112" t="s">
        <v>48</v>
      </c>
      <c r="B6" s="113" t="s">
        <v>49</v>
      </c>
      <c r="C6" s="112" t="s">
        <v>2</v>
      </c>
      <c r="D6" s="114">
        <v>3267784.16</v>
      </c>
      <c r="E6" s="144">
        <f t="shared" si="0"/>
        <v>1.5107383958920957E-2</v>
      </c>
      <c r="F6" s="118">
        <f>第一期估驗計價詳細表!M40</f>
        <v>49367.67</v>
      </c>
      <c r="G6" s="143">
        <f t="shared" si="1"/>
        <v>9.7445377175706741E-2</v>
      </c>
      <c r="H6" s="118">
        <f>第二期估驗計價詳細表!P41</f>
        <v>318430.46000000002</v>
      </c>
      <c r="I6" s="146">
        <f t="shared" si="2"/>
        <v>0.11255276113462769</v>
      </c>
      <c r="J6" s="116">
        <f t="shared" si="3"/>
        <v>367798.13</v>
      </c>
      <c r="K6" s="113"/>
      <c r="L6" s="87"/>
      <c r="M6" s="87"/>
      <c r="P6" s="85">
        <v>0</v>
      </c>
      <c r="Q6" s="85">
        <v>0</v>
      </c>
    </row>
    <row r="7" spans="1:19" ht="17" x14ac:dyDescent="0.4">
      <c r="A7" s="112" t="s">
        <v>69</v>
      </c>
      <c r="B7" s="113" t="s">
        <v>70</v>
      </c>
      <c r="C7" s="112" t="s">
        <v>2</v>
      </c>
      <c r="D7" s="114">
        <v>106641.49</v>
      </c>
      <c r="E7" s="144">
        <f t="shared" si="0"/>
        <v>3.8527124855438535E-2</v>
      </c>
      <c r="F7" s="118">
        <f>第一期估驗計價詳細表!M58</f>
        <v>4108.59</v>
      </c>
      <c r="G7" s="143">
        <f t="shared" si="1"/>
        <v>0.11553767675226594</v>
      </c>
      <c r="H7" s="118">
        <f>第二期估驗計價詳細表!P59</f>
        <v>12321.11</v>
      </c>
      <c r="I7" s="146">
        <f t="shared" si="2"/>
        <v>0.15406480160770447</v>
      </c>
      <c r="J7" s="116">
        <f t="shared" si="3"/>
        <v>16429.7</v>
      </c>
      <c r="K7" s="113"/>
      <c r="L7" s="87"/>
      <c r="M7" s="87"/>
      <c r="P7" s="85">
        <v>0</v>
      </c>
      <c r="Q7" s="85">
        <v>0</v>
      </c>
    </row>
    <row r="8" spans="1:19" ht="17" x14ac:dyDescent="0.4">
      <c r="A8" s="112" t="s">
        <v>73</v>
      </c>
      <c r="B8" s="113" t="s">
        <v>74</v>
      </c>
      <c r="C8" s="112" t="s">
        <v>2</v>
      </c>
      <c r="D8" s="114">
        <v>2619977.48</v>
      </c>
      <c r="E8" s="144">
        <f t="shared" si="0"/>
        <v>2.1081024711708592E-2</v>
      </c>
      <c r="F8" s="118">
        <f>第一期估驗計價詳細表!M61</f>
        <v>55231.81</v>
      </c>
      <c r="G8" s="143">
        <f t="shared" si="1"/>
        <v>5.6772396379529182E-2</v>
      </c>
      <c r="H8" s="118">
        <f>第二期估驗計價詳細表!P62</f>
        <v>148742.39999999999</v>
      </c>
      <c r="I8" s="146">
        <f t="shared" si="2"/>
        <v>7.7853421091237773E-2</v>
      </c>
      <c r="J8" s="116">
        <f t="shared" si="3"/>
        <v>203974.21</v>
      </c>
      <c r="K8" s="113"/>
      <c r="L8" s="87"/>
      <c r="M8" s="87"/>
      <c r="P8" s="85">
        <v>0</v>
      </c>
      <c r="Q8" s="85">
        <v>0</v>
      </c>
    </row>
    <row r="9" spans="1:19" ht="17" x14ac:dyDescent="0.4">
      <c r="A9" s="112" t="s">
        <v>86</v>
      </c>
      <c r="B9" s="113" t="s">
        <v>87</v>
      </c>
      <c r="C9" s="112" t="s">
        <v>2</v>
      </c>
      <c r="D9" s="114">
        <v>682355.19999999995</v>
      </c>
      <c r="E9" s="144">
        <f t="shared" si="0"/>
        <v>7.8924231837025655E-2</v>
      </c>
      <c r="F9" s="118">
        <f>第一期估驗計價詳細表!M78</f>
        <v>53854.36</v>
      </c>
      <c r="G9" s="143">
        <f t="shared" si="1"/>
        <v>0.23392750579170496</v>
      </c>
      <c r="H9" s="118">
        <f>第二期估驗計價詳細表!P79</f>
        <v>159621.65</v>
      </c>
      <c r="I9" s="146">
        <f t="shared" si="2"/>
        <v>0.31285173762873064</v>
      </c>
      <c r="J9" s="116">
        <f t="shared" si="3"/>
        <v>213476.01</v>
      </c>
      <c r="K9" s="113"/>
      <c r="L9" s="87"/>
      <c r="M9" s="87"/>
      <c r="P9" s="85">
        <v>0</v>
      </c>
      <c r="Q9" s="85">
        <v>0</v>
      </c>
    </row>
    <row r="10" spans="1:19" ht="17" x14ac:dyDescent="0.4">
      <c r="A10" s="112" t="s">
        <v>113</v>
      </c>
      <c r="B10" s="113" t="s">
        <v>114</v>
      </c>
      <c r="C10" s="112" t="s">
        <v>2</v>
      </c>
      <c r="D10" s="114">
        <v>2098822.83</v>
      </c>
      <c r="E10" s="144">
        <f t="shared" si="0"/>
        <v>3.2911019935875196E-2</v>
      </c>
      <c r="F10" s="118">
        <f>第一期估驗計價詳細表!M101</f>
        <v>69074.399999999994</v>
      </c>
      <c r="G10" s="143">
        <f t="shared" si="1"/>
        <v>2.2952285114985146E-2</v>
      </c>
      <c r="H10" s="118">
        <f>第二期估驗計價詳細表!P102</f>
        <v>48172.78</v>
      </c>
      <c r="I10" s="146">
        <f t="shared" si="2"/>
        <v>5.5863305050860339E-2</v>
      </c>
      <c r="J10" s="116">
        <f t="shared" si="3"/>
        <v>117247.18</v>
      </c>
      <c r="K10" s="113"/>
      <c r="L10" s="87"/>
      <c r="M10" s="87"/>
      <c r="P10" s="85">
        <v>0</v>
      </c>
      <c r="Q10" s="85">
        <v>0</v>
      </c>
    </row>
    <row r="11" spans="1:19" ht="17" x14ac:dyDescent="0.4">
      <c r="A11" s="112" t="s">
        <v>119</v>
      </c>
      <c r="B11" s="113" t="s">
        <v>120</v>
      </c>
      <c r="C11" s="112" t="s">
        <v>2</v>
      </c>
      <c r="D11" s="114">
        <v>377204.6</v>
      </c>
      <c r="E11" s="144">
        <f t="shared" si="0"/>
        <v>2.9284902676160371E-3</v>
      </c>
      <c r="F11" s="118">
        <f>第一期估驗計價詳細表!M106</f>
        <v>1104.6400000000001</v>
      </c>
      <c r="G11" s="143">
        <f t="shared" si="1"/>
        <v>7.8163415822606625E-3</v>
      </c>
      <c r="H11" s="118">
        <f>第二期估驗計價詳細表!P107</f>
        <v>2948.36</v>
      </c>
      <c r="I11" s="146">
        <f t="shared" si="2"/>
        <v>1.0744831849876698E-2</v>
      </c>
      <c r="J11" s="116">
        <f t="shared" si="3"/>
        <v>4053</v>
      </c>
      <c r="K11" s="113"/>
      <c r="L11" s="87"/>
      <c r="M11" s="87"/>
      <c r="P11" s="85">
        <v>0</v>
      </c>
      <c r="Q11" s="85">
        <v>0</v>
      </c>
    </row>
    <row r="12" spans="1:19" ht="17" x14ac:dyDescent="0.4">
      <c r="A12" s="112" t="s">
        <v>131</v>
      </c>
      <c r="B12" s="113" t="s">
        <v>132</v>
      </c>
      <c r="C12" s="112" t="s">
        <v>2</v>
      </c>
      <c r="D12" s="114">
        <v>2333560.2599999998</v>
      </c>
      <c r="E12" s="144">
        <f t="shared" si="0"/>
        <v>9.3514705294132847E-3</v>
      </c>
      <c r="F12" s="118">
        <f>第一期估驗計價詳細表!M115</f>
        <v>21822.22</v>
      </c>
      <c r="G12" s="143">
        <f t="shared" si="1"/>
        <v>1.7420411504607988E-2</v>
      </c>
      <c r="H12" s="118">
        <f>第二期估驗計價詳細表!P116</f>
        <v>40651.58</v>
      </c>
      <c r="I12" s="146">
        <f t="shared" si="2"/>
        <v>2.6771882034021272E-2</v>
      </c>
      <c r="J12" s="116">
        <f t="shared" si="3"/>
        <v>62473.8</v>
      </c>
      <c r="K12" s="113"/>
      <c r="L12" s="87"/>
      <c r="M12" s="87"/>
      <c r="P12" s="85">
        <v>0</v>
      </c>
      <c r="Q12" s="85">
        <v>0</v>
      </c>
    </row>
    <row r="13" spans="1:19" ht="17" x14ac:dyDescent="0.4">
      <c r="A13" s="112" t="s">
        <v>147</v>
      </c>
      <c r="B13" s="113" t="s">
        <v>148</v>
      </c>
      <c r="C13" s="112" t="s">
        <v>2</v>
      </c>
      <c r="D13" s="114">
        <v>716505.47</v>
      </c>
      <c r="E13" s="144">
        <f t="shared" si="0"/>
        <v>2.3501872218784321E-2</v>
      </c>
      <c r="F13" s="118">
        <f>第一期估驗計價詳細表!M129</f>
        <v>16839.22</v>
      </c>
      <c r="G13" s="143">
        <f t="shared" si="1"/>
        <v>2.9461701108855459E-2</v>
      </c>
      <c r="H13" s="118">
        <f>第二期估驗計價詳細表!P130</f>
        <v>21109.47</v>
      </c>
      <c r="I13" s="146">
        <f t="shared" si="2"/>
        <v>5.2963573327639776E-2</v>
      </c>
      <c r="J13" s="116">
        <f t="shared" si="3"/>
        <v>37948.69</v>
      </c>
      <c r="K13" s="113"/>
      <c r="L13" s="87"/>
      <c r="M13" s="87"/>
      <c r="P13" s="85">
        <v>0</v>
      </c>
      <c r="Q13" s="85">
        <v>0</v>
      </c>
    </row>
    <row r="14" spans="1:19" ht="17" x14ac:dyDescent="0.4">
      <c r="A14" s="112" t="s">
        <v>155</v>
      </c>
      <c r="B14" s="113" t="s">
        <v>156</v>
      </c>
      <c r="C14" s="112" t="s">
        <v>2</v>
      </c>
      <c r="D14" s="114">
        <v>405990</v>
      </c>
      <c r="E14" s="144">
        <f t="shared" si="0"/>
        <v>7.7344269563289737E-4</v>
      </c>
      <c r="F14" s="118">
        <f>第一期估驗計價詳細表!M134</f>
        <v>314.01</v>
      </c>
      <c r="G14" s="143">
        <f t="shared" si="1"/>
        <v>2.3318308332717554E-3</v>
      </c>
      <c r="H14" s="118">
        <f>第二期估驗計價詳細表!P135</f>
        <v>946.7</v>
      </c>
      <c r="I14" s="146">
        <f t="shared" si="2"/>
        <v>3.1052735289046531E-3</v>
      </c>
      <c r="J14" s="116">
        <f t="shared" si="3"/>
        <v>1260.71</v>
      </c>
      <c r="K14" s="113"/>
      <c r="L14" s="87"/>
      <c r="M14" s="87"/>
      <c r="P14" s="85">
        <v>0</v>
      </c>
      <c r="Q14" s="85">
        <v>0</v>
      </c>
    </row>
    <row r="15" spans="1:19" ht="17" x14ac:dyDescent="0.4">
      <c r="A15" s="112" t="s">
        <v>161</v>
      </c>
      <c r="B15" s="113" t="s">
        <v>162</v>
      </c>
      <c r="C15" s="112" t="s">
        <v>2</v>
      </c>
      <c r="D15" s="114">
        <v>494131</v>
      </c>
      <c r="E15" s="144">
        <f t="shared" si="0"/>
        <v>2.9958654688736386E-3</v>
      </c>
      <c r="F15" s="118">
        <f>第一期估驗計價詳細表!M137</f>
        <v>1480.35</v>
      </c>
      <c r="G15" s="143">
        <f t="shared" si="1"/>
        <v>1.078155387943683E-2</v>
      </c>
      <c r="H15" s="118">
        <f>第二期估驗計價詳細表!P138</f>
        <v>5327.5</v>
      </c>
      <c r="I15" s="146">
        <f t="shared" si="2"/>
        <v>1.377741934831047E-2</v>
      </c>
      <c r="J15" s="116">
        <f t="shared" si="3"/>
        <v>6807.85</v>
      </c>
      <c r="K15" s="113"/>
      <c r="L15" s="87"/>
      <c r="M15" s="87"/>
      <c r="P15" s="85">
        <v>0</v>
      </c>
      <c r="Q15" s="85">
        <v>0</v>
      </c>
    </row>
    <row r="16" spans="1:19" ht="17" x14ac:dyDescent="0.4">
      <c r="A16" s="112" t="s">
        <v>183</v>
      </c>
      <c r="B16" s="113" t="s">
        <v>184</v>
      </c>
      <c r="C16" s="112" t="s">
        <v>2</v>
      </c>
      <c r="D16" s="114">
        <v>167987</v>
      </c>
      <c r="E16" s="144">
        <f t="shared" si="0"/>
        <v>1.9780637787447836E-2</v>
      </c>
      <c r="F16" s="118">
        <f>第一期估驗計價詳細表!M153</f>
        <v>3322.89</v>
      </c>
      <c r="G16" s="143">
        <f t="shared" si="1"/>
        <v>5.9635626566341443E-2</v>
      </c>
      <c r="H16" s="118">
        <f>第二期估驗計價詳細表!P154</f>
        <v>10018.01</v>
      </c>
      <c r="I16" s="146">
        <f t="shared" si="2"/>
        <v>7.9416264353789276E-2</v>
      </c>
      <c r="J16" s="116">
        <f t="shared" si="3"/>
        <v>13340.9</v>
      </c>
      <c r="K16" s="113"/>
      <c r="L16" s="87"/>
      <c r="M16" s="87"/>
      <c r="P16" s="85">
        <v>0</v>
      </c>
      <c r="Q16" s="85">
        <v>0</v>
      </c>
    </row>
    <row r="17" spans="1:17" ht="17" x14ac:dyDescent="0.4">
      <c r="A17" s="112" t="s">
        <v>185</v>
      </c>
      <c r="B17" s="113" t="s">
        <v>186</v>
      </c>
      <c r="C17" s="112" t="s">
        <v>2</v>
      </c>
      <c r="D17" s="114">
        <v>20000</v>
      </c>
      <c r="E17" s="144">
        <f t="shared" si="0"/>
        <v>0</v>
      </c>
      <c r="F17" s="118">
        <f>第一期估驗計價詳細表!M154</f>
        <v>0</v>
      </c>
      <c r="G17" s="143">
        <f t="shared" si="1"/>
        <v>0.8</v>
      </c>
      <c r="H17" s="118">
        <f>第二期估驗計價詳細表!P155</f>
        <v>16000</v>
      </c>
      <c r="I17" s="146">
        <f t="shared" si="2"/>
        <v>0.8</v>
      </c>
      <c r="J17" s="116">
        <f t="shared" si="3"/>
        <v>16000</v>
      </c>
      <c r="K17" s="113"/>
      <c r="L17" s="87"/>
      <c r="M17" s="87"/>
      <c r="P17" s="85">
        <v>0</v>
      </c>
      <c r="Q17" s="85">
        <v>0</v>
      </c>
    </row>
    <row r="18" spans="1:17" ht="17" x14ac:dyDescent="0.4">
      <c r="A18" s="112" t="s">
        <v>283</v>
      </c>
      <c r="B18" s="113" t="s">
        <v>188</v>
      </c>
      <c r="C18" s="112" t="s">
        <v>2</v>
      </c>
      <c r="D18" s="114">
        <v>2342832.48</v>
      </c>
      <c r="E18" s="144">
        <f t="shared" si="0"/>
        <v>1.796249640520611E-2</v>
      </c>
      <c r="F18" s="118">
        <f>第一期估驗計價詳細表!M156</f>
        <v>42083.120000000112</v>
      </c>
      <c r="G18" s="143">
        <f t="shared" si="1"/>
        <v>5.2342585757561295E-2</v>
      </c>
      <c r="H18" s="118">
        <f>第二期估驗計價詳細表!P157</f>
        <v>122629.91</v>
      </c>
      <c r="I18" s="146">
        <f t="shared" si="2"/>
        <v>7.0305082162767402E-2</v>
      </c>
      <c r="J18" s="116">
        <f t="shared" si="3"/>
        <v>164713.03000000012</v>
      </c>
      <c r="K18" s="113"/>
      <c r="L18" s="87"/>
      <c r="M18" s="87"/>
      <c r="P18" s="85">
        <v>0</v>
      </c>
      <c r="Q18" s="85">
        <v>0</v>
      </c>
    </row>
    <row r="19" spans="1:17" ht="17" x14ac:dyDescent="0.4">
      <c r="A19" s="112" t="s">
        <v>189</v>
      </c>
      <c r="B19" s="113" t="s">
        <v>190</v>
      </c>
      <c r="C19" s="112" t="s">
        <v>2</v>
      </c>
      <c r="D19" s="114">
        <v>17550</v>
      </c>
      <c r="E19" s="144">
        <f t="shared" si="0"/>
        <v>1.6723076923076924E-2</v>
      </c>
      <c r="F19" s="118">
        <f>第一期估驗計價詳細表!M157</f>
        <v>293.49</v>
      </c>
      <c r="G19" s="143">
        <f t="shared" si="1"/>
        <v>0</v>
      </c>
      <c r="H19" s="118">
        <f>第二期估驗計價詳細表!P158</f>
        <v>0</v>
      </c>
      <c r="I19" s="146">
        <f t="shared" si="2"/>
        <v>1.6723076923076924E-2</v>
      </c>
      <c r="J19" s="116">
        <f t="shared" si="3"/>
        <v>293.49</v>
      </c>
      <c r="K19" s="113"/>
      <c r="L19" s="87"/>
      <c r="M19" s="87"/>
      <c r="P19" s="85">
        <v>0</v>
      </c>
      <c r="Q19" s="85">
        <v>0</v>
      </c>
    </row>
    <row r="20" spans="1:17" ht="17" x14ac:dyDescent="0.4">
      <c r="A20" s="112" t="s">
        <v>194</v>
      </c>
      <c r="B20" s="113" t="s">
        <v>195</v>
      </c>
      <c r="C20" s="112" t="s">
        <v>2</v>
      </c>
      <c r="D20" s="114">
        <v>384000</v>
      </c>
      <c r="E20" s="144">
        <f t="shared" si="0"/>
        <v>1.626953125E-2</v>
      </c>
      <c r="F20" s="118">
        <f>第一期估驗計價詳細表!M160</f>
        <v>6247.5</v>
      </c>
      <c r="G20" s="143">
        <f t="shared" si="1"/>
        <v>1.1145833333333334E-2</v>
      </c>
      <c r="H20" s="118">
        <f>第二期估驗計價詳細表!P161</f>
        <v>4280</v>
      </c>
      <c r="I20" s="146">
        <f t="shared" si="2"/>
        <v>2.7415364583333334E-2</v>
      </c>
      <c r="J20" s="116">
        <f t="shared" si="3"/>
        <v>10527.5</v>
      </c>
      <c r="K20" s="113"/>
      <c r="L20" s="87"/>
      <c r="M20" s="87"/>
      <c r="P20" s="85">
        <v>0</v>
      </c>
      <c r="Q20" s="85">
        <v>0</v>
      </c>
    </row>
    <row r="21" spans="1:17" ht="17" x14ac:dyDescent="0.4">
      <c r="A21" s="112" t="s">
        <v>198</v>
      </c>
      <c r="B21" s="113" t="s">
        <v>199</v>
      </c>
      <c r="C21" s="112" t="s">
        <v>2</v>
      </c>
      <c r="D21" s="114">
        <v>499200</v>
      </c>
      <c r="E21" s="144">
        <f t="shared" si="0"/>
        <v>0</v>
      </c>
      <c r="F21" s="118">
        <f>第一期估驗計價詳細表!M163</f>
        <v>0</v>
      </c>
      <c r="G21" s="143">
        <f t="shared" si="1"/>
        <v>0</v>
      </c>
      <c r="H21" s="118">
        <f>第二期估驗計價詳細表!P164</f>
        <v>0</v>
      </c>
      <c r="I21" s="146">
        <f t="shared" si="2"/>
        <v>0</v>
      </c>
      <c r="J21" s="116">
        <f>F21+H21</f>
        <v>0</v>
      </c>
      <c r="K21" s="113"/>
      <c r="L21" s="87"/>
      <c r="M21" s="87"/>
      <c r="P21" s="85">
        <v>0</v>
      </c>
      <c r="Q21" s="85">
        <v>0</v>
      </c>
    </row>
  </sheetData>
  <mergeCells count="8">
    <mergeCell ref="G1:H1"/>
    <mergeCell ref="I1:J1"/>
    <mergeCell ref="K1:K2"/>
    <mergeCell ref="C1:C2"/>
    <mergeCell ref="A1:A2"/>
    <mergeCell ref="B1:B2"/>
    <mergeCell ref="D1:D2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0EBE-7D70-484D-9E36-C29E71AA094A}">
  <dimension ref="A1:Y631"/>
  <sheetViews>
    <sheetView tabSelected="1" topLeftCell="C1" zoomScale="70" zoomScaleNormal="70" workbookViewId="0">
      <pane xSplit="3" ySplit="2" topLeftCell="I3" activePane="bottomRight" state="frozen"/>
      <selection activeCell="C1" sqref="C1"/>
      <selection pane="topRight" activeCell="F1" sqref="F1"/>
      <selection pane="bottomLeft" activeCell="C4" sqref="C4"/>
      <selection pane="bottomRight" activeCell="C1" sqref="A1:XFD1"/>
    </sheetView>
  </sheetViews>
  <sheetFormatPr defaultRowHeight="17" x14ac:dyDescent="0.4"/>
  <cols>
    <col min="1" max="1" width="122.453125" bestFit="1" customWidth="1"/>
    <col min="2" max="2" width="77.7265625" bestFit="1" customWidth="1"/>
    <col min="3" max="3" width="5.7265625" style="14" bestFit="1" customWidth="1"/>
    <col min="4" max="4" width="66.08984375" style="20" bestFit="1" customWidth="1"/>
    <col min="5" max="5" width="6.26953125" style="14" bestFit="1" customWidth="1"/>
    <col min="6" max="6" width="10" style="1" bestFit="1" customWidth="1"/>
    <col min="7" max="7" width="12.36328125" style="2" bestFit="1" customWidth="1"/>
    <col min="8" max="8" width="16.90625" style="1" bestFit="1" customWidth="1"/>
    <col min="9" max="9" width="16.7265625" style="1" bestFit="1" customWidth="1"/>
    <col min="10" max="10" width="5.453125" style="12" hidden="1" customWidth="1"/>
    <col min="11" max="11" width="14.7265625" style="78" bestFit="1" customWidth="1"/>
    <col min="12" max="12" width="11.90625" style="35" customWidth="1"/>
    <col min="13" max="14" width="17.26953125" style="1" bestFit="1" customWidth="1"/>
    <col min="15" max="15" width="21.90625" style="2" bestFit="1" customWidth="1"/>
    <col min="16" max="16" width="126.26953125" style="3" bestFit="1" customWidth="1"/>
    <col min="17" max="19" width="14.6328125" style="100" bestFit="1" customWidth="1"/>
    <col min="20" max="20" width="2.453125" bestFit="1" customWidth="1"/>
  </cols>
  <sheetData>
    <row r="1" spans="1:20" s="40" customFormat="1" ht="51" x14ac:dyDescent="0.4">
      <c r="A1" s="40" t="s">
        <v>241</v>
      </c>
      <c r="C1" s="41" t="s">
        <v>236</v>
      </c>
      <c r="D1" s="42" t="s">
        <v>237</v>
      </c>
      <c r="E1" s="41" t="s">
        <v>238</v>
      </c>
      <c r="F1" s="43" t="s">
        <v>268</v>
      </c>
      <c r="G1" s="44" t="s">
        <v>267</v>
      </c>
      <c r="H1" s="43" t="s">
        <v>239</v>
      </c>
      <c r="I1" s="43" t="s">
        <v>273</v>
      </c>
      <c r="J1" s="45"/>
      <c r="K1" s="79" t="s">
        <v>269</v>
      </c>
      <c r="L1" s="46" t="s">
        <v>274</v>
      </c>
      <c r="M1" s="39" t="s">
        <v>270</v>
      </c>
      <c r="N1" s="160" t="s">
        <v>336</v>
      </c>
      <c r="O1" s="70" t="s">
        <v>275</v>
      </c>
      <c r="P1" s="41" t="s">
        <v>240</v>
      </c>
      <c r="Q1" s="100" t="s">
        <v>284</v>
      </c>
      <c r="R1" s="100" t="s">
        <v>285</v>
      </c>
      <c r="S1" s="100" t="s">
        <v>286</v>
      </c>
    </row>
    <row r="2" spans="1:20" s="53" customFormat="1" x14ac:dyDescent="0.4">
      <c r="A2" s="53" t="s">
        <v>242</v>
      </c>
      <c r="B2" s="54" t="s">
        <v>266</v>
      </c>
      <c r="C2" s="55" t="s">
        <v>0</v>
      </c>
      <c r="D2" s="56" t="s">
        <v>1</v>
      </c>
      <c r="E2" s="55" t="s">
        <v>2</v>
      </c>
      <c r="F2" s="57">
        <v>1</v>
      </c>
      <c r="G2" s="57">
        <v>1</v>
      </c>
      <c r="H2" s="57">
        <v>24180419</v>
      </c>
      <c r="I2" s="57">
        <v>24180419</v>
      </c>
      <c r="J2" s="58"/>
      <c r="K2" s="77"/>
      <c r="L2" s="59"/>
      <c r="M2" s="57">
        <f>SUM(M3,M18,M40,M58,M61,M78,M101,M106,M115,M129,M134,M137,M153,M154,M156,M157,M160,M163)-0.08</f>
        <v>424691.92</v>
      </c>
      <c r="N2" s="161">
        <v>424690</v>
      </c>
      <c r="O2" s="71">
        <f t="shared" ref="O2:O33" si="0">M2</f>
        <v>424691.92</v>
      </c>
      <c r="P2" s="60" t="s">
        <v>200</v>
      </c>
      <c r="Q2" s="103"/>
      <c r="R2" s="103"/>
      <c r="S2" s="104">
        <f t="shared" ref="S2:S33" si="1">M2/I2</f>
        <v>1.7563464057425968E-2</v>
      </c>
    </row>
    <row r="3" spans="1:20" s="61" customFormat="1" x14ac:dyDescent="0.4">
      <c r="C3" s="62" t="s">
        <v>306</v>
      </c>
      <c r="D3" s="63" t="s">
        <v>4</v>
      </c>
      <c r="E3" s="62" t="s">
        <v>2</v>
      </c>
      <c r="F3" s="64">
        <v>1</v>
      </c>
      <c r="G3" s="64">
        <v>1</v>
      </c>
      <c r="H3" s="64">
        <v>2367282.0299999998</v>
      </c>
      <c r="I3" s="64">
        <v>2367282.0299999998</v>
      </c>
      <c r="J3" s="65"/>
      <c r="K3" s="80" t="s">
        <v>276</v>
      </c>
      <c r="L3" s="66" t="str">
        <f t="shared" ref="L3:L17" si="2">K3</f>
        <v>-</v>
      </c>
      <c r="M3" s="64">
        <f>ROUNDDOWN(SUM(M4:M17),2)</f>
        <v>33135.06</v>
      </c>
      <c r="N3" s="162">
        <v>33135.06</v>
      </c>
      <c r="O3" s="71">
        <f t="shared" si="0"/>
        <v>33135.06</v>
      </c>
      <c r="P3" s="67" t="s">
        <v>201</v>
      </c>
      <c r="Q3" s="100">
        <v>0</v>
      </c>
      <c r="R3" s="100">
        <v>0</v>
      </c>
      <c r="S3" s="101">
        <f t="shared" si="1"/>
        <v>1.399709015659617E-2</v>
      </c>
      <c r="T3" s="61">
        <f t="shared" ref="T3:T8" si="3">O3/I3</f>
        <v>1.399709015659617E-2</v>
      </c>
    </row>
    <row r="4" spans="1:20" s="27" customFormat="1" x14ac:dyDescent="0.4">
      <c r="A4" s="27" t="s">
        <v>243</v>
      </c>
      <c r="C4" s="28">
        <v>1</v>
      </c>
      <c r="D4" s="29" t="s">
        <v>307</v>
      </c>
      <c r="E4" s="28" t="s">
        <v>6</v>
      </c>
      <c r="F4" s="30">
        <v>127.48</v>
      </c>
      <c r="G4" s="30">
        <v>127.48</v>
      </c>
      <c r="H4" s="30">
        <v>799.77</v>
      </c>
      <c r="I4" s="30">
        <v>101954.68</v>
      </c>
      <c r="J4" s="31"/>
      <c r="K4" s="81">
        <v>10</v>
      </c>
      <c r="L4" s="73">
        <f t="shared" si="2"/>
        <v>10</v>
      </c>
      <c r="M4" s="30">
        <f t="shared" ref="M4:M17" si="4">ROUNDDOWN((H4*K4),2)</f>
        <v>7997.7</v>
      </c>
      <c r="N4" s="163">
        <v>7997.7</v>
      </c>
      <c r="O4" s="74">
        <f t="shared" si="0"/>
        <v>7997.7</v>
      </c>
      <c r="P4" s="32" t="s">
        <v>202</v>
      </c>
      <c r="Q4" s="100">
        <v>0</v>
      </c>
      <c r="R4" s="100">
        <v>0</v>
      </c>
      <c r="S4" s="101">
        <f t="shared" si="1"/>
        <v>7.8443677131839362E-2</v>
      </c>
      <c r="T4" s="27">
        <f t="shared" si="3"/>
        <v>7.8443677131839362E-2</v>
      </c>
    </row>
    <row r="5" spans="1:20" s="27" customFormat="1" x14ac:dyDescent="0.4">
      <c r="A5" s="27" t="s">
        <v>262</v>
      </c>
      <c r="C5" s="28">
        <v>2</v>
      </c>
      <c r="D5" s="29" t="s">
        <v>308</v>
      </c>
      <c r="E5" s="28" t="s">
        <v>8</v>
      </c>
      <c r="F5" s="30">
        <v>461.53</v>
      </c>
      <c r="G5" s="30">
        <v>461.53</v>
      </c>
      <c r="H5" s="30">
        <v>621.29999999999995</v>
      </c>
      <c r="I5" s="30">
        <v>286748.59000000003</v>
      </c>
      <c r="J5" s="31"/>
      <c r="K5" s="81">
        <v>20</v>
      </c>
      <c r="L5" s="73">
        <f t="shared" si="2"/>
        <v>20</v>
      </c>
      <c r="M5" s="30">
        <f t="shared" si="4"/>
        <v>12426</v>
      </c>
      <c r="N5" s="163">
        <v>12426</v>
      </c>
      <c r="O5" s="74">
        <f t="shared" si="0"/>
        <v>12426</v>
      </c>
      <c r="P5" s="32" t="s">
        <v>201</v>
      </c>
      <c r="Q5" s="100">
        <v>0</v>
      </c>
      <c r="R5" s="100">
        <v>0</v>
      </c>
      <c r="S5" s="101">
        <f t="shared" si="1"/>
        <v>4.333412764122048E-2</v>
      </c>
      <c r="T5" s="27">
        <f t="shared" si="3"/>
        <v>4.333412764122048E-2</v>
      </c>
    </row>
    <row r="6" spans="1:20" s="27" customFormat="1" x14ac:dyDescent="0.4">
      <c r="A6" s="27" t="s">
        <v>263</v>
      </c>
      <c r="C6" s="28">
        <v>3</v>
      </c>
      <c r="D6" s="29" t="s">
        <v>9</v>
      </c>
      <c r="E6" s="28" t="s">
        <v>8</v>
      </c>
      <c r="F6" s="30">
        <v>115.39</v>
      </c>
      <c r="G6" s="30">
        <v>115.39</v>
      </c>
      <c r="H6" s="30">
        <v>3522.6</v>
      </c>
      <c r="I6" s="30">
        <v>406472.81</v>
      </c>
      <c r="J6" s="31"/>
      <c r="K6" s="76">
        <v>0</v>
      </c>
      <c r="L6" s="75">
        <f t="shared" si="2"/>
        <v>0</v>
      </c>
      <c r="M6" s="30">
        <f t="shared" si="4"/>
        <v>0</v>
      </c>
      <c r="N6" s="164">
        <v>0</v>
      </c>
      <c r="O6" s="74">
        <f t="shared" si="0"/>
        <v>0</v>
      </c>
      <c r="P6" s="32" t="s">
        <v>201</v>
      </c>
      <c r="Q6" s="100">
        <v>0</v>
      </c>
      <c r="R6" s="100">
        <v>0</v>
      </c>
      <c r="S6" s="101">
        <f t="shared" si="1"/>
        <v>0</v>
      </c>
      <c r="T6" s="27">
        <f t="shared" si="3"/>
        <v>0</v>
      </c>
    </row>
    <row r="7" spans="1:20" s="27" customFormat="1" x14ac:dyDescent="0.4">
      <c r="A7" s="27" t="s">
        <v>264</v>
      </c>
      <c r="C7" s="28">
        <v>4</v>
      </c>
      <c r="D7" s="29" t="s">
        <v>10</v>
      </c>
      <c r="E7" s="28" t="s">
        <v>8</v>
      </c>
      <c r="F7" s="30">
        <v>692.3</v>
      </c>
      <c r="G7" s="30">
        <v>692.3</v>
      </c>
      <c r="H7" s="30">
        <v>1069.98</v>
      </c>
      <c r="I7" s="30">
        <v>740747.15</v>
      </c>
      <c r="J7" s="31"/>
      <c r="K7" s="76">
        <v>11.88</v>
      </c>
      <c r="L7" s="75">
        <f t="shared" si="2"/>
        <v>11.88</v>
      </c>
      <c r="M7" s="30">
        <f t="shared" si="4"/>
        <v>12711.36</v>
      </c>
      <c r="N7" s="163">
        <v>12711.36</v>
      </c>
      <c r="O7" s="74">
        <f t="shared" si="0"/>
        <v>12711.36</v>
      </c>
      <c r="P7" s="32" t="s">
        <v>202</v>
      </c>
      <c r="Q7" s="100">
        <v>0</v>
      </c>
      <c r="R7" s="100">
        <v>0</v>
      </c>
      <c r="S7" s="101">
        <f t="shared" si="1"/>
        <v>1.7160187521477469E-2</v>
      </c>
      <c r="T7" s="27">
        <f t="shared" si="3"/>
        <v>1.7160187521477469E-2</v>
      </c>
    </row>
    <row r="8" spans="1:20" s="27" customFormat="1" x14ac:dyDescent="0.4">
      <c r="A8" s="27" t="s">
        <v>265</v>
      </c>
      <c r="C8" s="28">
        <v>5</v>
      </c>
      <c r="D8" s="29" t="s">
        <v>11</v>
      </c>
      <c r="E8" s="28" t="s">
        <v>12</v>
      </c>
      <c r="F8" s="30">
        <v>5</v>
      </c>
      <c r="G8" s="30">
        <v>5</v>
      </c>
      <c r="H8" s="30">
        <v>9000</v>
      </c>
      <c r="I8" s="30">
        <v>45000</v>
      </c>
      <c r="J8" s="31"/>
      <c r="K8" s="76">
        <v>0</v>
      </c>
      <c r="L8" s="75">
        <f t="shared" si="2"/>
        <v>0</v>
      </c>
      <c r="M8" s="30">
        <f t="shared" si="4"/>
        <v>0</v>
      </c>
      <c r="N8" s="164">
        <v>0</v>
      </c>
      <c r="O8" s="74">
        <f t="shared" si="0"/>
        <v>0</v>
      </c>
      <c r="P8" s="32" t="s">
        <v>201</v>
      </c>
      <c r="Q8" s="100">
        <v>0</v>
      </c>
      <c r="R8" s="100">
        <v>0</v>
      </c>
      <c r="S8" s="101">
        <f t="shared" si="1"/>
        <v>0</v>
      </c>
      <c r="T8" s="27">
        <f t="shared" si="3"/>
        <v>0</v>
      </c>
    </row>
    <row r="9" spans="1:20" s="27" customFormat="1" x14ac:dyDescent="0.4">
      <c r="A9" s="27" t="s">
        <v>244</v>
      </c>
      <c r="C9" s="28">
        <v>6</v>
      </c>
      <c r="D9" s="29" t="s">
        <v>13</v>
      </c>
      <c r="E9" s="28" t="s">
        <v>14</v>
      </c>
      <c r="F9" s="30">
        <v>1360.05</v>
      </c>
      <c r="G9" s="30">
        <v>1360.05</v>
      </c>
      <c r="H9" s="30">
        <v>499.55</v>
      </c>
      <c r="I9" s="30">
        <v>679412.98</v>
      </c>
      <c r="J9" s="31"/>
      <c r="K9" s="76">
        <v>0</v>
      </c>
      <c r="L9" s="75">
        <f t="shared" si="2"/>
        <v>0</v>
      </c>
      <c r="M9" s="30">
        <f t="shared" si="4"/>
        <v>0</v>
      </c>
      <c r="N9" s="164">
        <v>0</v>
      </c>
      <c r="O9" s="74">
        <f t="shared" si="0"/>
        <v>0</v>
      </c>
      <c r="P9" s="32" t="s">
        <v>202</v>
      </c>
      <c r="Q9" s="100">
        <v>0</v>
      </c>
      <c r="R9" s="100">
        <v>0</v>
      </c>
      <c r="S9" s="101">
        <f t="shared" si="1"/>
        <v>0</v>
      </c>
    </row>
    <row r="10" spans="1:20" s="27" customFormat="1" x14ac:dyDescent="0.4">
      <c r="A10" s="27" t="s">
        <v>245</v>
      </c>
      <c r="C10" s="28">
        <v>7</v>
      </c>
      <c r="D10" s="29" t="s">
        <v>15</v>
      </c>
      <c r="E10" s="28" t="s">
        <v>16</v>
      </c>
      <c r="F10" s="30">
        <v>20</v>
      </c>
      <c r="G10" s="30">
        <v>20</v>
      </c>
      <c r="H10" s="30">
        <v>962.1</v>
      </c>
      <c r="I10" s="30">
        <v>19242</v>
      </c>
      <c r="J10" s="31"/>
      <c r="K10" s="76">
        <v>0</v>
      </c>
      <c r="L10" s="75">
        <f t="shared" si="2"/>
        <v>0</v>
      </c>
      <c r="M10" s="30">
        <f t="shared" si="4"/>
        <v>0</v>
      </c>
      <c r="N10" s="164">
        <v>0</v>
      </c>
      <c r="O10" s="74">
        <f t="shared" si="0"/>
        <v>0</v>
      </c>
      <c r="P10" s="32" t="s">
        <v>202</v>
      </c>
      <c r="Q10" s="100">
        <v>0</v>
      </c>
      <c r="R10" s="100">
        <v>0</v>
      </c>
      <c r="S10" s="101">
        <f t="shared" si="1"/>
        <v>0</v>
      </c>
    </row>
    <row r="11" spans="1:20" s="27" customFormat="1" x14ac:dyDescent="0.4">
      <c r="C11" s="28">
        <v>8</v>
      </c>
      <c r="D11" s="29" t="s">
        <v>17</v>
      </c>
      <c r="E11" s="28" t="s">
        <v>16</v>
      </c>
      <c r="F11" s="30">
        <v>5</v>
      </c>
      <c r="G11" s="30">
        <v>5</v>
      </c>
      <c r="H11" s="30">
        <v>1391.94</v>
      </c>
      <c r="I11" s="30">
        <v>6959.7</v>
      </c>
      <c r="J11" s="31"/>
      <c r="K11" s="76">
        <v>0</v>
      </c>
      <c r="L11" s="75">
        <f t="shared" si="2"/>
        <v>0</v>
      </c>
      <c r="M11" s="30">
        <f t="shared" si="4"/>
        <v>0</v>
      </c>
      <c r="N11" s="164">
        <v>0</v>
      </c>
      <c r="O11" s="74">
        <f t="shared" si="0"/>
        <v>0</v>
      </c>
      <c r="P11" s="32" t="s">
        <v>202</v>
      </c>
      <c r="Q11" s="100">
        <v>0</v>
      </c>
      <c r="R11" s="100">
        <v>0</v>
      </c>
      <c r="S11" s="101">
        <f t="shared" si="1"/>
        <v>0</v>
      </c>
    </row>
    <row r="12" spans="1:20" s="27" customFormat="1" x14ac:dyDescent="0.4">
      <c r="A12" s="27" t="s">
        <v>251</v>
      </c>
      <c r="C12" s="28">
        <v>9</v>
      </c>
      <c r="D12" s="29" t="s">
        <v>18</v>
      </c>
      <c r="E12" s="28" t="s">
        <v>16</v>
      </c>
      <c r="F12" s="30">
        <v>1360.05</v>
      </c>
      <c r="G12" s="30">
        <v>1360.05</v>
      </c>
      <c r="H12" s="30">
        <v>1862.77</v>
      </c>
      <c r="I12" s="30">
        <v>1862.77</v>
      </c>
      <c r="J12" s="31"/>
      <c r="K12" s="76">
        <v>0</v>
      </c>
      <c r="L12" s="75">
        <f t="shared" si="2"/>
        <v>0</v>
      </c>
      <c r="M12" s="30">
        <f t="shared" si="4"/>
        <v>0</v>
      </c>
      <c r="N12" s="164">
        <v>0</v>
      </c>
      <c r="O12" s="74">
        <f t="shared" si="0"/>
        <v>0</v>
      </c>
      <c r="P12" s="32" t="s">
        <v>202</v>
      </c>
      <c r="Q12" s="100">
        <v>0</v>
      </c>
      <c r="R12" s="100">
        <v>0</v>
      </c>
      <c r="S12" s="101">
        <f t="shared" si="1"/>
        <v>0</v>
      </c>
    </row>
    <row r="13" spans="1:20" s="27" customFormat="1" x14ac:dyDescent="0.4">
      <c r="A13" s="27" t="s">
        <v>247</v>
      </c>
      <c r="C13" s="28">
        <v>10</v>
      </c>
      <c r="D13" s="29" t="s">
        <v>19</v>
      </c>
      <c r="E13" s="28" t="s">
        <v>16</v>
      </c>
      <c r="F13" s="30">
        <v>20</v>
      </c>
      <c r="G13" s="30">
        <v>20</v>
      </c>
      <c r="H13" s="30">
        <v>2377.65</v>
      </c>
      <c r="I13" s="30">
        <v>2377.65</v>
      </c>
      <c r="J13" s="31"/>
      <c r="K13" s="76">
        <v>0</v>
      </c>
      <c r="L13" s="75">
        <f t="shared" si="2"/>
        <v>0</v>
      </c>
      <c r="M13" s="30">
        <f t="shared" si="4"/>
        <v>0</v>
      </c>
      <c r="N13" s="164">
        <v>0</v>
      </c>
      <c r="O13" s="74">
        <f t="shared" si="0"/>
        <v>0</v>
      </c>
      <c r="P13" s="32" t="s">
        <v>202</v>
      </c>
      <c r="Q13" s="100">
        <v>0</v>
      </c>
      <c r="R13" s="100">
        <v>0</v>
      </c>
      <c r="S13" s="101">
        <f t="shared" si="1"/>
        <v>0</v>
      </c>
    </row>
    <row r="14" spans="1:20" s="27" customFormat="1" x14ac:dyDescent="0.4">
      <c r="A14" s="27" t="s">
        <v>248</v>
      </c>
      <c r="C14" s="28">
        <v>11</v>
      </c>
      <c r="D14" s="29" t="s">
        <v>20</v>
      </c>
      <c r="E14" s="28" t="s">
        <v>2</v>
      </c>
      <c r="F14" s="30">
        <v>1</v>
      </c>
      <c r="G14" s="30">
        <v>1</v>
      </c>
      <c r="H14" s="30">
        <v>10332.959999999999</v>
      </c>
      <c r="I14" s="30">
        <v>10332.959999999999</v>
      </c>
      <c r="J14" s="31"/>
      <c r="K14" s="76">
        <v>0</v>
      </c>
      <c r="L14" s="75">
        <f t="shared" si="2"/>
        <v>0</v>
      </c>
      <c r="M14" s="30">
        <f t="shared" si="4"/>
        <v>0</v>
      </c>
      <c r="N14" s="164">
        <v>0</v>
      </c>
      <c r="O14" s="74">
        <f t="shared" si="0"/>
        <v>0</v>
      </c>
      <c r="P14" s="32" t="s">
        <v>201</v>
      </c>
      <c r="Q14" s="100">
        <v>0</v>
      </c>
      <c r="R14" s="100">
        <v>0</v>
      </c>
      <c r="S14" s="101">
        <f t="shared" si="1"/>
        <v>0</v>
      </c>
    </row>
    <row r="15" spans="1:20" s="27" customFormat="1" x14ac:dyDescent="0.4">
      <c r="A15" s="27" t="s">
        <v>249</v>
      </c>
      <c r="C15" s="28">
        <v>12</v>
      </c>
      <c r="D15" s="29" t="s">
        <v>21</v>
      </c>
      <c r="E15" s="28" t="s">
        <v>22</v>
      </c>
      <c r="F15" s="30">
        <v>6</v>
      </c>
      <c r="G15" s="30">
        <v>6</v>
      </c>
      <c r="H15" s="30">
        <v>3366.63</v>
      </c>
      <c r="I15" s="30">
        <v>20199.78</v>
      </c>
      <c r="J15" s="31"/>
      <c r="K15" s="76">
        <v>0</v>
      </c>
      <c r="L15" s="75">
        <f t="shared" si="2"/>
        <v>0</v>
      </c>
      <c r="M15" s="30">
        <f t="shared" si="4"/>
        <v>0</v>
      </c>
      <c r="N15" s="164">
        <v>0</v>
      </c>
      <c r="O15" s="74">
        <f t="shared" si="0"/>
        <v>0</v>
      </c>
      <c r="P15" s="32" t="s">
        <v>201</v>
      </c>
      <c r="Q15" s="100">
        <v>0</v>
      </c>
      <c r="R15" s="100">
        <v>0</v>
      </c>
      <c r="S15" s="101">
        <f t="shared" si="1"/>
        <v>0</v>
      </c>
    </row>
    <row r="16" spans="1:20" s="27" customFormat="1" x14ac:dyDescent="0.4">
      <c r="A16" s="27" t="s">
        <v>250</v>
      </c>
      <c r="C16" s="28">
        <v>13</v>
      </c>
      <c r="D16" s="29" t="s">
        <v>23</v>
      </c>
      <c r="E16" s="28" t="s">
        <v>2</v>
      </c>
      <c r="F16" s="30">
        <v>1</v>
      </c>
      <c r="G16" s="30">
        <v>1</v>
      </c>
      <c r="H16" s="30">
        <v>7358.32</v>
      </c>
      <c r="I16" s="30">
        <v>7358.32</v>
      </c>
      <c r="J16" s="31"/>
      <c r="K16" s="76">
        <v>0</v>
      </c>
      <c r="L16" s="75">
        <f t="shared" si="2"/>
        <v>0</v>
      </c>
      <c r="M16" s="30">
        <f t="shared" si="4"/>
        <v>0</v>
      </c>
      <c r="N16" s="164">
        <v>0</v>
      </c>
      <c r="O16" s="74">
        <f t="shared" si="0"/>
        <v>0</v>
      </c>
      <c r="P16" s="32" t="s">
        <v>201</v>
      </c>
      <c r="Q16" s="100">
        <v>0</v>
      </c>
      <c r="R16" s="100">
        <v>0</v>
      </c>
      <c r="S16" s="101">
        <f t="shared" si="1"/>
        <v>0</v>
      </c>
    </row>
    <row r="17" spans="1:19" s="27" customFormat="1" x14ac:dyDescent="0.4">
      <c r="A17" s="27" t="s">
        <v>252</v>
      </c>
      <c r="C17" s="28">
        <v>14</v>
      </c>
      <c r="D17" s="29" t="s">
        <v>24</v>
      </c>
      <c r="E17" s="28" t="s">
        <v>22</v>
      </c>
      <c r="F17" s="30">
        <v>1</v>
      </c>
      <c r="G17" s="30">
        <v>1</v>
      </c>
      <c r="H17" s="30">
        <v>38612.639999999999</v>
      </c>
      <c r="I17" s="30">
        <v>38612.639999999999</v>
      </c>
      <c r="J17" s="31"/>
      <c r="K17" s="76">
        <v>0</v>
      </c>
      <c r="L17" s="75">
        <f t="shared" si="2"/>
        <v>0</v>
      </c>
      <c r="M17" s="30">
        <f t="shared" si="4"/>
        <v>0</v>
      </c>
      <c r="N17" s="164">
        <v>0</v>
      </c>
      <c r="O17" s="74">
        <f t="shared" si="0"/>
        <v>0</v>
      </c>
      <c r="P17" s="32" t="s">
        <v>202</v>
      </c>
      <c r="Q17" s="100">
        <v>0</v>
      </c>
      <c r="R17" s="100">
        <v>0</v>
      </c>
      <c r="S17" s="101">
        <f t="shared" si="1"/>
        <v>0</v>
      </c>
    </row>
    <row r="18" spans="1:19" s="61" customFormat="1" x14ac:dyDescent="0.4">
      <c r="C18" s="62" t="s">
        <v>25</v>
      </c>
      <c r="D18" s="63" t="s">
        <v>26</v>
      </c>
      <c r="E18" s="62" t="s">
        <v>2</v>
      </c>
      <c r="F18" s="64">
        <v>1</v>
      </c>
      <c r="G18" s="64">
        <v>1</v>
      </c>
      <c r="H18" s="64">
        <v>5278595</v>
      </c>
      <c r="I18" s="64">
        <v>5278595</v>
      </c>
      <c r="J18" s="65"/>
      <c r="K18" s="66" t="s">
        <v>276</v>
      </c>
      <c r="L18" s="66" t="s">
        <v>276</v>
      </c>
      <c r="M18" s="64">
        <f>ROUNDDOWN(SUM(M19:M39),2)</f>
        <v>66412.67</v>
      </c>
      <c r="N18" s="162">
        <v>66412.67</v>
      </c>
      <c r="O18" s="84">
        <f t="shared" si="0"/>
        <v>66412.67</v>
      </c>
      <c r="P18" s="67" t="s">
        <v>201</v>
      </c>
      <c r="Q18" s="100">
        <v>0</v>
      </c>
      <c r="R18" s="100">
        <v>0</v>
      </c>
      <c r="S18" s="101">
        <f t="shared" si="1"/>
        <v>1.258150511641829E-2</v>
      </c>
    </row>
    <row r="19" spans="1:19" s="27" customFormat="1" x14ac:dyDescent="0.4">
      <c r="A19" s="27" t="s">
        <v>253</v>
      </c>
      <c r="C19" s="28">
        <v>1</v>
      </c>
      <c r="D19" s="29" t="s">
        <v>27</v>
      </c>
      <c r="E19" s="28" t="s">
        <v>14</v>
      </c>
      <c r="F19" s="30">
        <v>1500</v>
      </c>
      <c r="G19" s="30">
        <v>1500</v>
      </c>
      <c r="H19" s="30">
        <v>10.75</v>
      </c>
      <c r="I19" s="30">
        <v>16125</v>
      </c>
      <c r="J19" s="31"/>
      <c r="K19" s="76">
        <v>11.21</v>
      </c>
      <c r="L19" s="75">
        <f t="shared" ref="L19:L39" si="5">K19</f>
        <v>11.21</v>
      </c>
      <c r="M19" s="30">
        <f t="shared" ref="M19:M39" si="6">ROUNDDOWN((H19*K19),2)</f>
        <v>120.5</v>
      </c>
      <c r="N19" s="163">
        <v>120.5</v>
      </c>
      <c r="O19" s="74">
        <f t="shared" si="0"/>
        <v>120.5</v>
      </c>
      <c r="P19" s="32" t="s">
        <v>201</v>
      </c>
      <c r="Q19" s="100">
        <v>0</v>
      </c>
      <c r="R19" s="100">
        <v>0</v>
      </c>
      <c r="S19" s="101">
        <f t="shared" si="1"/>
        <v>7.4728682170542631E-3</v>
      </c>
    </row>
    <row r="20" spans="1:19" s="27" customFormat="1" x14ac:dyDescent="0.4">
      <c r="A20" s="27" t="s">
        <v>254</v>
      </c>
      <c r="C20" s="28">
        <v>2</v>
      </c>
      <c r="D20" s="29" t="s">
        <v>28</v>
      </c>
      <c r="E20" s="28" t="s">
        <v>29</v>
      </c>
      <c r="F20" s="30">
        <v>2016.62</v>
      </c>
      <c r="G20" s="30">
        <v>2016.62</v>
      </c>
      <c r="H20" s="30">
        <v>41.97</v>
      </c>
      <c r="I20" s="30">
        <v>84637.54</v>
      </c>
      <c r="J20" s="31"/>
      <c r="K20" s="76">
        <v>5.95</v>
      </c>
      <c r="L20" s="75">
        <f t="shared" si="5"/>
        <v>5.95</v>
      </c>
      <c r="M20" s="30">
        <f t="shared" si="6"/>
        <v>249.72</v>
      </c>
      <c r="N20" s="163">
        <v>249.72</v>
      </c>
      <c r="O20" s="74">
        <f t="shared" si="0"/>
        <v>249.72</v>
      </c>
      <c r="P20" s="32" t="s">
        <v>202</v>
      </c>
      <c r="Q20" s="100">
        <v>0</v>
      </c>
      <c r="R20" s="100">
        <v>0</v>
      </c>
      <c r="S20" s="101">
        <f t="shared" si="1"/>
        <v>2.9504638249174069E-3</v>
      </c>
    </row>
    <row r="21" spans="1:19" s="27" customFormat="1" x14ac:dyDescent="0.4">
      <c r="A21" s="27" t="s">
        <v>255</v>
      </c>
      <c r="C21" s="28">
        <v>3</v>
      </c>
      <c r="D21" s="29" t="s">
        <v>30</v>
      </c>
      <c r="E21" s="28" t="s">
        <v>31</v>
      </c>
      <c r="F21" s="30">
        <v>527.44000000000005</v>
      </c>
      <c r="G21" s="30">
        <v>527.44000000000005</v>
      </c>
      <c r="H21" s="30">
        <v>266.14999999999998</v>
      </c>
      <c r="I21" s="30">
        <v>140378.16</v>
      </c>
      <c r="J21" s="31"/>
      <c r="K21" s="76">
        <v>10.7</v>
      </c>
      <c r="L21" s="75">
        <f t="shared" si="5"/>
        <v>10.7</v>
      </c>
      <c r="M21" s="30">
        <f t="shared" si="6"/>
        <v>2847.8</v>
      </c>
      <c r="N21" s="163">
        <v>2847.8</v>
      </c>
      <c r="O21" s="74">
        <f t="shared" si="0"/>
        <v>2847.8</v>
      </c>
      <c r="P21" s="32" t="s">
        <v>201</v>
      </c>
      <c r="Q21" s="100">
        <v>0</v>
      </c>
      <c r="R21" s="100">
        <v>0</v>
      </c>
      <c r="S21" s="101">
        <f t="shared" si="1"/>
        <v>2.0286631481706272E-2</v>
      </c>
    </row>
    <row r="22" spans="1:19" s="27" customFormat="1" x14ac:dyDescent="0.4">
      <c r="A22" s="27" t="s">
        <v>256</v>
      </c>
      <c r="C22" s="28">
        <v>4</v>
      </c>
      <c r="D22" s="29" t="s">
        <v>32</v>
      </c>
      <c r="E22" s="28" t="s">
        <v>6</v>
      </c>
      <c r="F22" s="30">
        <v>12</v>
      </c>
      <c r="G22" s="30">
        <v>12</v>
      </c>
      <c r="H22" s="30">
        <v>879.74</v>
      </c>
      <c r="I22" s="30">
        <v>10556.88</v>
      </c>
      <c r="J22" s="31"/>
      <c r="K22" s="76">
        <v>0</v>
      </c>
      <c r="L22" s="75">
        <f t="shared" si="5"/>
        <v>0</v>
      </c>
      <c r="M22" s="30">
        <f t="shared" si="6"/>
        <v>0</v>
      </c>
      <c r="N22" s="164">
        <v>0</v>
      </c>
      <c r="O22" s="74">
        <f t="shared" si="0"/>
        <v>0</v>
      </c>
      <c r="P22" s="32" t="s">
        <v>201</v>
      </c>
      <c r="Q22" s="100">
        <v>0</v>
      </c>
      <c r="R22" s="100">
        <v>0</v>
      </c>
      <c r="S22" s="101">
        <f t="shared" si="1"/>
        <v>0</v>
      </c>
    </row>
    <row r="23" spans="1:19" s="27" customFormat="1" x14ac:dyDescent="0.4">
      <c r="A23" s="27" t="s">
        <v>257</v>
      </c>
      <c r="C23" s="28">
        <v>5</v>
      </c>
      <c r="D23" s="29" t="s">
        <v>5</v>
      </c>
      <c r="E23" s="28" t="s">
        <v>6</v>
      </c>
      <c r="F23" s="30">
        <v>133</v>
      </c>
      <c r="G23" s="30">
        <v>133</v>
      </c>
      <c r="H23" s="30">
        <v>799.77</v>
      </c>
      <c r="I23" s="30">
        <v>106369.41</v>
      </c>
      <c r="J23" s="31"/>
      <c r="K23" s="76">
        <v>5.32</v>
      </c>
      <c r="L23" s="75">
        <f t="shared" si="5"/>
        <v>5.32</v>
      </c>
      <c r="M23" s="30">
        <f t="shared" si="6"/>
        <v>4254.7700000000004</v>
      </c>
      <c r="N23" s="163">
        <v>4254.7700000000004</v>
      </c>
      <c r="O23" s="74">
        <f t="shared" si="0"/>
        <v>4254.7700000000004</v>
      </c>
      <c r="P23" s="32" t="s">
        <v>202</v>
      </c>
      <c r="Q23" s="100">
        <v>0</v>
      </c>
      <c r="R23" s="100">
        <v>0</v>
      </c>
      <c r="S23" s="101">
        <f t="shared" si="1"/>
        <v>3.9999939832325859E-2</v>
      </c>
    </row>
    <row r="24" spans="1:19" s="27" customFormat="1" ht="34" x14ac:dyDescent="0.4">
      <c r="A24" s="27" t="s">
        <v>258</v>
      </c>
      <c r="C24" s="28">
        <v>6</v>
      </c>
      <c r="D24" s="29" t="s">
        <v>33</v>
      </c>
      <c r="E24" s="28" t="s">
        <v>6</v>
      </c>
      <c r="F24" s="30">
        <v>93.8</v>
      </c>
      <c r="G24" s="30">
        <v>93.8</v>
      </c>
      <c r="H24" s="30">
        <v>62.46</v>
      </c>
      <c r="I24" s="30">
        <v>5858.75</v>
      </c>
      <c r="J24" s="31"/>
      <c r="K24" s="76">
        <v>15.96</v>
      </c>
      <c r="L24" s="75">
        <f t="shared" si="5"/>
        <v>15.96</v>
      </c>
      <c r="M24" s="30">
        <f t="shared" si="6"/>
        <v>996.86</v>
      </c>
      <c r="N24" s="163">
        <v>996.86</v>
      </c>
      <c r="O24" s="74">
        <f t="shared" si="0"/>
        <v>996.86</v>
      </c>
      <c r="P24" s="32" t="s">
        <v>202</v>
      </c>
      <c r="Q24" s="100">
        <v>0</v>
      </c>
      <c r="R24" s="100">
        <v>0</v>
      </c>
      <c r="S24" s="101">
        <f t="shared" si="1"/>
        <v>0.17014892255173886</v>
      </c>
    </row>
    <row r="25" spans="1:19" s="27" customFormat="1" x14ac:dyDescent="0.4">
      <c r="A25" s="27" t="s">
        <v>259</v>
      </c>
      <c r="C25" s="28">
        <v>7</v>
      </c>
      <c r="D25" s="29" t="s">
        <v>34</v>
      </c>
      <c r="E25" s="28" t="s">
        <v>8</v>
      </c>
      <c r="F25" s="30">
        <v>30.81</v>
      </c>
      <c r="G25" s="30">
        <v>30.81</v>
      </c>
      <c r="H25" s="30">
        <v>964.08</v>
      </c>
      <c r="I25" s="30">
        <v>29703.3</v>
      </c>
      <c r="J25" s="31"/>
      <c r="K25" s="76">
        <v>0</v>
      </c>
      <c r="L25" s="75">
        <f t="shared" si="5"/>
        <v>0</v>
      </c>
      <c r="M25" s="30">
        <f t="shared" si="6"/>
        <v>0</v>
      </c>
      <c r="N25" s="164">
        <v>0</v>
      </c>
      <c r="O25" s="74">
        <f t="shared" si="0"/>
        <v>0</v>
      </c>
      <c r="P25" s="32" t="s">
        <v>201</v>
      </c>
      <c r="Q25" s="100">
        <v>0</v>
      </c>
      <c r="R25" s="100">
        <v>0</v>
      </c>
      <c r="S25" s="101">
        <f t="shared" si="1"/>
        <v>0</v>
      </c>
    </row>
    <row r="26" spans="1:19" s="27" customFormat="1" x14ac:dyDescent="0.4">
      <c r="A26" s="27" t="s">
        <v>260</v>
      </c>
      <c r="C26" s="28">
        <v>8</v>
      </c>
      <c r="D26" s="29" t="s">
        <v>35</v>
      </c>
      <c r="E26" s="28" t="s">
        <v>8</v>
      </c>
      <c r="F26" s="30">
        <v>7.7</v>
      </c>
      <c r="G26" s="30">
        <v>7.7</v>
      </c>
      <c r="H26" s="30">
        <v>4542.3</v>
      </c>
      <c r="I26" s="30">
        <v>34975.71</v>
      </c>
      <c r="J26" s="31"/>
      <c r="K26" s="76">
        <v>0</v>
      </c>
      <c r="L26" s="75">
        <f t="shared" si="5"/>
        <v>0</v>
      </c>
      <c r="M26" s="30">
        <f t="shared" si="6"/>
        <v>0</v>
      </c>
      <c r="N26" s="164">
        <v>0</v>
      </c>
      <c r="O26" s="74">
        <f t="shared" si="0"/>
        <v>0</v>
      </c>
      <c r="P26" s="32" t="s">
        <v>202</v>
      </c>
      <c r="Q26" s="100">
        <v>0</v>
      </c>
      <c r="R26" s="100">
        <v>0</v>
      </c>
      <c r="S26" s="101">
        <f t="shared" si="1"/>
        <v>0</v>
      </c>
    </row>
    <row r="27" spans="1:19" s="27" customFormat="1" x14ac:dyDescent="0.4">
      <c r="A27" s="27" t="s">
        <v>261</v>
      </c>
      <c r="C27" s="28">
        <v>9</v>
      </c>
      <c r="D27" s="29" t="s">
        <v>7</v>
      </c>
      <c r="E27" s="28" t="s">
        <v>8</v>
      </c>
      <c r="F27" s="30">
        <v>106.52</v>
      </c>
      <c r="G27" s="30">
        <v>106.52</v>
      </c>
      <c r="H27" s="30">
        <v>621.29999999999995</v>
      </c>
      <c r="I27" s="30">
        <v>66180.88</v>
      </c>
      <c r="J27" s="31"/>
      <c r="K27" s="76">
        <v>0</v>
      </c>
      <c r="L27" s="75">
        <f t="shared" si="5"/>
        <v>0</v>
      </c>
      <c r="M27" s="30">
        <f t="shared" si="6"/>
        <v>0</v>
      </c>
      <c r="N27" s="164">
        <v>0</v>
      </c>
      <c r="O27" s="74">
        <f t="shared" si="0"/>
        <v>0</v>
      </c>
      <c r="P27" s="32" t="s">
        <v>201</v>
      </c>
      <c r="Q27" s="100">
        <v>0</v>
      </c>
      <c r="R27" s="100">
        <v>0</v>
      </c>
      <c r="S27" s="101">
        <f t="shared" si="1"/>
        <v>0</v>
      </c>
    </row>
    <row r="28" spans="1:19" s="27" customFormat="1" x14ac:dyDescent="0.4">
      <c r="C28" s="28">
        <v>10</v>
      </c>
      <c r="D28" s="29" t="s">
        <v>9</v>
      </c>
      <c r="E28" s="28" t="s">
        <v>8</v>
      </c>
      <c r="F28" s="30">
        <v>26.63</v>
      </c>
      <c r="G28" s="30">
        <v>26.63</v>
      </c>
      <c r="H28" s="30">
        <v>3522.6</v>
      </c>
      <c r="I28" s="30">
        <v>93806.84</v>
      </c>
      <c r="J28" s="31"/>
      <c r="K28" s="76">
        <v>0</v>
      </c>
      <c r="L28" s="75">
        <f t="shared" si="5"/>
        <v>0</v>
      </c>
      <c r="M28" s="30">
        <f t="shared" si="6"/>
        <v>0</v>
      </c>
      <c r="N28" s="164">
        <v>0</v>
      </c>
      <c r="O28" s="74">
        <f t="shared" si="0"/>
        <v>0</v>
      </c>
      <c r="P28" s="32" t="s">
        <v>201</v>
      </c>
      <c r="Q28" s="100">
        <v>0</v>
      </c>
      <c r="R28" s="100">
        <v>0</v>
      </c>
      <c r="S28" s="101">
        <f t="shared" si="1"/>
        <v>0</v>
      </c>
    </row>
    <row r="29" spans="1:19" s="27" customFormat="1" x14ac:dyDescent="0.4">
      <c r="C29" s="28">
        <v>11</v>
      </c>
      <c r="D29" s="29" t="s">
        <v>10</v>
      </c>
      <c r="E29" s="28" t="s">
        <v>8</v>
      </c>
      <c r="F29" s="30">
        <v>171.66</v>
      </c>
      <c r="G29" s="30">
        <v>171.66</v>
      </c>
      <c r="H29" s="30">
        <v>1069.98</v>
      </c>
      <c r="I29" s="30">
        <v>183672.77</v>
      </c>
      <c r="J29" s="31"/>
      <c r="K29" s="76">
        <v>5.88</v>
      </c>
      <c r="L29" s="75">
        <f t="shared" si="5"/>
        <v>5.88</v>
      </c>
      <c r="M29" s="30">
        <f t="shared" si="6"/>
        <v>6291.48</v>
      </c>
      <c r="N29" s="163">
        <v>6291.48</v>
      </c>
      <c r="O29" s="74">
        <f t="shared" si="0"/>
        <v>6291.48</v>
      </c>
      <c r="P29" s="32" t="s">
        <v>202</v>
      </c>
      <c r="Q29" s="100">
        <v>0</v>
      </c>
      <c r="R29" s="100">
        <v>0</v>
      </c>
      <c r="S29" s="101">
        <f t="shared" si="1"/>
        <v>3.4253743763977641E-2</v>
      </c>
    </row>
    <row r="30" spans="1:19" s="27" customFormat="1" x14ac:dyDescent="0.4">
      <c r="C30" s="28">
        <v>12</v>
      </c>
      <c r="D30" s="29" t="s">
        <v>36</v>
      </c>
      <c r="E30" s="28" t="s">
        <v>29</v>
      </c>
      <c r="F30" s="30">
        <v>1489.18</v>
      </c>
      <c r="G30" s="30">
        <v>1489.18</v>
      </c>
      <c r="H30" s="30">
        <v>706.68</v>
      </c>
      <c r="I30" s="30">
        <v>1052373.72</v>
      </c>
      <c r="J30" s="31"/>
      <c r="K30" s="76">
        <v>22.53</v>
      </c>
      <c r="L30" s="75">
        <f t="shared" si="5"/>
        <v>22.53</v>
      </c>
      <c r="M30" s="30">
        <f t="shared" si="6"/>
        <v>15921.5</v>
      </c>
      <c r="N30" s="163">
        <v>15921.5</v>
      </c>
      <c r="O30" s="74">
        <f t="shared" si="0"/>
        <v>15921.5</v>
      </c>
      <c r="P30" s="32" t="s">
        <v>201</v>
      </c>
      <c r="Q30" s="100">
        <v>0</v>
      </c>
      <c r="R30" s="100">
        <v>0</v>
      </c>
      <c r="S30" s="101">
        <f t="shared" si="1"/>
        <v>1.5129131122734613E-2</v>
      </c>
    </row>
    <row r="31" spans="1:19" s="27" customFormat="1" x14ac:dyDescent="0.4">
      <c r="C31" s="28">
        <v>13</v>
      </c>
      <c r="D31" s="29" t="s">
        <v>37</v>
      </c>
      <c r="E31" s="28" t="s">
        <v>31</v>
      </c>
      <c r="F31" s="30">
        <v>540</v>
      </c>
      <c r="G31" s="30">
        <v>540</v>
      </c>
      <c r="H31" s="30">
        <v>1163.6600000000001</v>
      </c>
      <c r="I31" s="30">
        <v>628376.4</v>
      </c>
      <c r="J31" s="31"/>
      <c r="K31" s="76">
        <v>0</v>
      </c>
      <c r="L31" s="75">
        <f t="shared" si="5"/>
        <v>0</v>
      </c>
      <c r="M31" s="30">
        <f t="shared" si="6"/>
        <v>0</v>
      </c>
      <c r="N31" s="164">
        <v>0</v>
      </c>
      <c r="O31" s="74">
        <f t="shared" si="0"/>
        <v>0</v>
      </c>
      <c r="P31" s="32" t="s">
        <v>201</v>
      </c>
      <c r="Q31" s="100">
        <v>0</v>
      </c>
      <c r="R31" s="100">
        <v>0</v>
      </c>
      <c r="S31" s="101">
        <f t="shared" si="1"/>
        <v>0</v>
      </c>
    </row>
    <row r="32" spans="1:19" s="27" customFormat="1" x14ac:dyDescent="0.4">
      <c r="C32" s="28">
        <v>14</v>
      </c>
      <c r="D32" s="29" t="s">
        <v>38</v>
      </c>
      <c r="E32" s="28" t="s">
        <v>8</v>
      </c>
      <c r="F32" s="30">
        <v>368.57</v>
      </c>
      <c r="G32" s="30">
        <v>368.57</v>
      </c>
      <c r="H32" s="30">
        <v>6554.38</v>
      </c>
      <c r="I32" s="30">
        <v>2415747.84</v>
      </c>
      <c r="J32" s="31"/>
      <c r="K32" s="76">
        <v>0</v>
      </c>
      <c r="L32" s="75">
        <f t="shared" si="5"/>
        <v>0</v>
      </c>
      <c r="M32" s="30">
        <f t="shared" si="6"/>
        <v>0</v>
      </c>
      <c r="N32" s="164">
        <v>0</v>
      </c>
      <c r="O32" s="74">
        <f t="shared" si="0"/>
        <v>0</v>
      </c>
      <c r="P32" s="32" t="s">
        <v>203</v>
      </c>
      <c r="Q32" s="100">
        <v>0</v>
      </c>
      <c r="R32" s="100">
        <v>0</v>
      </c>
      <c r="S32" s="101">
        <f t="shared" si="1"/>
        <v>0</v>
      </c>
    </row>
    <row r="33" spans="3:19" s="27" customFormat="1" x14ac:dyDescent="0.4">
      <c r="C33" s="28">
        <v>15</v>
      </c>
      <c r="D33" s="29" t="s">
        <v>39</v>
      </c>
      <c r="E33" s="28" t="s">
        <v>14</v>
      </c>
      <c r="F33" s="30">
        <v>5380</v>
      </c>
      <c r="G33" s="30">
        <v>5380</v>
      </c>
      <c r="H33" s="30">
        <v>15.26</v>
      </c>
      <c r="I33" s="30">
        <v>82098.8</v>
      </c>
      <c r="J33" s="31"/>
      <c r="K33" s="76">
        <v>5.9</v>
      </c>
      <c r="L33" s="75">
        <f t="shared" si="5"/>
        <v>5.9</v>
      </c>
      <c r="M33" s="30">
        <f t="shared" si="6"/>
        <v>90.03</v>
      </c>
      <c r="N33" s="163">
        <v>90.03</v>
      </c>
      <c r="O33" s="74">
        <f t="shared" si="0"/>
        <v>90.03</v>
      </c>
      <c r="P33" s="32" t="s">
        <v>201</v>
      </c>
      <c r="Q33" s="100">
        <v>0</v>
      </c>
      <c r="R33" s="100">
        <v>0</v>
      </c>
      <c r="S33" s="101">
        <f t="shared" si="1"/>
        <v>1.09660555330894E-3</v>
      </c>
    </row>
    <row r="34" spans="3:19" s="27" customFormat="1" x14ac:dyDescent="0.4">
      <c r="C34" s="28">
        <v>16</v>
      </c>
      <c r="D34" s="29" t="s">
        <v>40</v>
      </c>
      <c r="E34" s="28" t="s">
        <v>14</v>
      </c>
      <c r="F34" s="30">
        <v>1500</v>
      </c>
      <c r="G34" s="30">
        <v>1500</v>
      </c>
      <c r="H34" s="30">
        <v>40.15</v>
      </c>
      <c r="I34" s="30">
        <v>60225</v>
      </c>
      <c r="J34" s="31"/>
      <c r="K34" s="76">
        <v>17.21</v>
      </c>
      <c r="L34" s="75">
        <f t="shared" si="5"/>
        <v>17.21</v>
      </c>
      <c r="M34" s="30">
        <f t="shared" si="6"/>
        <v>690.98</v>
      </c>
      <c r="N34" s="163">
        <v>690.98</v>
      </c>
      <c r="O34" s="74">
        <f t="shared" ref="O34:O65" si="7">M34</f>
        <v>690.98</v>
      </c>
      <c r="P34" s="32" t="s">
        <v>201</v>
      </c>
      <c r="Q34" s="100">
        <v>0</v>
      </c>
      <c r="R34" s="100">
        <v>0</v>
      </c>
      <c r="S34" s="101">
        <f t="shared" ref="S34:S65" si="8">M34/I34</f>
        <v>1.1473308426733084E-2</v>
      </c>
    </row>
    <row r="35" spans="3:19" s="27" customFormat="1" x14ac:dyDescent="0.4">
      <c r="C35" s="28">
        <v>17</v>
      </c>
      <c r="D35" s="29" t="s">
        <v>41</v>
      </c>
      <c r="E35" s="28" t="s">
        <v>14</v>
      </c>
      <c r="F35" s="30">
        <v>880</v>
      </c>
      <c r="G35" s="30">
        <v>880</v>
      </c>
      <c r="H35" s="30">
        <v>44.72</v>
      </c>
      <c r="I35" s="30">
        <v>39353.599999999999</v>
      </c>
      <c r="J35" s="31"/>
      <c r="K35" s="76">
        <v>0</v>
      </c>
      <c r="L35" s="75">
        <f t="shared" si="5"/>
        <v>0</v>
      </c>
      <c r="M35" s="30">
        <f t="shared" si="6"/>
        <v>0</v>
      </c>
      <c r="N35" s="164">
        <v>0</v>
      </c>
      <c r="O35" s="74">
        <f t="shared" si="7"/>
        <v>0</v>
      </c>
      <c r="P35" s="32" t="s">
        <v>201</v>
      </c>
      <c r="Q35" s="100">
        <v>0</v>
      </c>
      <c r="R35" s="100">
        <v>0</v>
      </c>
      <c r="S35" s="101">
        <f t="shared" si="8"/>
        <v>0</v>
      </c>
    </row>
    <row r="36" spans="3:19" s="27" customFormat="1" x14ac:dyDescent="0.4">
      <c r="C36" s="28">
        <v>18</v>
      </c>
      <c r="D36" s="29" t="s">
        <v>42</v>
      </c>
      <c r="E36" s="28" t="s">
        <v>43</v>
      </c>
      <c r="F36" s="30">
        <v>4</v>
      </c>
      <c r="G36" s="30">
        <v>4</v>
      </c>
      <c r="H36" s="30">
        <v>81</v>
      </c>
      <c r="I36" s="30">
        <v>324</v>
      </c>
      <c r="J36" s="31"/>
      <c r="K36" s="76">
        <v>1</v>
      </c>
      <c r="L36" s="75">
        <f t="shared" si="5"/>
        <v>1</v>
      </c>
      <c r="M36" s="30">
        <f t="shared" si="6"/>
        <v>81</v>
      </c>
      <c r="N36" s="163">
        <v>81</v>
      </c>
      <c r="O36" s="74">
        <f t="shared" si="7"/>
        <v>81</v>
      </c>
      <c r="P36" s="32" t="s">
        <v>202</v>
      </c>
      <c r="Q36" s="100">
        <v>0</v>
      </c>
      <c r="R36" s="100">
        <v>0</v>
      </c>
      <c r="S36" s="101">
        <f t="shared" si="8"/>
        <v>0.25</v>
      </c>
    </row>
    <row r="37" spans="3:19" s="27" customFormat="1" x14ac:dyDescent="0.4">
      <c r="C37" s="28">
        <v>19</v>
      </c>
      <c r="D37" s="29" t="s">
        <v>44</v>
      </c>
      <c r="E37" s="28" t="s">
        <v>45</v>
      </c>
      <c r="F37" s="30">
        <v>4</v>
      </c>
      <c r="G37" s="30">
        <v>4</v>
      </c>
      <c r="H37" s="30">
        <v>245</v>
      </c>
      <c r="I37" s="30">
        <v>980</v>
      </c>
      <c r="J37" s="31"/>
      <c r="K37" s="76">
        <v>0</v>
      </c>
      <c r="L37" s="75">
        <f t="shared" si="5"/>
        <v>0</v>
      </c>
      <c r="M37" s="30">
        <f t="shared" si="6"/>
        <v>0</v>
      </c>
      <c r="N37" s="164">
        <v>0</v>
      </c>
      <c r="O37" s="74">
        <f t="shared" si="7"/>
        <v>0</v>
      </c>
      <c r="P37" s="32" t="s">
        <v>202</v>
      </c>
      <c r="Q37" s="100">
        <v>0</v>
      </c>
      <c r="R37" s="100">
        <v>0</v>
      </c>
      <c r="S37" s="101">
        <f t="shared" si="8"/>
        <v>0</v>
      </c>
    </row>
    <row r="38" spans="3:19" s="27" customFormat="1" x14ac:dyDescent="0.4">
      <c r="C38" s="28">
        <v>20</v>
      </c>
      <c r="D38" s="29" t="s">
        <v>46</v>
      </c>
      <c r="E38" s="28" t="s">
        <v>22</v>
      </c>
      <c r="F38" s="30">
        <v>2</v>
      </c>
      <c r="G38" s="30">
        <v>2</v>
      </c>
      <c r="H38" s="30">
        <v>6550</v>
      </c>
      <c r="I38" s="30">
        <v>13100</v>
      </c>
      <c r="J38" s="31"/>
      <c r="K38" s="76">
        <v>0</v>
      </c>
      <c r="L38" s="75">
        <f t="shared" si="5"/>
        <v>0</v>
      </c>
      <c r="M38" s="30">
        <f t="shared" si="6"/>
        <v>0</v>
      </c>
      <c r="N38" s="164">
        <v>0</v>
      </c>
      <c r="O38" s="74">
        <f t="shared" si="7"/>
        <v>0</v>
      </c>
      <c r="P38" s="32" t="s">
        <v>202</v>
      </c>
      <c r="Q38" s="100">
        <v>0</v>
      </c>
      <c r="R38" s="100">
        <v>0</v>
      </c>
      <c r="S38" s="101">
        <f t="shared" si="8"/>
        <v>0</v>
      </c>
    </row>
    <row r="39" spans="3:19" s="27" customFormat="1" x14ac:dyDescent="0.4">
      <c r="C39" s="28">
        <v>21</v>
      </c>
      <c r="D39" s="29" t="s">
        <v>47</v>
      </c>
      <c r="E39" s="28" t="s">
        <v>6</v>
      </c>
      <c r="F39" s="30">
        <v>32</v>
      </c>
      <c r="G39" s="30">
        <v>32</v>
      </c>
      <c r="H39" s="30">
        <v>6679.7</v>
      </c>
      <c r="I39" s="30">
        <v>213750.39999999999</v>
      </c>
      <c r="J39" s="31"/>
      <c r="K39" s="76">
        <v>5.22</v>
      </c>
      <c r="L39" s="75">
        <f t="shared" si="5"/>
        <v>5.22</v>
      </c>
      <c r="M39" s="30">
        <f t="shared" si="6"/>
        <v>34868.03</v>
      </c>
      <c r="N39" s="163">
        <v>34868.03</v>
      </c>
      <c r="O39" s="74">
        <f t="shared" si="7"/>
        <v>34868.03</v>
      </c>
      <c r="P39" s="32" t="s">
        <v>204</v>
      </c>
      <c r="Q39" s="100">
        <v>0</v>
      </c>
      <c r="R39" s="100">
        <v>0</v>
      </c>
      <c r="S39" s="101">
        <f t="shared" si="8"/>
        <v>0.16312498128658473</v>
      </c>
    </row>
    <row r="40" spans="3:19" s="61" customFormat="1" x14ac:dyDescent="0.4">
      <c r="C40" s="62" t="s">
        <v>48</v>
      </c>
      <c r="D40" s="63" t="s">
        <v>49</v>
      </c>
      <c r="E40" s="62" t="s">
        <v>2</v>
      </c>
      <c r="F40" s="64">
        <v>1</v>
      </c>
      <c r="G40" s="64">
        <v>1</v>
      </c>
      <c r="H40" s="64">
        <v>3267784.16</v>
      </c>
      <c r="I40" s="64">
        <v>3267784.16</v>
      </c>
      <c r="J40" s="65"/>
      <c r="K40" s="66" t="s">
        <v>276</v>
      </c>
      <c r="L40" s="68" t="s">
        <v>276</v>
      </c>
      <c r="M40" s="64">
        <f>ROUNDDOWN(SUM(M41:M57),2)</f>
        <v>49367.67</v>
      </c>
      <c r="N40" s="162">
        <v>49367.67</v>
      </c>
      <c r="O40" s="84">
        <f t="shared" si="7"/>
        <v>49367.67</v>
      </c>
      <c r="P40" s="67" t="s">
        <v>201</v>
      </c>
      <c r="Q40" s="100">
        <v>0</v>
      </c>
      <c r="R40" s="100">
        <v>0</v>
      </c>
      <c r="S40" s="101">
        <f t="shared" si="8"/>
        <v>1.5107383958920957E-2</v>
      </c>
    </row>
    <row r="41" spans="3:19" s="27" customFormat="1" x14ac:dyDescent="0.4">
      <c r="C41" s="28">
        <v>1</v>
      </c>
      <c r="D41" s="29" t="s">
        <v>50</v>
      </c>
      <c r="E41" s="28" t="s">
        <v>8</v>
      </c>
      <c r="F41" s="30">
        <v>26.26</v>
      </c>
      <c r="G41" s="30">
        <v>26.26</v>
      </c>
      <c r="H41" s="30">
        <v>2400.23</v>
      </c>
      <c r="I41" s="30">
        <v>63030.04</v>
      </c>
      <c r="J41" s="31"/>
      <c r="K41" s="76">
        <v>0</v>
      </c>
      <c r="L41" s="75">
        <f t="shared" ref="L41:L57" si="9">K41</f>
        <v>0</v>
      </c>
      <c r="M41" s="30">
        <f t="shared" ref="M41:M57" si="10">ROUNDDOWN((H41*K41),2)</f>
        <v>0</v>
      </c>
      <c r="N41" s="164">
        <v>0</v>
      </c>
      <c r="O41" s="74">
        <f t="shared" si="7"/>
        <v>0</v>
      </c>
      <c r="P41" s="32" t="s">
        <v>205</v>
      </c>
      <c r="Q41" s="100">
        <v>0</v>
      </c>
      <c r="R41" s="100">
        <v>0</v>
      </c>
      <c r="S41" s="101">
        <f t="shared" si="8"/>
        <v>0</v>
      </c>
    </row>
    <row r="42" spans="3:19" s="27" customFormat="1" x14ac:dyDescent="0.4">
      <c r="C42" s="28">
        <v>2</v>
      </c>
      <c r="D42" s="29" t="s">
        <v>51</v>
      </c>
      <c r="E42" s="28" t="s">
        <v>8</v>
      </c>
      <c r="F42" s="30">
        <v>264.06</v>
      </c>
      <c r="G42" s="30">
        <v>264.06</v>
      </c>
      <c r="H42" s="30">
        <v>2595.9299999999998</v>
      </c>
      <c r="I42" s="30">
        <v>685481.28</v>
      </c>
      <c r="J42" s="31"/>
      <c r="K42" s="76">
        <v>5.26</v>
      </c>
      <c r="L42" s="75">
        <f t="shared" si="9"/>
        <v>5.26</v>
      </c>
      <c r="M42" s="30">
        <f t="shared" si="10"/>
        <v>13654.59</v>
      </c>
      <c r="N42" s="163">
        <v>13654.59</v>
      </c>
      <c r="O42" s="74">
        <f t="shared" si="7"/>
        <v>13654.59</v>
      </c>
      <c r="P42" s="32" t="s">
        <v>205</v>
      </c>
      <c r="Q42" s="100">
        <v>0</v>
      </c>
      <c r="R42" s="100">
        <v>0</v>
      </c>
      <c r="S42" s="101">
        <f t="shared" si="8"/>
        <v>1.9919712468296727E-2</v>
      </c>
    </row>
    <row r="43" spans="3:19" s="27" customFormat="1" x14ac:dyDescent="0.4">
      <c r="C43" s="28">
        <v>3</v>
      </c>
      <c r="D43" s="29" t="s">
        <v>52</v>
      </c>
      <c r="E43" s="28" t="s">
        <v>8</v>
      </c>
      <c r="F43" s="30">
        <v>79.16</v>
      </c>
      <c r="G43" s="30">
        <v>79.16</v>
      </c>
      <c r="H43" s="30">
        <v>2902.29</v>
      </c>
      <c r="I43" s="30">
        <v>229745.28</v>
      </c>
      <c r="J43" s="31"/>
      <c r="K43" s="76">
        <v>5.87</v>
      </c>
      <c r="L43" s="75">
        <f t="shared" si="9"/>
        <v>5.87</v>
      </c>
      <c r="M43" s="30">
        <f t="shared" si="10"/>
        <v>17036.439999999999</v>
      </c>
      <c r="N43" s="163">
        <v>17036.439999999999</v>
      </c>
      <c r="O43" s="74">
        <f t="shared" si="7"/>
        <v>17036.439999999999</v>
      </c>
      <c r="P43" s="32" t="s">
        <v>205</v>
      </c>
      <c r="Q43" s="100">
        <v>0</v>
      </c>
      <c r="R43" s="100">
        <v>0</v>
      </c>
      <c r="S43" s="101">
        <f t="shared" si="8"/>
        <v>7.4153601762787028E-2</v>
      </c>
    </row>
    <row r="44" spans="3:19" s="27" customFormat="1" x14ac:dyDescent="0.4">
      <c r="C44" s="28">
        <v>4</v>
      </c>
      <c r="D44" s="29" t="s">
        <v>53</v>
      </c>
      <c r="E44" s="28" t="s">
        <v>14</v>
      </c>
      <c r="F44" s="30">
        <v>1210.55</v>
      </c>
      <c r="G44" s="30">
        <v>1210.55</v>
      </c>
      <c r="H44" s="30">
        <v>362.02</v>
      </c>
      <c r="I44" s="30">
        <v>438243.31</v>
      </c>
      <c r="J44" s="31"/>
      <c r="K44" s="76">
        <v>17.309999999999999</v>
      </c>
      <c r="L44" s="75">
        <f t="shared" si="9"/>
        <v>17.309999999999999</v>
      </c>
      <c r="M44" s="30">
        <f t="shared" si="10"/>
        <v>6266.56</v>
      </c>
      <c r="N44" s="163">
        <v>6266.56</v>
      </c>
      <c r="O44" s="74">
        <f t="shared" si="7"/>
        <v>6266.56</v>
      </c>
      <c r="P44" s="32" t="s">
        <v>201</v>
      </c>
      <c r="Q44" s="100">
        <v>0</v>
      </c>
      <c r="R44" s="100">
        <v>0</v>
      </c>
      <c r="S44" s="101">
        <f t="shared" si="8"/>
        <v>1.4299271333999372E-2</v>
      </c>
    </row>
    <row r="45" spans="3:19" s="27" customFormat="1" ht="34" x14ac:dyDescent="0.4">
      <c r="C45" s="28">
        <v>5</v>
      </c>
      <c r="D45" s="29" t="s">
        <v>54</v>
      </c>
      <c r="E45" s="28" t="s">
        <v>6</v>
      </c>
      <c r="F45" s="30">
        <v>460.5</v>
      </c>
      <c r="G45" s="30">
        <v>460.5</v>
      </c>
      <c r="H45" s="30">
        <v>461.96</v>
      </c>
      <c r="I45" s="30">
        <v>212732.58</v>
      </c>
      <c r="J45" s="31"/>
      <c r="K45" s="76">
        <v>5.67</v>
      </c>
      <c r="L45" s="75">
        <f t="shared" si="9"/>
        <v>5.67</v>
      </c>
      <c r="M45" s="30">
        <f t="shared" si="10"/>
        <v>2619.31</v>
      </c>
      <c r="N45" s="163">
        <v>2619.31</v>
      </c>
      <c r="O45" s="74">
        <f t="shared" si="7"/>
        <v>2619.31</v>
      </c>
      <c r="P45" s="32" t="s">
        <v>201</v>
      </c>
      <c r="Q45" s="100">
        <v>0</v>
      </c>
      <c r="R45" s="100">
        <v>0</v>
      </c>
      <c r="S45" s="101">
        <f t="shared" si="8"/>
        <v>1.2312688540702135E-2</v>
      </c>
    </row>
    <row r="46" spans="3:19" s="27" customFormat="1" x14ac:dyDescent="0.4">
      <c r="C46" s="28">
        <v>6</v>
      </c>
      <c r="D46" s="29" t="s">
        <v>55</v>
      </c>
      <c r="E46" s="28" t="s">
        <v>56</v>
      </c>
      <c r="F46" s="30">
        <v>34.72</v>
      </c>
      <c r="G46" s="30">
        <v>34.72</v>
      </c>
      <c r="H46" s="30">
        <v>17300</v>
      </c>
      <c r="I46" s="30">
        <v>600656</v>
      </c>
      <c r="J46" s="31"/>
      <c r="K46" s="76">
        <v>0</v>
      </c>
      <c r="L46" s="75">
        <f t="shared" si="9"/>
        <v>0</v>
      </c>
      <c r="M46" s="30">
        <f t="shared" si="10"/>
        <v>0</v>
      </c>
      <c r="N46" s="164">
        <v>0</v>
      </c>
      <c r="O46" s="74">
        <f t="shared" si="7"/>
        <v>0</v>
      </c>
      <c r="P46" s="32" t="s">
        <v>201</v>
      </c>
      <c r="Q46" s="100">
        <v>0</v>
      </c>
      <c r="R46" s="100">
        <v>0</v>
      </c>
      <c r="S46" s="101">
        <f t="shared" si="8"/>
        <v>0</v>
      </c>
    </row>
    <row r="47" spans="3:19" s="27" customFormat="1" x14ac:dyDescent="0.4">
      <c r="C47" s="28">
        <v>7</v>
      </c>
      <c r="D47" s="29" t="s">
        <v>57</v>
      </c>
      <c r="E47" s="28" t="s">
        <v>56</v>
      </c>
      <c r="F47" s="30">
        <v>0.17</v>
      </c>
      <c r="G47" s="30">
        <v>0.17</v>
      </c>
      <c r="H47" s="30">
        <v>18600</v>
      </c>
      <c r="I47" s="30">
        <v>3162</v>
      </c>
      <c r="J47" s="31"/>
      <c r="K47" s="76">
        <v>0</v>
      </c>
      <c r="L47" s="75">
        <f t="shared" si="9"/>
        <v>0</v>
      </c>
      <c r="M47" s="30">
        <f t="shared" si="10"/>
        <v>0</v>
      </c>
      <c r="N47" s="164">
        <v>0</v>
      </c>
      <c r="O47" s="74">
        <f t="shared" si="7"/>
        <v>0</v>
      </c>
      <c r="P47" s="32" t="s">
        <v>201</v>
      </c>
      <c r="Q47" s="100">
        <v>0</v>
      </c>
      <c r="R47" s="100">
        <v>0</v>
      </c>
      <c r="S47" s="101">
        <f t="shared" si="8"/>
        <v>0</v>
      </c>
    </row>
    <row r="48" spans="3:19" s="27" customFormat="1" x14ac:dyDescent="0.4">
      <c r="C48" s="28">
        <v>8</v>
      </c>
      <c r="D48" s="29" t="s">
        <v>58</v>
      </c>
      <c r="E48" s="28" t="s">
        <v>56</v>
      </c>
      <c r="F48" s="30">
        <v>33.07</v>
      </c>
      <c r="G48" s="30">
        <v>33.07</v>
      </c>
      <c r="H48" s="30">
        <v>7496.75</v>
      </c>
      <c r="I48" s="30">
        <v>247917.52</v>
      </c>
      <c r="J48" s="31"/>
      <c r="K48" s="76">
        <v>0</v>
      </c>
      <c r="L48" s="75">
        <f t="shared" si="9"/>
        <v>0</v>
      </c>
      <c r="M48" s="30">
        <f t="shared" si="10"/>
        <v>0</v>
      </c>
      <c r="N48" s="164">
        <v>0</v>
      </c>
      <c r="O48" s="74">
        <f t="shared" si="7"/>
        <v>0</v>
      </c>
      <c r="P48" s="32" t="s">
        <v>202</v>
      </c>
      <c r="Q48" s="100">
        <v>0</v>
      </c>
      <c r="R48" s="100">
        <v>0</v>
      </c>
      <c r="S48" s="101">
        <f t="shared" si="8"/>
        <v>0</v>
      </c>
    </row>
    <row r="49" spans="3:19" s="27" customFormat="1" x14ac:dyDescent="0.4">
      <c r="C49" s="28">
        <v>9</v>
      </c>
      <c r="D49" s="29" t="s">
        <v>59</v>
      </c>
      <c r="E49" s="28" t="s">
        <v>14</v>
      </c>
      <c r="F49" s="30">
        <v>380.82</v>
      </c>
      <c r="G49" s="30">
        <v>380.82</v>
      </c>
      <c r="H49" s="30">
        <v>635</v>
      </c>
      <c r="I49" s="30">
        <v>241820.7</v>
      </c>
      <c r="J49" s="31"/>
      <c r="K49" s="76">
        <v>5.97</v>
      </c>
      <c r="L49" s="75">
        <f t="shared" si="9"/>
        <v>5.97</v>
      </c>
      <c r="M49" s="30">
        <f t="shared" si="10"/>
        <v>3790.95</v>
      </c>
      <c r="N49" s="163">
        <v>3790.95</v>
      </c>
      <c r="O49" s="74">
        <f t="shared" si="7"/>
        <v>3790.95</v>
      </c>
      <c r="P49" s="32" t="s">
        <v>201</v>
      </c>
      <c r="Q49" s="100">
        <v>0</v>
      </c>
      <c r="R49" s="100">
        <v>0</v>
      </c>
      <c r="S49" s="101">
        <f t="shared" si="8"/>
        <v>1.5676697652434221E-2</v>
      </c>
    </row>
    <row r="50" spans="3:19" s="27" customFormat="1" x14ac:dyDescent="0.4">
      <c r="C50" s="28">
        <v>10</v>
      </c>
      <c r="D50" s="29" t="s">
        <v>60</v>
      </c>
      <c r="E50" s="28" t="s">
        <v>43</v>
      </c>
      <c r="F50" s="30">
        <v>70</v>
      </c>
      <c r="G50" s="30">
        <v>70</v>
      </c>
      <c r="H50" s="30">
        <v>3872.8</v>
      </c>
      <c r="I50" s="30">
        <v>271096</v>
      </c>
      <c r="J50" s="31"/>
      <c r="K50" s="76">
        <v>0</v>
      </c>
      <c r="L50" s="75">
        <f t="shared" si="9"/>
        <v>0</v>
      </c>
      <c r="M50" s="30">
        <f t="shared" si="10"/>
        <v>0</v>
      </c>
      <c r="N50" s="164">
        <v>0</v>
      </c>
      <c r="O50" s="74">
        <f t="shared" si="7"/>
        <v>0</v>
      </c>
      <c r="P50" s="32" t="s">
        <v>202</v>
      </c>
      <c r="Q50" s="100">
        <v>0</v>
      </c>
      <c r="R50" s="100">
        <v>0</v>
      </c>
      <c r="S50" s="101">
        <f t="shared" si="8"/>
        <v>0</v>
      </c>
    </row>
    <row r="51" spans="3:19" s="27" customFormat="1" x14ac:dyDescent="0.4">
      <c r="C51" s="28">
        <v>11</v>
      </c>
      <c r="D51" s="29" t="s">
        <v>61</v>
      </c>
      <c r="E51" s="28" t="s">
        <v>43</v>
      </c>
      <c r="F51" s="30">
        <v>21</v>
      </c>
      <c r="G51" s="30">
        <v>21</v>
      </c>
      <c r="H51" s="30">
        <v>5026.3999999999996</v>
      </c>
      <c r="I51" s="30">
        <v>105554.4</v>
      </c>
      <c r="J51" s="31"/>
      <c r="K51" s="76">
        <v>1</v>
      </c>
      <c r="L51" s="75">
        <f t="shared" si="9"/>
        <v>1</v>
      </c>
      <c r="M51" s="30">
        <f t="shared" si="10"/>
        <v>5026.3999999999996</v>
      </c>
      <c r="N51" s="163">
        <v>5026.3999999999996</v>
      </c>
      <c r="O51" s="74">
        <f t="shared" si="7"/>
        <v>5026.3999999999996</v>
      </c>
      <c r="P51" s="32" t="s">
        <v>202</v>
      </c>
      <c r="Q51" s="100">
        <v>0</v>
      </c>
      <c r="R51" s="100">
        <v>0</v>
      </c>
      <c r="S51" s="101">
        <f t="shared" si="8"/>
        <v>4.7619047619047616E-2</v>
      </c>
    </row>
    <row r="52" spans="3:19" s="27" customFormat="1" x14ac:dyDescent="0.4">
      <c r="C52" s="28">
        <v>12</v>
      </c>
      <c r="D52" s="29" t="s">
        <v>62</v>
      </c>
      <c r="E52" s="28" t="s">
        <v>43</v>
      </c>
      <c r="F52" s="30">
        <v>5</v>
      </c>
      <c r="G52" s="30">
        <v>5</v>
      </c>
      <c r="H52" s="30">
        <v>8660</v>
      </c>
      <c r="I52" s="30">
        <v>43300</v>
      </c>
      <c r="J52" s="31"/>
      <c r="K52" s="76">
        <v>0</v>
      </c>
      <c r="L52" s="75">
        <f t="shared" si="9"/>
        <v>0</v>
      </c>
      <c r="M52" s="30">
        <f t="shared" si="10"/>
        <v>0</v>
      </c>
      <c r="N52" s="164">
        <v>0</v>
      </c>
      <c r="O52" s="74">
        <f t="shared" si="7"/>
        <v>0</v>
      </c>
      <c r="P52" s="32" t="s">
        <v>202</v>
      </c>
      <c r="Q52" s="100">
        <v>0</v>
      </c>
      <c r="R52" s="100">
        <v>0</v>
      </c>
      <c r="S52" s="101">
        <f t="shared" si="8"/>
        <v>0</v>
      </c>
    </row>
    <row r="53" spans="3:19" s="27" customFormat="1" x14ac:dyDescent="0.4">
      <c r="C53" s="28">
        <v>13</v>
      </c>
      <c r="D53" s="29" t="s">
        <v>63</v>
      </c>
      <c r="E53" s="28" t="s">
        <v>6</v>
      </c>
      <c r="F53" s="30">
        <v>117.57</v>
      </c>
      <c r="G53" s="30">
        <v>117.57</v>
      </c>
      <c r="H53" s="30">
        <v>129.78</v>
      </c>
      <c r="I53" s="30">
        <v>15258.23</v>
      </c>
      <c r="J53" s="31"/>
      <c r="K53" s="76">
        <v>5.32</v>
      </c>
      <c r="L53" s="75">
        <f t="shared" si="9"/>
        <v>5.32</v>
      </c>
      <c r="M53" s="30">
        <f t="shared" si="10"/>
        <v>690.42</v>
      </c>
      <c r="N53" s="163">
        <v>690.42</v>
      </c>
      <c r="O53" s="74">
        <f t="shared" si="7"/>
        <v>690.42</v>
      </c>
      <c r="P53" s="32" t="s">
        <v>202</v>
      </c>
      <c r="Q53" s="100">
        <v>0</v>
      </c>
      <c r="R53" s="100">
        <v>0</v>
      </c>
      <c r="S53" s="101">
        <f t="shared" si="8"/>
        <v>4.5249022986283464E-2</v>
      </c>
    </row>
    <row r="54" spans="3:19" s="27" customFormat="1" x14ac:dyDescent="0.4">
      <c r="C54" s="28">
        <v>14</v>
      </c>
      <c r="D54" s="29" t="s">
        <v>64</v>
      </c>
      <c r="E54" s="28" t="s">
        <v>6</v>
      </c>
      <c r="F54" s="30">
        <v>64.47</v>
      </c>
      <c r="G54" s="30">
        <v>64.47</v>
      </c>
      <c r="H54" s="30">
        <v>94</v>
      </c>
      <c r="I54" s="30">
        <v>6060.18</v>
      </c>
      <c r="J54" s="31"/>
      <c r="K54" s="76">
        <v>0</v>
      </c>
      <c r="L54" s="75">
        <f t="shared" si="9"/>
        <v>0</v>
      </c>
      <c r="M54" s="30">
        <f t="shared" si="10"/>
        <v>0</v>
      </c>
      <c r="N54" s="164">
        <v>0</v>
      </c>
      <c r="O54" s="74">
        <f t="shared" si="7"/>
        <v>0</v>
      </c>
      <c r="P54" s="32" t="s">
        <v>202</v>
      </c>
      <c r="Q54" s="100">
        <v>0</v>
      </c>
      <c r="R54" s="100">
        <v>0</v>
      </c>
      <c r="S54" s="101">
        <f t="shared" si="8"/>
        <v>0</v>
      </c>
    </row>
    <row r="55" spans="3:19" s="27" customFormat="1" x14ac:dyDescent="0.4">
      <c r="C55" s="28">
        <v>15</v>
      </c>
      <c r="D55" s="29" t="s">
        <v>65</v>
      </c>
      <c r="E55" s="28" t="s">
        <v>14</v>
      </c>
      <c r="F55" s="30">
        <v>456.19</v>
      </c>
      <c r="G55" s="30">
        <v>456.19</v>
      </c>
      <c r="H55" s="30">
        <v>114.31</v>
      </c>
      <c r="I55" s="30">
        <v>52147.08</v>
      </c>
      <c r="J55" s="31"/>
      <c r="K55" s="76">
        <v>0</v>
      </c>
      <c r="L55" s="75">
        <f t="shared" si="9"/>
        <v>0</v>
      </c>
      <c r="M55" s="30">
        <f t="shared" si="10"/>
        <v>0</v>
      </c>
      <c r="N55" s="164">
        <v>0</v>
      </c>
      <c r="O55" s="74">
        <f t="shared" si="7"/>
        <v>0</v>
      </c>
      <c r="P55" s="32" t="s">
        <v>206</v>
      </c>
      <c r="Q55" s="100">
        <v>0</v>
      </c>
      <c r="R55" s="100">
        <v>0</v>
      </c>
      <c r="S55" s="101">
        <f t="shared" si="8"/>
        <v>0</v>
      </c>
    </row>
    <row r="56" spans="3:19" s="27" customFormat="1" x14ac:dyDescent="0.4">
      <c r="C56" s="28">
        <v>16</v>
      </c>
      <c r="D56" s="29" t="s">
        <v>66</v>
      </c>
      <c r="E56" s="28" t="s">
        <v>67</v>
      </c>
      <c r="F56" s="30">
        <v>601</v>
      </c>
      <c r="G56" s="30">
        <v>601</v>
      </c>
      <c r="H56" s="30">
        <v>50</v>
      </c>
      <c r="I56" s="30">
        <v>30050</v>
      </c>
      <c r="J56" s="31"/>
      <c r="K56" s="76">
        <v>5.66</v>
      </c>
      <c r="L56" s="75">
        <f t="shared" si="9"/>
        <v>5.66</v>
      </c>
      <c r="M56" s="30">
        <f t="shared" si="10"/>
        <v>283</v>
      </c>
      <c r="N56" s="163">
        <v>283</v>
      </c>
      <c r="O56" s="74">
        <f t="shared" si="7"/>
        <v>283</v>
      </c>
      <c r="P56" s="32" t="s">
        <v>202</v>
      </c>
      <c r="Q56" s="100">
        <v>0</v>
      </c>
      <c r="R56" s="100">
        <v>0</v>
      </c>
      <c r="S56" s="101">
        <f t="shared" si="8"/>
        <v>9.4176372712146423E-3</v>
      </c>
    </row>
    <row r="57" spans="3:19" s="27" customFormat="1" x14ac:dyDescent="0.4">
      <c r="C57" s="28">
        <v>17</v>
      </c>
      <c r="D57" s="29" t="s">
        <v>68</v>
      </c>
      <c r="E57" s="28" t="s">
        <v>6</v>
      </c>
      <c r="F57" s="30">
        <v>2.4</v>
      </c>
      <c r="G57" s="30">
        <v>2.4</v>
      </c>
      <c r="H57" s="30">
        <v>8970.65</v>
      </c>
      <c r="I57" s="30">
        <v>21529.56</v>
      </c>
      <c r="J57" s="31"/>
      <c r="K57" s="76">
        <v>0</v>
      </c>
      <c r="L57" s="75">
        <f t="shared" si="9"/>
        <v>0</v>
      </c>
      <c r="M57" s="30">
        <f t="shared" si="10"/>
        <v>0</v>
      </c>
      <c r="N57" s="164">
        <v>0</v>
      </c>
      <c r="O57" s="74">
        <f t="shared" si="7"/>
        <v>0</v>
      </c>
      <c r="P57" s="32" t="s">
        <v>205</v>
      </c>
      <c r="Q57" s="100">
        <v>0</v>
      </c>
      <c r="R57" s="100">
        <v>0</v>
      </c>
      <c r="S57" s="101">
        <f t="shared" si="8"/>
        <v>0</v>
      </c>
    </row>
    <row r="58" spans="3:19" s="61" customFormat="1" x14ac:dyDescent="0.4">
      <c r="C58" s="62" t="s">
        <v>69</v>
      </c>
      <c r="D58" s="63" t="s">
        <v>70</v>
      </c>
      <c r="E58" s="62" t="s">
        <v>2</v>
      </c>
      <c r="F58" s="64">
        <v>1</v>
      </c>
      <c r="G58" s="64">
        <v>1</v>
      </c>
      <c r="H58" s="64">
        <v>106641.49</v>
      </c>
      <c r="I58" s="64">
        <v>106641.49</v>
      </c>
      <c r="J58" s="65"/>
      <c r="K58" s="66" t="s">
        <v>276</v>
      </c>
      <c r="L58" s="68" t="s">
        <v>276</v>
      </c>
      <c r="M58" s="64">
        <f>ROUNDDOWN(SUM(M59:M60),2)</f>
        <v>4108.59</v>
      </c>
      <c r="N58" s="164">
        <v>4108.59</v>
      </c>
      <c r="O58" s="84">
        <f t="shared" si="7"/>
        <v>4108.59</v>
      </c>
      <c r="P58" s="67" t="s">
        <v>201</v>
      </c>
      <c r="Q58" s="100">
        <v>0</v>
      </c>
      <c r="R58" s="100">
        <v>0</v>
      </c>
      <c r="S58" s="101">
        <f t="shared" si="8"/>
        <v>3.8527124855438535E-2</v>
      </c>
    </row>
    <row r="59" spans="3:19" s="27" customFormat="1" x14ac:dyDescent="0.4">
      <c r="C59" s="28">
        <v>1</v>
      </c>
      <c r="D59" s="29" t="s">
        <v>71</v>
      </c>
      <c r="E59" s="28" t="s">
        <v>14</v>
      </c>
      <c r="F59" s="30">
        <v>141.13</v>
      </c>
      <c r="G59" s="30">
        <v>141.13</v>
      </c>
      <c r="H59" s="30">
        <v>710.83</v>
      </c>
      <c r="I59" s="30">
        <v>100319.44</v>
      </c>
      <c r="J59" s="31"/>
      <c r="K59" s="76">
        <v>5.78</v>
      </c>
      <c r="L59" s="75">
        <f>K59</f>
        <v>5.78</v>
      </c>
      <c r="M59" s="30">
        <f>ROUNDDOWN((H59*K59),2)</f>
        <v>4108.59</v>
      </c>
      <c r="N59" s="164">
        <v>4108.59</v>
      </c>
      <c r="O59" s="74">
        <f t="shared" si="7"/>
        <v>4108.59</v>
      </c>
      <c r="P59" s="32" t="s">
        <v>202</v>
      </c>
      <c r="Q59" s="100">
        <v>0</v>
      </c>
      <c r="R59" s="100">
        <v>0</v>
      </c>
      <c r="S59" s="101">
        <f t="shared" si="8"/>
        <v>4.095507311444322E-2</v>
      </c>
    </row>
    <row r="60" spans="3:19" s="27" customFormat="1" x14ac:dyDescent="0.4">
      <c r="C60" s="28">
        <v>2</v>
      </c>
      <c r="D60" s="29" t="s">
        <v>72</v>
      </c>
      <c r="E60" s="28" t="s">
        <v>14</v>
      </c>
      <c r="F60" s="30">
        <v>135</v>
      </c>
      <c r="G60" s="30">
        <v>135</v>
      </c>
      <c r="H60" s="30">
        <v>46.83</v>
      </c>
      <c r="I60" s="30">
        <v>6322.05</v>
      </c>
      <c r="J60" s="31"/>
      <c r="K60" s="76">
        <v>0</v>
      </c>
      <c r="L60" s="75">
        <f>K60</f>
        <v>0</v>
      </c>
      <c r="M60" s="30">
        <f>ROUNDDOWN((H60*K60),2)</f>
        <v>0</v>
      </c>
      <c r="N60" s="164">
        <v>0</v>
      </c>
      <c r="O60" s="74">
        <f t="shared" si="7"/>
        <v>0</v>
      </c>
      <c r="P60" s="32" t="s">
        <v>202</v>
      </c>
      <c r="Q60" s="100">
        <v>0</v>
      </c>
      <c r="R60" s="100">
        <v>0</v>
      </c>
      <c r="S60" s="101">
        <f t="shared" si="8"/>
        <v>0</v>
      </c>
    </row>
    <row r="61" spans="3:19" s="61" customFormat="1" x14ac:dyDescent="0.4">
      <c r="C61" s="62" t="s">
        <v>73</v>
      </c>
      <c r="D61" s="63" t="s">
        <v>74</v>
      </c>
      <c r="E61" s="62" t="s">
        <v>2</v>
      </c>
      <c r="F61" s="64">
        <v>1</v>
      </c>
      <c r="G61" s="64">
        <v>1</v>
      </c>
      <c r="H61" s="64">
        <v>2619977.48</v>
      </c>
      <c r="I61" s="64">
        <v>2619977.48</v>
      </c>
      <c r="J61" s="65"/>
      <c r="K61" s="66" t="s">
        <v>276</v>
      </c>
      <c r="L61" s="68" t="s">
        <v>276</v>
      </c>
      <c r="M61" s="64">
        <f>ROUNDDOWN(SUM(M62:M77),2)</f>
        <v>55231.81</v>
      </c>
      <c r="N61" s="162">
        <v>55231.81</v>
      </c>
      <c r="O61" s="84">
        <f t="shared" si="7"/>
        <v>55231.81</v>
      </c>
      <c r="P61" s="67" t="s">
        <v>207</v>
      </c>
      <c r="Q61" s="100">
        <v>0</v>
      </c>
      <c r="R61" s="100">
        <v>0</v>
      </c>
      <c r="S61" s="101">
        <f t="shared" si="8"/>
        <v>2.1081024711708592E-2</v>
      </c>
    </row>
    <row r="62" spans="3:19" s="27" customFormat="1" x14ac:dyDescent="0.4">
      <c r="C62" s="28">
        <v>1</v>
      </c>
      <c r="D62" s="29" t="s">
        <v>75</v>
      </c>
      <c r="E62" s="28" t="s">
        <v>14</v>
      </c>
      <c r="F62" s="30">
        <v>851</v>
      </c>
      <c r="G62" s="30">
        <v>851</v>
      </c>
      <c r="H62" s="30">
        <v>17.239999999999998</v>
      </c>
      <c r="I62" s="30">
        <v>14671.24</v>
      </c>
      <c r="J62" s="31"/>
      <c r="K62" s="76">
        <v>0</v>
      </c>
      <c r="L62" s="75">
        <f t="shared" ref="L62:L77" si="11">K62</f>
        <v>0</v>
      </c>
      <c r="M62" s="30">
        <f t="shared" ref="M62:M77" si="12">ROUNDDOWN((H62*K62),2)</f>
        <v>0</v>
      </c>
      <c r="N62" s="164">
        <v>0</v>
      </c>
      <c r="O62" s="74">
        <f t="shared" si="7"/>
        <v>0</v>
      </c>
      <c r="P62" s="32" t="s">
        <v>201</v>
      </c>
      <c r="Q62" s="100">
        <v>0</v>
      </c>
      <c r="R62" s="100">
        <v>0</v>
      </c>
      <c r="S62" s="101">
        <f t="shared" si="8"/>
        <v>0</v>
      </c>
    </row>
    <row r="63" spans="3:19" s="27" customFormat="1" x14ac:dyDescent="0.4">
      <c r="C63" s="28">
        <v>2</v>
      </c>
      <c r="D63" s="29" t="s">
        <v>76</v>
      </c>
      <c r="E63" s="28" t="s">
        <v>8</v>
      </c>
      <c r="F63" s="30">
        <v>133.25</v>
      </c>
      <c r="G63" s="30">
        <v>133.25</v>
      </c>
      <c r="H63" s="30">
        <v>5025.37</v>
      </c>
      <c r="I63" s="30">
        <v>669630.55000000005</v>
      </c>
      <c r="J63" s="31"/>
      <c r="K63" s="76">
        <v>5.34</v>
      </c>
      <c r="L63" s="75">
        <f t="shared" si="11"/>
        <v>5.34</v>
      </c>
      <c r="M63" s="30">
        <f t="shared" si="12"/>
        <v>26835.47</v>
      </c>
      <c r="N63" s="163">
        <v>26835.47</v>
      </c>
      <c r="O63" s="74">
        <f t="shared" si="7"/>
        <v>26835.47</v>
      </c>
      <c r="P63" s="32" t="s">
        <v>208</v>
      </c>
      <c r="Q63" s="100">
        <v>0</v>
      </c>
      <c r="R63" s="100">
        <v>0</v>
      </c>
      <c r="S63" s="101">
        <f t="shared" si="8"/>
        <v>4.0075038392438936E-2</v>
      </c>
    </row>
    <row r="64" spans="3:19" s="27" customFormat="1" x14ac:dyDescent="0.4">
      <c r="C64" s="28">
        <v>3</v>
      </c>
      <c r="D64" s="29" t="s">
        <v>50</v>
      </c>
      <c r="E64" s="28" t="s">
        <v>8</v>
      </c>
      <c r="F64" s="30">
        <v>1.5</v>
      </c>
      <c r="G64" s="30">
        <v>1.5</v>
      </c>
      <c r="H64" s="30">
        <v>2400.23</v>
      </c>
      <c r="I64" s="30">
        <v>3600.35</v>
      </c>
      <c r="J64" s="31"/>
      <c r="K64" s="76">
        <v>0</v>
      </c>
      <c r="L64" s="75">
        <f t="shared" si="11"/>
        <v>0</v>
      </c>
      <c r="M64" s="30">
        <f t="shared" si="12"/>
        <v>0</v>
      </c>
      <c r="N64" s="164">
        <v>0</v>
      </c>
      <c r="O64" s="74">
        <f t="shared" si="7"/>
        <v>0</v>
      </c>
      <c r="P64" s="32" t="s">
        <v>205</v>
      </c>
      <c r="Q64" s="100">
        <v>0</v>
      </c>
      <c r="R64" s="100">
        <v>0</v>
      </c>
      <c r="S64" s="101">
        <f t="shared" si="8"/>
        <v>0</v>
      </c>
    </row>
    <row r="65" spans="3:19" s="27" customFormat="1" x14ac:dyDescent="0.4">
      <c r="C65" s="28">
        <v>4</v>
      </c>
      <c r="D65" s="29" t="s">
        <v>51</v>
      </c>
      <c r="E65" s="28" t="s">
        <v>8</v>
      </c>
      <c r="F65" s="30">
        <v>3</v>
      </c>
      <c r="G65" s="30">
        <v>3</v>
      </c>
      <c r="H65" s="30">
        <v>2595.9299999999998</v>
      </c>
      <c r="I65" s="30">
        <v>7787.79</v>
      </c>
      <c r="J65" s="31"/>
      <c r="K65" s="76">
        <v>0</v>
      </c>
      <c r="L65" s="75">
        <f t="shared" si="11"/>
        <v>0</v>
      </c>
      <c r="M65" s="30">
        <f t="shared" si="12"/>
        <v>0</v>
      </c>
      <c r="N65" s="164">
        <v>0</v>
      </c>
      <c r="O65" s="74">
        <f t="shared" si="7"/>
        <v>0</v>
      </c>
      <c r="P65" s="32" t="s">
        <v>205</v>
      </c>
      <c r="Q65" s="100">
        <v>0</v>
      </c>
      <c r="R65" s="100">
        <v>0</v>
      </c>
      <c r="S65" s="101">
        <f t="shared" si="8"/>
        <v>0</v>
      </c>
    </row>
    <row r="66" spans="3:19" s="27" customFormat="1" x14ac:dyDescent="0.4">
      <c r="C66" s="28">
        <v>5</v>
      </c>
      <c r="D66" s="29" t="s">
        <v>55</v>
      </c>
      <c r="E66" s="28" t="s">
        <v>56</v>
      </c>
      <c r="F66" s="30">
        <v>0.28000000000000003</v>
      </c>
      <c r="G66" s="30">
        <v>0.28000000000000003</v>
      </c>
      <c r="H66" s="30">
        <v>17300</v>
      </c>
      <c r="I66" s="30">
        <v>4844</v>
      </c>
      <c r="J66" s="31"/>
      <c r="K66" s="76">
        <v>0</v>
      </c>
      <c r="L66" s="75">
        <f t="shared" si="11"/>
        <v>0</v>
      </c>
      <c r="M66" s="30">
        <f t="shared" si="12"/>
        <v>0</v>
      </c>
      <c r="N66" s="164">
        <v>0</v>
      </c>
      <c r="O66" s="74">
        <f t="shared" ref="O66" si="13">M66</f>
        <v>0</v>
      </c>
      <c r="P66" s="32" t="s">
        <v>201</v>
      </c>
      <c r="Q66" s="100">
        <v>0</v>
      </c>
      <c r="R66" s="100">
        <v>0</v>
      </c>
      <c r="S66" s="101">
        <f t="shared" ref="S66:S97" si="14">M66/I66</f>
        <v>0</v>
      </c>
    </row>
    <row r="67" spans="3:19" s="27" customFormat="1" x14ac:dyDescent="0.4">
      <c r="C67" s="28">
        <v>6</v>
      </c>
      <c r="D67" s="29" t="s">
        <v>58</v>
      </c>
      <c r="E67" s="28" t="s">
        <v>56</v>
      </c>
      <c r="F67" s="30">
        <v>0.27</v>
      </c>
      <c r="G67" s="30">
        <v>0.27</v>
      </c>
      <c r="H67" s="30">
        <v>7496.75</v>
      </c>
      <c r="I67" s="30">
        <v>2024.12</v>
      </c>
      <c r="J67" s="31"/>
      <c r="K67" s="76">
        <v>0</v>
      </c>
      <c r="L67" s="75">
        <f t="shared" si="11"/>
        <v>0</v>
      </c>
      <c r="M67" s="30">
        <f t="shared" si="12"/>
        <v>0</v>
      </c>
      <c r="N67" s="164">
        <v>0</v>
      </c>
      <c r="O67" s="74">
        <f t="shared" ref="O67:O130" si="15">M67</f>
        <v>0</v>
      </c>
      <c r="P67" s="32" t="s">
        <v>202</v>
      </c>
      <c r="Q67" s="100">
        <v>0</v>
      </c>
      <c r="R67" s="100">
        <v>0</v>
      </c>
      <c r="S67" s="101">
        <f t="shared" si="14"/>
        <v>0</v>
      </c>
    </row>
    <row r="68" spans="3:19" s="27" customFormat="1" x14ac:dyDescent="0.4">
      <c r="C68" s="28">
        <v>7</v>
      </c>
      <c r="D68" s="29" t="s">
        <v>77</v>
      </c>
      <c r="E68" s="28" t="s">
        <v>14</v>
      </c>
      <c r="F68" s="30">
        <v>827.84</v>
      </c>
      <c r="G68" s="30">
        <v>827.84</v>
      </c>
      <c r="H68" s="30">
        <v>1728.4</v>
      </c>
      <c r="I68" s="30">
        <v>1430838.66</v>
      </c>
      <c r="J68" s="31"/>
      <c r="K68" s="76">
        <v>11.11</v>
      </c>
      <c r="L68" s="75">
        <f t="shared" si="11"/>
        <v>11.11</v>
      </c>
      <c r="M68" s="30">
        <f t="shared" si="12"/>
        <v>19202.52</v>
      </c>
      <c r="N68" s="163">
        <v>19202.52</v>
      </c>
      <c r="O68" s="74">
        <f t="shared" si="15"/>
        <v>19202.52</v>
      </c>
      <c r="P68" s="32" t="s">
        <v>208</v>
      </c>
      <c r="Q68" s="100">
        <v>0</v>
      </c>
      <c r="R68" s="100">
        <v>0</v>
      </c>
      <c r="S68" s="101">
        <f t="shared" si="14"/>
        <v>1.3420464890150509E-2</v>
      </c>
    </row>
    <row r="69" spans="3:19" s="27" customFormat="1" x14ac:dyDescent="0.4">
      <c r="C69" s="28">
        <v>8</v>
      </c>
      <c r="D69" s="29" t="s">
        <v>78</v>
      </c>
      <c r="E69" s="28" t="s">
        <v>14</v>
      </c>
      <c r="F69" s="30">
        <v>29.2</v>
      </c>
      <c r="G69" s="30">
        <v>29.2</v>
      </c>
      <c r="H69" s="30">
        <v>975.22</v>
      </c>
      <c r="I69" s="30">
        <v>28476.42</v>
      </c>
      <c r="J69" s="31"/>
      <c r="K69" s="76">
        <v>5.89</v>
      </c>
      <c r="L69" s="75">
        <f t="shared" si="11"/>
        <v>5.89</v>
      </c>
      <c r="M69" s="30">
        <f t="shared" si="12"/>
        <v>5744.04</v>
      </c>
      <c r="N69" s="163">
        <v>5744.04</v>
      </c>
      <c r="O69" s="74">
        <f t="shared" si="15"/>
        <v>5744.04</v>
      </c>
      <c r="P69" s="32" t="s">
        <v>208</v>
      </c>
      <c r="Q69" s="100">
        <v>0</v>
      </c>
      <c r="R69" s="100">
        <v>0</v>
      </c>
      <c r="S69" s="101">
        <f t="shared" si="14"/>
        <v>0.2017121534237801</v>
      </c>
    </row>
    <row r="70" spans="3:19" s="27" customFormat="1" x14ac:dyDescent="0.4">
      <c r="C70" s="28">
        <v>9</v>
      </c>
      <c r="D70" s="29" t="s">
        <v>79</v>
      </c>
      <c r="E70" s="28" t="s">
        <v>14</v>
      </c>
      <c r="F70" s="30">
        <v>34.21</v>
      </c>
      <c r="G70" s="30">
        <v>34.21</v>
      </c>
      <c r="H70" s="30">
        <v>2716.54</v>
      </c>
      <c r="I70" s="30">
        <v>92932.83</v>
      </c>
      <c r="J70" s="31"/>
      <c r="K70" s="76">
        <v>0</v>
      </c>
      <c r="L70" s="75">
        <f t="shared" si="11"/>
        <v>0</v>
      </c>
      <c r="M70" s="30">
        <f t="shared" si="12"/>
        <v>0</v>
      </c>
      <c r="N70" s="164">
        <v>0</v>
      </c>
      <c r="O70" s="74">
        <f t="shared" si="15"/>
        <v>0</v>
      </c>
      <c r="P70" s="32" t="s">
        <v>208</v>
      </c>
      <c r="Q70" s="100">
        <v>0</v>
      </c>
      <c r="R70" s="100">
        <v>0</v>
      </c>
      <c r="S70" s="101">
        <f t="shared" si="14"/>
        <v>0</v>
      </c>
    </row>
    <row r="71" spans="3:19" s="27" customFormat="1" x14ac:dyDescent="0.4">
      <c r="C71" s="28">
        <v>10</v>
      </c>
      <c r="D71" s="29" t="s">
        <v>80</v>
      </c>
      <c r="E71" s="28" t="s">
        <v>14</v>
      </c>
      <c r="F71" s="30">
        <v>25</v>
      </c>
      <c r="G71" s="30">
        <v>25</v>
      </c>
      <c r="H71" s="30">
        <v>1146.6199999999999</v>
      </c>
      <c r="I71" s="30">
        <v>28665.5</v>
      </c>
      <c r="J71" s="31"/>
      <c r="K71" s="76">
        <v>0</v>
      </c>
      <c r="L71" s="75">
        <f t="shared" si="11"/>
        <v>0</v>
      </c>
      <c r="M71" s="30">
        <f t="shared" si="12"/>
        <v>0</v>
      </c>
      <c r="N71" s="164">
        <v>0</v>
      </c>
      <c r="O71" s="74">
        <f t="shared" si="15"/>
        <v>0</v>
      </c>
      <c r="P71" s="32" t="s">
        <v>208</v>
      </c>
      <c r="Q71" s="100">
        <v>0</v>
      </c>
      <c r="R71" s="100">
        <v>0</v>
      </c>
      <c r="S71" s="101">
        <f t="shared" si="14"/>
        <v>0</v>
      </c>
    </row>
    <row r="72" spans="3:19" s="27" customFormat="1" x14ac:dyDescent="0.4">
      <c r="C72" s="28">
        <v>11</v>
      </c>
      <c r="D72" s="29" t="s">
        <v>63</v>
      </c>
      <c r="E72" s="28" t="s">
        <v>6</v>
      </c>
      <c r="F72" s="30">
        <v>96.56</v>
      </c>
      <c r="G72" s="30">
        <v>96.56</v>
      </c>
      <c r="H72" s="30">
        <v>129.78</v>
      </c>
      <c r="I72" s="30">
        <v>12531.56</v>
      </c>
      <c r="J72" s="31"/>
      <c r="K72" s="76">
        <v>0</v>
      </c>
      <c r="L72" s="75">
        <f t="shared" si="11"/>
        <v>0</v>
      </c>
      <c r="M72" s="30">
        <f t="shared" si="12"/>
        <v>0</v>
      </c>
      <c r="N72" s="164">
        <v>0</v>
      </c>
      <c r="O72" s="74">
        <f t="shared" si="15"/>
        <v>0</v>
      </c>
      <c r="P72" s="32" t="s">
        <v>202</v>
      </c>
      <c r="Q72" s="100">
        <v>0</v>
      </c>
      <c r="R72" s="100">
        <v>0</v>
      </c>
      <c r="S72" s="101">
        <f t="shared" si="14"/>
        <v>0</v>
      </c>
    </row>
    <row r="73" spans="3:19" s="27" customFormat="1" x14ac:dyDescent="0.4">
      <c r="C73" s="28">
        <v>12</v>
      </c>
      <c r="D73" s="29" t="s">
        <v>81</v>
      </c>
      <c r="E73" s="28" t="s">
        <v>43</v>
      </c>
      <c r="F73" s="30">
        <v>8</v>
      </c>
      <c r="G73" s="30">
        <v>8</v>
      </c>
      <c r="H73" s="30">
        <v>1500</v>
      </c>
      <c r="I73" s="30">
        <v>12000</v>
      </c>
      <c r="J73" s="31"/>
      <c r="K73" s="76">
        <v>0</v>
      </c>
      <c r="L73" s="75">
        <f t="shared" si="11"/>
        <v>0</v>
      </c>
      <c r="M73" s="30">
        <f t="shared" si="12"/>
        <v>0</v>
      </c>
      <c r="N73" s="164">
        <v>0</v>
      </c>
      <c r="O73" s="74">
        <f t="shared" si="15"/>
        <v>0</v>
      </c>
      <c r="P73" s="32" t="s">
        <v>209</v>
      </c>
      <c r="Q73" s="100">
        <v>0</v>
      </c>
      <c r="R73" s="100">
        <v>0</v>
      </c>
      <c r="S73" s="101">
        <f t="shared" si="14"/>
        <v>0</v>
      </c>
    </row>
    <row r="74" spans="3:19" s="27" customFormat="1" x14ac:dyDescent="0.4">
      <c r="C74" s="28">
        <v>13</v>
      </c>
      <c r="D74" s="29" t="s">
        <v>82</v>
      </c>
      <c r="E74" s="28" t="s">
        <v>6</v>
      </c>
      <c r="F74" s="30">
        <v>110</v>
      </c>
      <c r="G74" s="30">
        <v>110</v>
      </c>
      <c r="H74" s="30">
        <v>1000</v>
      </c>
      <c r="I74" s="30">
        <v>110000</v>
      </c>
      <c r="J74" s="31"/>
      <c r="K74" s="76">
        <v>0</v>
      </c>
      <c r="L74" s="75">
        <f t="shared" si="11"/>
        <v>0</v>
      </c>
      <c r="M74" s="30">
        <f t="shared" si="12"/>
        <v>0</v>
      </c>
      <c r="N74" s="164">
        <v>0</v>
      </c>
      <c r="O74" s="74">
        <f t="shared" si="15"/>
        <v>0</v>
      </c>
      <c r="P74" s="32" t="s">
        <v>209</v>
      </c>
      <c r="Q74" s="100">
        <v>0</v>
      </c>
      <c r="R74" s="100">
        <v>0</v>
      </c>
      <c r="S74" s="101">
        <f t="shared" si="14"/>
        <v>0</v>
      </c>
    </row>
    <row r="75" spans="3:19" s="27" customFormat="1" ht="34" x14ac:dyDescent="0.4">
      <c r="C75" s="28">
        <v>14</v>
      </c>
      <c r="D75" s="29" t="s">
        <v>83</v>
      </c>
      <c r="E75" s="28" t="s">
        <v>6</v>
      </c>
      <c r="F75" s="30">
        <v>184.44</v>
      </c>
      <c r="G75" s="30">
        <v>184.44</v>
      </c>
      <c r="H75" s="30">
        <v>562.04</v>
      </c>
      <c r="I75" s="30">
        <v>103662.66</v>
      </c>
      <c r="J75" s="31"/>
      <c r="K75" s="76">
        <v>5.32</v>
      </c>
      <c r="L75" s="75">
        <f t="shared" si="11"/>
        <v>5.32</v>
      </c>
      <c r="M75" s="30">
        <f t="shared" si="12"/>
        <v>2990.05</v>
      </c>
      <c r="N75" s="163">
        <v>2990.05</v>
      </c>
      <c r="O75" s="74">
        <f t="shared" si="15"/>
        <v>2990.05</v>
      </c>
      <c r="P75" s="32" t="s">
        <v>210</v>
      </c>
      <c r="Q75" s="100">
        <v>0</v>
      </c>
      <c r="R75" s="100">
        <v>0</v>
      </c>
      <c r="S75" s="101">
        <f t="shared" si="14"/>
        <v>2.884404085328314E-2</v>
      </c>
    </row>
    <row r="76" spans="3:19" s="27" customFormat="1" x14ac:dyDescent="0.4">
      <c r="C76" s="28">
        <v>15</v>
      </c>
      <c r="D76" s="29" t="s">
        <v>84</v>
      </c>
      <c r="E76" s="28" t="s">
        <v>14</v>
      </c>
      <c r="F76" s="30">
        <v>944.15</v>
      </c>
      <c r="G76" s="30">
        <v>944.15</v>
      </c>
      <c r="H76" s="30">
        <v>88.24</v>
      </c>
      <c r="I76" s="30">
        <v>83311.8</v>
      </c>
      <c r="J76" s="31"/>
      <c r="K76" s="76">
        <v>5.21</v>
      </c>
      <c r="L76" s="75">
        <f t="shared" si="11"/>
        <v>5.21</v>
      </c>
      <c r="M76" s="30">
        <f t="shared" si="12"/>
        <v>459.73</v>
      </c>
      <c r="N76" s="163">
        <v>459.73</v>
      </c>
      <c r="O76" s="74">
        <f t="shared" si="15"/>
        <v>459.73</v>
      </c>
      <c r="P76" s="32" t="s">
        <v>201</v>
      </c>
      <c r="Q76" s="100">
        <v>0</v>
      </c>
      <c r="R76" s="100">
        <v>0</v>
      </c>
      <c r="S76" s="101">
        <f t="shared" si="14"/>
        <v>5.5181858992363626E-3</v>
      </c>
    </row>
    <row r="77" spans="3:19" s="27" customFormat="1" x14ac:dyDescent="0.4">
      <c r="C77" s="28">
        <v>16</v>
      </c>
      <c r="D77" s="29" t="s">
        <v>85</v>
      </c>
      <c r="E77" s="28" t="s">
        <v>2</v>
      </c>
      <c r="F77" s="30">
        <v>1</v>
      </c>
      <c r="G77" s="30">
        <v>1</v>
      </c>
      <c r="H77" s="30">
        <v>15000</v>
      </c>
      <c r="I77" s="30">
        <v>15000</v>
      </c>
      <c r="J77" s="31"/>
      <c r="K77" s="76">
        <v>0</v>
      </c>
      <c r="L77" s="75">
        <f t="shared" si="11"/>
        <v>0</v>
      </c>
      <c r="M77" s="30">
        <f t="shared" si="12"/>
        <v>0</v>
      </c>
      <c r="N77" s="164">
        <v>0</v>
      </c>
      <c r="O77" s="74">
        <f t="shared" si="15"/>
        <v>0</v>
      </c>
      <c r="P77" s="32" t="s">
        <v>211</v>
      </c>
      <c r="Q77" s="100">
        <v>0</v>
      </c>
      <c r="R77" s="100">
        <v>0</v>
      </c>
      <c r="S77" s="101">
        <f t="shared" si="14"/>
        <v>0</v>
      </c>
    </row>
    <row r="78" spans="3:19" s="61" customFormat="1" x14ac:dyDescent="0.4">
      <c r="C78" s="62" t="s">
        <v>86</v>
      </c>
      <c r="D78" s="63" t="s">
        <v>87</v>
      </c>
      <c r="E78" s="62" t="s">
        <v>2</v>
      </c>
      <c r="F78" s="64">
        <v>1</v>
      </c>
      <c r="G78" s="64">
        <v>1</v>
      </c>
      <c r="H78" s="64">
        <v>682355.19999999995</v>
      </c>
      <c r="I78" s="64">
        <v>682355.19999999995</v>
      </c>
      <c r="J78" s="65"/>
      <c r="K78" s="66" t="s">
        <v>276</v>
      </c>
      <c r="L78" s="68" t="s">
        <v>276</v>
      </c>
      <c r="M78" s="64">
        <f>ROUNDDOWN(SUM(M79:M100),2)</f>
        <v>53854.36</v>
      </c>
      <c r="N78" s="162">
        <v>53854.36</v>
      </c>
      <c r="O78" s="84">
        <f t="shared" si="15"/>
        <v>53854.36</v>
      </c>
      <c r="P78" s="67" t="s">
        <v>207</v>
      </c>
      <c r="Q78" s="100">
        <v>0</v>
      </c>
      <c r="R78" s="100">
        <v>0</v>
      </c>
      <c r="S78" s="101">
        <f t="shared" si="14"/>
        <v>7.8924231837025655E-2</v>
      </c>
    </row>
    <row r="79" spans="3:19" s="27" customFormat="1" x14ac:dyDescent="0.4">
      <c r="C79" s="28">
        <v>1</v>
      </c>
      <c r="D79" s="29" t="s">
        <v>88</v>
      </c>
      <c r="E79" s="28" t="s">
        <v>89</v>
      </c>
      <c r="F79" s="30">
        <v>11</v>
      </c>
      <c r="G79" s="30">
        <v>11</v>
      </c>
      <c r="H79" s="30">
        <v>4930</v>
      </c>
      <c r="I79" s="30">
        <v>54230</v>
      </c>
      <c r="J79" s="31"/>
      <c r="K79" s="76">
        <v>0</v>
      </c>
      <c r="L79" s="75">
        <f t="shared" ref="L79:L100" si="16">K79</f>
        <v>0</v>
      </c>
      <c r="M79" s="30">
        <f t="shared" ref="M79:M100" si="17">ROUNDDOWN((H79*K79),2)</f>
        <v>0</v>
      </c>
      <c r="N79" s="164">
        <v>0</v>
      </c>
      <c r="O79" s="74">
        <f t="shared" si="15"/>
        <v>0</v>
      </c>
      <c r="P79" s="32" t="s">
        <v>212</v>
      </c>
      <c r="Q79" s="100">
        <v>0</v>
      </c>
      <c r="R79" s="100">
        <v>0</v>
      </c>
      <c r="S79" s="101">
        <f t="shared" si="14"/>
        <v>0</v>
      </c>
    </row>
    <row r="80" spans="3:19" s="27" customFormat="1" x14ac:dyDescent="0.4">
      <c r="C80" s="28">
        <v>2</v>
      </c>
      <c r="D80" s="29" t="s">
        <v>90</v>
      </c>
      <c r="E80" s="28" t="s">
        <v>89</v>
      </c>
      <c r="F80" s="30">
        <v>9</v>
      </c>
      <c r="G80" s="30">
        <v>9</v>
      </c>
      <c r="H80" s="30">
        <v>550</v>
      </c>
      <c r="I80" s="30">
        <v>4950</v>
      </c>
      <c r="J80" s="31"/>
      <c r="K80" s="76">
        <v>1</v>
      </c>
      <c r="L80" s="75">
        <f t="shared" si="16"/>
        <v>1</v>
      </c>
      <c r="M80" s="30">
        <f t="shared" si="17"/>
        <v>550</v>
      </c>
      <c r="N80" s="163">
        <v>550</v>
      </c>
      <c r="O80" s="74">
        <f t="shared" si="15"/>
        <v>550</v>
      </c>
      <c r="P80" s="32" t="s">
        <v>202</v>
      </c>
      <c r="Q80" s="100">
        <v>0</v>
      </c>
      <c r="R80" s="100">
        <v>0</v>
      </c>
      <c r="S80" s="101">
        <f t="shared" si="14"/>
        <v>0.1111111111111111</v>
      </c>
    </row>
    <row r="81" spans="3:19" s="27" customFormat="1" x14ac:dyDescent="0.4">
      <c r="C81" s="28">
        <v>3</v>
      </c>
      <c r="D81" s="29" t="s">
        <v>91</v>
      </c>
      <c r="E81" s="28" t="s">
        <v>92</v>
      </c>
      <c r="F81" s="30">
        <v>10</v>
      </c>
      <c r="G81" s="30">
        <v>10</v>
      </c>
      <c r="H81" s="30">
        <v>11162</v>
      </c>
      <c r="I81" s="30">
        <v>111620</v>
      </c>
      <c r="J81" s="31"/>
      <c r="K81" s="76">
        <v>1</v>
      </c>
      <c r="L81" s="75">
        <f t="shared" si="16"/>
        <v>1</v>
      </c>
      <c r="M81" s="30">
        <f t="shared" si="17"/>
        <v>11162</v>
      </c>
      <c r="N81" s="163">
        <v>11162</v>
      </c>
      <c r="O81" s="74">
        <f t="shared" si="15"/>
        <v>11162</v>
      </c>
      <c r="P81" s="32" t="s">
        <v>213</v>
      </c>
      <c r="Q81" s="100">
        <v>0</v>
      </c>
      <c r="R81" s="100">
        <v>0</v>
      </c>
      <c r="S81" s="101">
        <f t="shared" si="14"/>
        <v>0.1</v>
      </c>
    </row>
    <row r="82" spans="3:19" s="27" customFormat="1" x14ac:dyDescent="0.4">
      <c r="C82" s="28">
        <v>4</v>
      </c>
      <c r="D82" s="29" t="s">
        <v>93</v>
      </c>
      <c r="E82" s="28" t="s">
        <v>45</v>
      </c>
      <c r="F82" s="30">
        <v>9</v>
      </c>
      <c r="G82" s="30">
        <v>9</v>
      </c>
      <c r="H82" s="30">
        <v>4562.8500000000004</v>
      </c>
      <c r="I82" s="30">
        <v>41065.65</v>
      </c>
      <c r="J82" s="31"/>
      <c r="K82" s="76">
        <v>1</v>
      </c>
      <c r="L82" s="75">
        <f t="shared" si="16"/>
        <v>1</v>
      </c>
      <c r="M82" s="30">
        <f t="shared" si="17"/>
        <v>4562.8500000000004</v>
      </c>
      <c r="N82" s="163">
        <v>4562.8500000000004</v>
      </c>
      <c r="O82" s="74">
        <f t="shared" si="15"/>
        <v>4562.8500000000004</v>
      </c>
      <c r="P82" s="32" t="s">
        <v>201</v>
      </c>
      <c r="Q82" s="100">
        <v>0</v>
      </c>
      <c r="R82" s="100">
        <v>0</v>
      </c>
      <c r="S82" s="101">
        <f t="shared" si="14"/>
        <v>0.11111111111111112</v>
      </c>
    </row>
    <row r="83" spans="3:19" s="27" customFormat="1" x14ac:dyDescent="0.4">
      <c r="C83" s="28">
        <v>5</v>
      </c>
      <c r="D83" s="29" t="s">
        <v>94</v>
      </c>
      <c r="E83" s="28" t="s">
        <v>92</v>
      </c>
      <c r="F83" s="30">
        <v>9</v>
      </c>
      <c r="G83" s="30">
        <v>9</v>
      </c>
      <c r="H83" s="30">
        <v>1760</v>
      </c>
      <c r="I83" s="30">
        <v>15840</v>
      </c>
      <c r="J83" s="31"/>
      <c r="K83" s="76">
        <v>1</v>
      </c>
      <c r="L83" s="75">
        <f t="shared" si="16"/>
        <v>1</v>
      </c>
      <c r="M83" s="30">
        <f t="shared" si="17"/>
        <v>1760</v>
      </c>
      <c r="N83" s="163">
        <v>1760</v>
      </c>
      <c r="O83" s="74">
        <f t="shared" si="15"/>
        <v>1760</v>
      </c>
      <c r="P83" s="32" t="s">
        <v>201</v>
      </c>
      <c r="Q83" s="100">
        <v>0</v>
      </c>
      <c r="R83" s="100">
        <v>0</v>
      </c>
      <c r="S83" s="101">
        <f t="shared" si="14"/>
        <v>0.1111111111111111</v>
      </c>
    </row>
    <row r="84" spans="3:19" s="27" customFormat="1" x14ac:dyDescent="0.4">
      <c r="C84" s="28">
        <v>6</v>
      </c>
      <c r="D84" s="29" t="s">
        <v>95</v>
      </c>
      <c r="E84" s="28" t="s">
        <v>6</v>
      </c>
      <c r="F84" s="30">
        <v>195</v>
      </c>
      <c r="G84" s="30">
        <v>195</v>
      </c>
      <c r="H84" s="30">
        <v>44</v>
      </c>
      <c r="I84" s="30">
        <v>8580</v>
      </c>
      <c r="J84" s="31"/>
      <c r="K84" s="76">
        <v>21.82</v>
      </c>
      <c r="L84" s="75">
        <f t="shared" si="16"/>
        <v>21.82</v>
      </c>
      <c r="M84" s="30">
        <f t="shared" si="17"/>
        <v>960.08</v>
      </c>
      <c r="N84" s="163">
        <v>960.08</v>
      </c>
      <c r="O84" s="74">
        <f t="shared" si="15"/>
        <v>960.08</v>
      </c>
      <c r="P84" s="32" t="s">
        <v>201</v>
      </c>
      <c r="Q84" s="100">
        <v>0</v>
      </c>
      <c r="R84" s="100">
        <v>0</v>
      </c>
      <c r="S84" s="101">
        <f t="shared" si="14"/>
        <v>0.11189743589743591</v>
      </c>
    </row>
    <row r="85" spans="3:19" s="27" customFormat="1" x14ac:dyDescent="0.4">
      <c r="C85" s="28">
        <v>7</v>
      </c>
      <c r="D85" s="29" t="s">
        <v>96</v>
      </c>
      <c r="E85" s="28" t="s">
        <v>6</v>
      </c>
      <c r="F85" s="30">
        <v>45</v>
      </c>
      <c r="G85" s="30">
        <v>45</v>
      </c>
      <c r="H85" s="30">
        <v>129</v>
      </c>
      <c r="I85" s="30">
        <v>5805</v>
      </c>
      <c r="J85" s="31"/>
      <c r="K85" s="76">
        <v>0</v>
      </c>
      <c r="L85" s="75">
        <f t="shared" si="16"/>
        <v>0</v>
      </c>
      <c r="M85" s="30">
        <f t="shared" si="17"/>
        <v>0</v>
      </c>
      <c r="N85" s="164">
        <v>0</v>
      </c>
      <c r="O85" s="74">
        <f t="shared" si="15"/>
        <v>0</v>
      </c>
      <c r="P85" s="32" t="s">
        <v>201</v>
      </c>
      <c r="Q85" s="100">
        <v>0</v>
      </c>
      <c r="R85" s="100">
        <v>0</v>
      </c>
      <c r="S85" s="101">
        <f t="shared" si="14"/>
        <v>0</v>
      </c>
    </row>
    <row r="86" spans="3:19" s="27" customFormat="1" x14ac:dyDescent="0.4">
      <c r="C86" s="28">
        <v>8</v>
      </c>
      <c r="D86" s="29" t="s">
        <v>97</v>
      </c>
      <c r="E86" s="28" t="s">
        <v>6</v>
      </c>
      <c r="F86" s="30">
        <v>45</v>
      </c>
      <c r="G86" s="30">
        <v>45</v>
      </c>
      <c r="H86" s="30">
        <v>1500</v>
      </c>
      <c r="I86" s="30">
        <v>67500</v>
      </c>
      <c r="J86" s="31"/>
      <c r="K86" s="76">
        <v>5.24</v>
      </c>
      <c r="L86" s="75">
        <f t="shared" si="16"/>
        <v>5.24</v>
      </c>
      <c r="M86" s="30">
        <f t="shared" si="17"/>
        <v>7860</v>
      </c>
      <c r="N86" s="163">
        <v>7860</v>
      </c>
      <c r="O86" s="74">
        <f t="shared" si="15"/>
        <v>7860</v>
      </c>
      <c r="P86" s="32" t="s">
        <v>214</v>
      </c>
      <c r="Q86" s="100">
        <v>0</v>
      </c>
      <c r="R86" s="100">
        <v>0</v>
      </c>
      <c r="S86" s="101">
        <f t="shared" si="14"/>
        <v>0.11644444444444445</v>
      </c>
    </row>
    <row r="87" spans="3:19" s="27" customFormat="1" x14ac:dyDescent="0.4">
      <c r="C87" s="28">
        <v>9</v>
      </c>
      <c r="D87" s="29" t="s">
        <v>98</v>
      </c>
      <c r="E87" s="28" t="s">
        <v>2</v>
      </c>
      <c r="F87" s="30">
        <v>1</v>
      </c>
      <c r="G87" s="30">
        <v>1</v>
      </c>
      <c r="H87" s="30">
        <v>12000</v>
      </c>
      <c r="I87" s="30">
        <v>12000</v>
      </c>
      <c r="J87" s="31"/>
      <c r="K87" s="76">
        <v>0.1</v>
      </c>
      <c r="L87" s="75">
        <f t="shared" si="16"/>
        <v>0.1</v>
      </c>
      <c r="M87" s="30">
        <f t="shared" si="17"/>
        <v>1200</v>
      </c>
      <c r="N87" s="164">
        <v>1200</v>
      </c>
      <c r="O87" s="74">
        <f t="shared" si="15"/>
        <v>1200</v>
      </c>
      <c r="P87" s="32" t="s">
        <v>202</v>
      </c>
      <c r="Q87" s="100">
        <v>0</v>
      </c>
      <c r="R87" s="100">
        <v>0</v>
      </c>
      <c r="S87" s="101">
        <f t="shared" si="14"/>
        <v>0.1</v>
      </c>
    </row>
    <row r="88" spans="3:19" s="27" customFormat="1" x14ac:dyDescent="0.4">
      <c r="C88" s="28">
        <v>10</v>
      </c>
      <c r="D88" s="29" t="s">
        <v>99</v>
      </c>
      <c r="E88" s="28" t="s">
        <v>2</v>
      </c>
      <c r="F88" s="30">
        <v>1</v>
      </c>
      <c r="G88" s="30">
        <v>1</v>
      </c>
      <c r="H88" s="30">
        <v>5000</v>
      </c>
      <c r="I88" s="30">
        <v>5000</v>
      </c>
      <c r="J88" s="31"/>
      <c r="K88" s="76">
        <v>0.08</v>
      </c>
      <c r="L88" s="75">
        <f t="shared" si="16"/>
        <v>0.08</v>
      </c>
      <c r="M88" s="30">
        <f t="shared" si="17"/>
        <v>400</v>
      </c>
      <c r="N88" s="164">
        <v>400</v>
      </c>
      <c r="O88" s="74">
        <f t="shared" si="15"/>
        <v>400</v>
      </c>
      <c r="P88" s="32" t="s">
        <v>202</v>
      </c>
      <c r="Q88" s="100">
        <v>0</v>
      </c>
      <c r="R88" s="100">
        <v>0</v>
      </c>
      <c r="S88" s="101">
        <f t="shared" si="14"/>
        <v>0.08</v>
      </c>
    </row>
    <row r="89" spans="3:19" s="27" customFormat="1" x14ac:dyDescent="0.4">
      <c r="C89" s="28">
        <v>11</v>
      </c>
      <c r="D89" s="29" t="s">
        <v>100</v>
      </c>
      <c r="E89" s="28" t="s">
        <v>6</v>
      </c>
      <c r="F89" s="30">
        <v>45</v>
      </c>
      <c r="G89" s="30">
        <v>45</v>
      </c>
      <c r="H89" s="30">
        <v>2298.2399999999998</v>
      </c>
      <c r="I89" s="30">
        <v>103420.8</v>
      </c>
      <c r="J89" s="31"/>
      <c r="K89" s="76">
        <v>5.78</v>
      </c>
      <c r="L89" s="75">
        <f t="shared" si="16"/>
        <v>5.78</v>
      </c>
      <c r="M89" s="30">
        <f t="shared" si="17"/>
        <v>13283.82</v>
      </c>
      <c r="N89" s="163">
        <v>13283.82</v>
      </c>
      <c r="O89" s="74">
        <f t="shared" si="15"/>
        <v>13283.82</v>
      </c>
      <c r="P89" s="32" t="s">
        <v>202</v>
      </c>
      <c r="Q89" s="100">
        <v>0</v>
      </c>
      <c r="R89" s="100">
        <v>0</v>
      </c>
      <c r="S89" s="101">
        <f t="shared" si="14"/>
        <v>0.12844437482595378</v>
      </c>
    </row>
    <row r="90" spans="3:19" s="27" customFormat="1" x14ac:dyDescent="0.4">
      <c r="C90" s="28">
        <v>12</v>
      </c>
      <c r="D90" s="29" t="s">
        <v>101</v>
      </c>
      <c r="E90" s="28" t="s">
        <v>6</v>
      </c>
      <c r="F90" s="30">
        <v>195</v>
      </c>
      <c r="G90" s="30">
        <v>195</v>
      </c>
      <c r="H90" s="30">
        <v>798.65</v>
      </c>
      <c r="I90" s="30">
        <v>155736.75</v>
      </c>
      <c r="J90" s="31"/>
      <c r="K90" s="76">
        <v>10.45</v>
      </c>
      <c r="L90" s="75">
        <f t="shared" si="16"/>
        <v>10.45</v>
      </c>
      <c r="M90" s="30">
        <f t="shared" si="17"/>
        <v>8345.89</v>
      </c>
      <c r="N90" s="163">
        <v>8345.89</v>
      </c>
      <c r="O90" s="74">
        <f t="shared" si="15"/>
        <v>8345.89</v>
      </c>
      <c r="P90" s="32" t="s">
        <v>202</v>
      </c>
      <c r="Q90" s="100">
        <v>0</v>
      </c>
      <c r="R90" s="100">
        <v>0</v>
      </c>
      <c r="S90" s="101">
        <f t="shared" si="14"/>
        <v>5.3589727537013576E-2</v>
      </c>
    </row>
    <row r="91" spans="3:19" s="27" customFormat="1" ht="34" x14ac:dyDescent="0.4">
      <c r="C91" s="28">
        <v>13</v>
      </c>
      <c r="D91" s="29" t="s">
        <v>102</v>
      </c>
      <c r="E91" s="28" t="s">
        <v>6</v>
      </c>
      <c r="F91" s="30">
        <v>490</v>
      </c>
      <c r="G91" s="30">
        <v>490</v>
      </c>
      <c r="H91" s="30">
        <v>49</v>
      </c>
      <c r="I91" s="30">
        <v>24010</v>
      </c>
      <c r="J91" s="31"/>
      <c r="K91" s="76">
        <v>0</v>
      </c>
      <c r="L91" s="75">
        <f t="shared" si="16"/>
        <v>0</v>
      </c>
      <c r="M91" s="30">
        <f t="shared" si="17"/>
        <v>0</v>
      </c>
      <c r="N91" s="164">
        <v>0</v>
      </c>
      <c r="O91" s="74">
        <f t="shared" si="15"/>
        <v>0</v>
      </c>
      <c r="P91" s="32" t="s">
        <v>201</v>
      </c>
      <c r="Q91" s="100">
        <v>0</v>
      </c>
      <c r="R91" s="100">
        <v>0</v>
      </c>
      <c r="S91" s="101">
        <f t="shared" si="14"/>
        <v>0</v>
      </c>
    </row>
    <row r="92" spans="3:19" s="27" customFormat="1" x14ac:dyDescent="0.4">
      <c r="C92" s="28">
        <v>14</v>
      </c>
      <c r="D92" s="29" t="s">
        <v>103</v>
      </c>
      <c r="E92" s="28" t="s">
        <v>6</v>
      </c>
      <c r="F92" s="30">
        <v>317</v>
      </c>
      <c r="G92" s="30">
        <v>317</v>
      </c>
      <c r="H92" s="30">
        <v>34</v>
      </c>
      <c r="I92" s="30">
        <v>10778</v>
      </c>
      <c r="J92" s="31"/>
      <c r="K92" s="76">
        <v>5.78</v>
      </c>
      <c r="L92" s="75">
        <f t="shared" si="16"/>
        <v>5.78</v>
      </c>
      <c r="M92" s="30">
        <f t="shared" si="17"/>
        <v>196.52</v>
      </c>
      <c r="N92" s="163">
        <v>196.52</v>
      </c>
      <c r="O92" s="74">
        <f t="shared" si="15"/>
        <v>196.52</v>
      </c>
      <c r="P92" s="32" t="s">
        <v>201</v>
      </c>
      <c r="Q92" s="100">
        <v>0</v>
      </c>
      <c r="R92" s="100">
        <v>0</v>
      </c>
      <c r="S92" s="101">
        <f t="shared" si="14"/>
        <v>1.8233438485804419E-2</v>
      </c>
    </row>
    <row r="93" spans="3:19" s="27" customFormat="1" x14ac:dyDescent="0.4">
      <c r="C93" s="28">
        <v>15</v>
      </c>
      <c r="D93" s="29" t="s">
        <v>104</v>
      </c>
      <c r="E93" s="28" t="s">
        <v>2</v>
      </c>
      <c r="F93" s="30">
        <v>1</v>
      </c>
      <c r="G93" s="30">
        <v>1</v>
      </c>
      <c r="H93" s="30">
        <v>8000</v>
      </c>
      <c r="I93" s="30">
        <v>8000</v>
      </c>
      <c r="J93" s="31"/>
      <c r="K93" s="76">
        <v>0.12</v>
      </c>
      <c r="L93" s="75">
        <f t="shared" si="16"/>
        <v>0.12</v>
      </c>
      <c r="M93" s="30">
        <f t="shared" si="17"/>
        <v>960</v>
      </c>
      <c r="N93" s="164">
        <v>960</v>
      </c>
      <c r="O93" s="74">
        <f t="shared" si="15"/>
        <v>960</v>
      </c>
      <c r="P93" s="32" t="s">
        <v>201</v>
      </c>
      <c r="Q93" s="100">
        <v>0</v>
      </c>
      <c r="R93" s="100">
        <v>0</v>
      </c>
      <c r="S93" s="101">
        <f t="shared" si="14"/>
        <v>0.12</v>
      </c>
    </row>
    <row r="94" spans="3:19" s="27" customFormat="1" x14ac:dyDescent="0.4">
      <c r="C94" s="28">
        <v>16</v>
      </c>
      <c r="D94" s="29" t="s">
        <v>105</v>
      </c>
      <c r="E94" s="28" t="s">
        <v>6</v>
      </c>
      <c r="F94" s="30">
        <v>240</v>
      </c>
      <c r="G94" s="30">
        <v>240</v>
      </c>
      <c r="H94" s="30">
        <v>10</v>
      </c>
      <c r="I94" s="30">
        <v>2400</v>
      </c>
      <c r="J94" s="31"/>
      <c r="K94" s="76">
        <v>11.32</v>
      </c>
      <c r="L94" s="75">
        <f t="shared" si="16"/>
        <v>11.32</v>
      </c>
      <c r="M94" s="30">
        <f t="shared" si="17"/>
        <v>113.2</v>
      </c>
      <c r="N94" s="163">
        <v>113.2</v>
      </c>
      <c r="O94" s="74">
        <f t="shared" si="15"/>
        <v>113.2</v>
      </c>
      <c r="P94" s="32" t="s">
        <v>202</v>
      </c>
      <c r="Q94" s="100">
        <v>0</v>
      </c>
      <c r="R94" s="100">
        <v>0</v>
      </c>
      <c r="S94" s="101">
        <f t="shared" si="14"/>
        <v>4.7166666666666669E-2</v>
      </c>
    </row>
    <row r="95" spans="3:19" s="27" customFormat="1" x14ac:dyDescent="0.4">
      <c r="C95" s="28">
        <v>17</v>
      </c>
      <c r="D95" s="29" t="s">
        <v>106</v>
      </c>
      <c r="E95" s="28" t="s">
        <v>89</v>
      </c>
      <c r="F95" s="30">
        <v>1</v>
      </c>
      <c r="G95" s="30">
        <v>1</v>
      </c>
      <c r="H95" s="30">
        <v>10300</v>
      </c>
      <c r="I95" s="30">
        <v>10300</v>
      </c>
      <c r="J95" s="31"/>
      <c r="K95" s="76">
        <v>0</v>
      </c>
      <c r="L95" s="75">
        <f t="shared" si="16"/>
        <v>0</v>
      </c>
      <c r="M95" s="30">
        <f t="shared" si="17"/>
        <v>0</v>
      </c>
      <c r="N95" s="164">
        <v>0</v>
      </c>
      <c r="O95" s="74">
        <f t="shared" si="15"/>
        <v>0</v>
      </c>
      <c r="P95" s="32" t="s">
        <v>202</v>
      </c>
      <c r="Q95" s="100">
        <v>0</v>
      </c>
      <c r="R95" s="100">
        <v>0</v>
      </c>
      <c r="S95" s="101">
        <f t="shared" si="14"/>
        <v>0</v>
      </c>
    </row>
    <row r="96" spans="3:19" s="27" customFormat="1" x14ac:dyDescent="0.4">
      <c r="C96" s="28">
        <v>18</v>
      </c>
      <c r="D96" s="29" t="s">
        <v>107</v>
      </c>
      <c r="E96" s="28" t="s">
        <v>89</v>
      </c>
      <c r="F96" s="30">
        <v>1</v>
      </c>
      <c r="G96" s="30">
        <v>1</v>
      </c>
      <c r="H96" s="30">
        <v>648</v>
      </c>
      <c r="I96" s="30">
        <v>648</v>
      </c>
      <c r="J96" s="31"/>
      <c r="K96" s="76">
        <v>0</v>
      </c>
      <c r="L96" s="75">
        <f t="shared" si="16"/>
        <v>0</v>
      </c>
      <c r="M96" s="30">
        <f t="shared" si="17"/>
        <v>0</v>
      </c>
      <c r="N96" s="164">
        <v>0</v>
      </c>
      <c r="O96" s="74">
        <f t="shared" si="15"/>
        <v>0</v>
      </c>
      <c r="P96" s="32" t="s">
        <v>215</v>
      </c>
      <c r="Q96" s="100">
        <v>0</v>
      </c>
      <c r="R96" s="100">
        <v>0</v>
      </c>
      <c r="S96" s="101">
        <f t="shared" si="14"/>
        <v>0</v>
      </c>
    </row>
    <row r="97" spans="3:19" s="27" customFormat="1" ht="34" x14ac:dyDescent="0.4">
      <c r="C97" s="28">
        <v>19</v>
      </c>
      <c r="D97" s="29" t="s">
        <v>108</v>
      </c>
      <c r="E97" s="28" t="s">
        <v>89</v>
      </c>
      <c r="F97" s="30">
        <v>2</v>
      </c>
      <c r="G97" s="30">
        <v>2</v>
      </c>
      <c r="H97" s="30">
        <v>2500</v>
      </c>
      <c r="I97" s="30">
        <v>5000</v>
      </c>
      <c r="J97" s="31"/>
      <c r="K97" s="76">
        <v>1</v>
      </c>
      <c r="L97" s="75">
        <f t="shared" si="16"/>
        <v>1</v>
      </c>
      <c r="M97" s="30">
        <f t="shared" si="17"/>
        <v>2500</v>
      </c>
      <c r="N97" s="163">
        <v>2500</v>
      </c>
      <c r="O97" s="74">
        <f t="shared" si="15"/>
        <v>2500</v>
      </c>
      <c r="P97" s="32" t="s">
        <v>202</v>
      </c>
      <c r="Q97" s="100">
        <v>0</v>
      </c>
      <c r="R97" s="100">
        <v>0</v>
      </c>
      <c r="S97" s="101">
        <f t="shared" si="14"/>
        <v>0.5</v>
      </c>
    </row>
    <row r="98" spans="3:19" s="27" customFormat="1" ht="34" x14ac:dyDescent="0.4">
      <c r="C98" s="28">
        <v>20</v>
      </c>
      <c r="D98" s="29" t="s">
        <v>109</v>
      </c>
      <c r="E98" s="28" t="s">
        <v>89</v>
      </c>
      <c r="F98" s="30">
        <v>9</v>
      </c>
      <c r="G98" s="30">
        <v>9</v>
      </c>
      <c r="H98" s="30">
        <v>720</v>
      </c>
      <c r="I98" s="30">
        <v>6480</v>
      </c>
      <c r="J98" s="31"/>
      <c r="K98" s="76">
        <v>0</v>
      </c>
      <c r="L98" s="75">
        <f t="shared" si="16"/>
        <v>0</v>
      </c>
      <c r="M98" s="30">
        <f t="shared" si="17"/>
        <v>0</v>
      </c>
      <c r="N98" s="164">
        <v>0</v>
      </c>
      <c r="O98" s="74">
        <f t="shared" si="15"/>
        <v>0</v>
      </c>
      <c r="P98" s="32" t="s">
        <v>202</v>
      </c>
      <c r="Q98" s="100">
        <v>0</v>
      </c>
      <c r="R98" s="100">
        <v>0</v>
      </c>
      <c r="S98" s="101">
        <f t="shared" ref="S98:S129" si="18">M98/I98</f>
        <v>0</v>
      </c>
    </row>
    <row r="99" spans="3:19" s="27" customFormat="1" x14ac:dyDescent="0.4">
      <c r="C99" s="28">
        <v>21</v>
      </c>
      <c r="D99" s="29" t="s">
        <v>110</v>
      </c>
      <c r="E99" s="28" t="s">
        <v>2</v>
      </c>
      <c r="F99" s="30">
        <v>1</v>
      </c>
      <c r="G99" s="30">
        <v>1</v>
      </c>
      <c r="H99" s="30">
        <v>20000</v>
      </c>
      <c r="I99" s="30">
        <v>20000</v>
      </c>
      <c r="J99" s="31"/>
      <c r="K99" s="76">
        <v>0</v>
      </c>
      <c r="L99" s="75">
        <f t="shared" si="16"/>
        <v>0</v>
      </c>
      <c r="M99" s="30">
        <f t="shared" si="17"/>
        <v>0</v>
      </c>
      <c r="N99" s="164">
        <v>0</v>
      </c>
      <c r="O99" s="74">
        <f t="shared" si="15"/>
        <v>0</v>
      </c>
      <c r="P99" s="32" t="s">
        <v>211</v>
      </c>
      <c r="Q99" s="100">
        <v>0</v>
      </c>
      <c r="R99" s="100">
        <v>0</v>
      </c>
      <c r="S99" s="101">
        <f t="shared" si="18"/>
        <v>0</v>
      </c>
    </row>
    <row r="100" spans="3:19" s="27" customFormat="1" x14ac:dyDescent="0.4">
      <c r="C100" s="28">
        <v>22</v>
      </c>
      <c r="D100" s="29" t="s">
        <v>111</v>
      </c>
      <c r="E100" s="28" t="s">
        <v>112</v>
      </c>
      <c r="F100" s="30">
        <v>9</v>
      </c>
      <c r="G100" s="30">
        <v>9</v>
      </c>
      <c r="H100" s="30">
        <v>999</v>
      </c>
      <c r="I100" s="30">
        <v>8991</v>
      </c>
      <c r="J100" s="31"/>
      <c r="K100" s="76">
        <v>0</v>
      </c>
      <c r="L100" s="75">
        <f t="shared" si="16"/>
        <v>0</v>
      </c>
      <c r="M100" s="30">
        <f t="shared" si="17"/>
        <v>0</v>
      </c>
      <c r="N100" s="164">
        <v>0</v>
      </c>
      <c r="O100" s="74">
        <f t="shared" si="15"/>
        <v>0</v>
      </c>
      <c r="P100" s="32" t="s">
        <v>201</v>
      </c>
      <c r="Q100" s="100">
        <v>0</v>
      </c>
      <c r="R100" s="100">
        <v>0</v>
      </c>
      <c r="S100" s="101">
        <f t="shared" si="18"/>
        <v>0</v>
      </c>
    </row>
    <row r="101" spans="3:19" s="61" customFormat="1" x14ac:dyDescent="0.4">
      <c r="C101" s="62" t="s">
        <v>113</v>
      </c>
      <c r="D101" s="63" t="s">
        <v>114</v>
      </c>
      <c r="E101" s="62" t="s">
        <v>2</v>
      </c>
      <c r="F101" s="64">
        <v>1</v>
      </c>
      <c r="G101" s="64">
        <v>1</v>
      </c>
      <c r="H101" s="64">
        <v>2098822.83</v>
      </c>
      <c r="I101" s="64">
        <v>2098822.83</v>
      </c>
      <c r="J101" s="65"/>
      <c r="K101" s="66" t="s">
        <v>276</v>
      </c>
      <c r="L101" s="68" t="s">
        <v>276</v>
      </c>
      <c r="M101" s="64">
        <f>ROUNDDOWN(SUM(M102:M105),2)</f>
        <v>69074.399999999994</v>
      </c>
      <c r="N101" s="164">
        <v>69074.399999999994</v>
      </c>
      <c r="O101" s="84">
        <f t="shared" si="15"/>
        <v>69074.399999999994</v>
      </c>
      <c r="P101" s="67" t="s">
        <v>201</v>
      </c>
      <c r="Q101" s="100">
        <v>0</v>
      </c>
      <c r="R101" s="100">
        <v>0</v>
      </c>
      <c r="S101" s="101">
        <f t="shared" si="18"/>
        <v>3.2911019935875196E-2</v>
      </c>
    </row>
    <row r="102" spans="3:19" s="27" customFormat="1" x14ac:dyDescent="0.4">
      <c r="C102" s="28">
        <v>1</v>
      </c>
      <c r="D102" s="29" t="s">
        <v>115</v>
      </c>
      <c r="E102" s="28" t="s">
        <v>6</v>
      </c>
      <c r="F102" s="30">
        <v>354</v>
      </c>
      <c r="G102" s="30">
        <v>354</v>
      </c>
      <c r="H102" s="30">
        <v>4063.2</v>
      </c>
      <c r="I102" s="30">
        <v>1438372.8</v>
      </c>
      <c r="J102" s="31"/>
      <c r="K102" s="76">
        <v>17</v>
      </c>
      <c r="L102" s="75">
        <f>K102</f>
        <v>17</v>
      </c>
      <c r="M102" s="30">
        <f>ROUNDDOWN((H102*K102),2)</f>
        <v>69074.399999999994</v>
      </c>
      <c r="N102" s="164">
        <v>69074.399999999994</v>
      </c>
      <c r="O102" s="74">
        <f t="shared" si="15"/>
        <v>69074.399999999994</v>
      </c>
      <c r="P102" s="32" t="s">
        <v>208</v>
      </c>
      <c r="Q102" s="100">
        <v>0</v>
      </c>
      <c r="R102" s="100">
        <v>0</v>
      </c>
      <c r="S102" s="101">
        <f t="shared" si="18"/>
        <v>4.8022598870056492E-2</v>
      </c>
    </row>
    <row r="103" spans="3:19" s="27" customFormat="1" x14ac:dyDescent="0.4">
      <c r="C103" s="28">
        <v>2</v>
      </c>
      <c r="D103" s="29" t="s">
        <v>116</v>
      </c>
      <c r="E103" s="28" t="s">
        <v>6</v>
      </c>
      <c r="F103" s="30">
        <v>60.8</v>
      </c>
      <c r="G103" s="30">
        <v>60.8</v>
      </c>
      <c r="H103" s="30">
        <v>1116.44</v>
      </c>
      <c r="I103" s="30">
        <v>67879.55</v>
      </c>
      <c r="J103" s="31"/>
      <c r="K103" s="76">
        <v>0</v>
      </c>
      <c r="L103" s="75">
        <f>K103</f>
        <v>0</v>
      </c>
      <c r="M103" s="30">
        <f>ROUNDDOWN((H103*K103),2)</f>
        <v>0</v>
      </c>
      <c r="N103" s="164">
        <v>0</v>
      </c>
      <c r="O103" s="74">
        <f t="shared" si="15"/>
        <v>0</v>
      </c>
      <c r="P103" s="32" t="s">
        <v>205</v>
      </c>
      <c r="Q103" s="100">
        <v>0</v>
      </c>
      <c r="R103" s="100">
        <v>0</v>
      </c>
      <c r="S103" s="101">
        <f t="shared" si="18"/>
        <v>0</v>
      </c>
    </row>
    <row r="104" spans="3:19" s="27" customFormat="1" x14ac:dyDescent="0.4">
      <c r="C104" s="28">
        <v>3</v>
      </c>
      <c r="D104" s="29" t="s">
        <v>117</v>
      </c>
      <c r="E104" s="28" t="s">
        <v>45</v>
      </c>
      <c r="F104" s="30">
        <v>19</v>
      </c>
      <c r="G104" s="30">
        <v>19</v>
      </c>
      <c r="H104" s="30">
        <v>575</v>
      </c>
      <c r="I104" s="30">
        <v>10925</v>
      </c>
      <c r="J104" s="31"/>
      <c r="K104" s="76">
        <v>0</v>
      </c>
      <c r="L104" s="75">
        <f>K104</f>
        <v>0</v>
      </c>
      <c r="M104" s="30">
        <f>ROUNDDOWN((H104*K104),2)</f>
        <v>0</v>
      </c>
      <c r="N104" s="164">
        <v>0</v>
      </c>
      <c r="O104" s="74">
        <f t="shared" si="15"/>
        <v>0</v>
      </c>
      <c r="P104" s="32" t="s">
        <v>202</v>
      </c>
      <c r="Q104" s="100">
        <v>0</v>
      </c>
      <c r="R104" s="100">
        <v>0</v>
      </c>
      <c r="S104" s="101">
        <f t="shared" si="18"/>
        <v>0</v>
      </c>
    </row>
    <row r="105" spans="3:19" s="27" customFormat="1" x14ac:dyDescent="0.4">
      <c r="C105" s="28">
        <v>4</v>
      </c>
      <c r="D105" s="29" t="s">
        <v>118</v>
      </c>
      <c r="E105" s="28" t="s">
        <v>45</v>
      </c>
      <c r="F105" s="30">
        <v>19</v>
      </c>
      <c r="G105" s="30">
        <v>19</v>
      </c>
      <c r="H105" s="30">
        <v>30612.92</v>
      </c>
      <c r="I105" s="30">
        <v>581645.48</v>
      </c>
      <c r="J105" s="31"/>
      <c r="K105" s="76">
        <v>0</v>
      </c>
      <c r="L105" s="75">
        <f>K105</f>
        <v>0</v>
      </c>
      <c r="M105" s="30">
        <f>ROUNDDOWN((H105*K105),2)</f>
        <v>0</v>
      </c>
      <c r="N105" s="164">
        <v>0</v>
      </c>
      <c r="O105" s="74">
        <f t="shared" si="15"/>
        <v>0</v>
      </c>
      <c r="P105" s="32" t="s">
        <v>201</v>
      </c>
      <c r="Q105" s="100">
        <v>0</v>
      </c>
      <c r="R105" s="100">
        <v>0</v>
      </c>
      <c r="S105" s="101">
        <f t="shared" si="18"/>
        <v>0</v>
      </c>
    </row>
    <row r="106" spans="3:19" s="61" customFormat="1" x14ac:dyDescent="0.4">
      <c r="C106" s="62" t="s">
        <v>119</v>
      </c>
      <c r="D106" s="63" t="s">
        <v>120</v>
      </c>
      <c r="E106" s="62" t="s">
        <v>2</v>
      </c>
      <c r="F106" s="64">
        <v>1</v>
      </c>
      <c r="G106" s="64">
        <v>1</v>
      </c>
      <c r="H106" s="64">
        <v>377204.6</v>
      </c>
      <c r="I106" s="64">
        <v>377204.6</v>
      </c>
      <c r="J106" s="65"/>
      <c r="K106" s="66" t="s">
        <v>276</v>
      </c>
      <c r="L106" s="68" t="s">
        <v>276</v>
      </c>
      <c r="M106" s="64">
        <f>ROUNDDOWN(SUM(M107:M114),2)</f>
        <v>1104.6400000000001</v>
      </c>
      <c r="N106" s="162">
        <v>1104.6400000000001</v>
      </c>
      <c r="O106" s="84">
        <f t="shared" si="15"/>
        <v>1104.6400000000001</v>
      </c>
      <c r="P106" s="67" t="s">
        <v>216</v>
      </c>
      <c r="Q106" s="100">
        <v>0</v>
      </c>
      <c r="R106" s="100">
        <v>0</v>
      </c>
      <c r="S106" s="101">
        <f t="shared" si="18"/>
        <v>2.9284902676160371E-3</v>
      </c>
    </row>
    <row r="107" spans="3:19" s="27" customFormat="1" x14ac:dyDescent="0.4">
      <c r="C107" s="28">
        <v>1</v>
      </c>
      <c r="D107" s="29" t="s">
        <v>121</v>
      </c>
      <c r="E107" s="28" t="s">
        <v>14</v>
      </c>
      <c r="F107" s="30">
        <v>3000</v>
      </c>
      <c r="G107" s="30">
        <v>3000</v>
      </c>
      <c r="H107" s="30">
        <v>9.27</v>
      </c>
      <c r="I107" s="30">
        <v>27810</v>
      </c>
      <c r="J107" s="31"/>
      <c r="K107" s="76">
        <v>10.83</v>
      </c>
      <c r="L107" s="75">
        <f t="shared" ref="L107:L114" si="19">K107</f>
        <v>10.83</v>
      </c>
      <c r="M107" s="30">
        <f t="shared" ref="M107:M114" si="20">ROUNDDOWN((H107*K107),2)</f>
        <v>100.39</v>
      </c>
      <c r="N107" s="163">
        <v>100.39</v>
      </c>
      <c r="O107" s="74">
        <f t="shared" si="15"/>
        <v>100.39</v>
      </c>
      <c r="P107" s="32" t="s">
        <v>202</v>
      </c>
      <c r="Q107" s="100">
        <v>0</v>
      </c>
      <c r="R107" s="100">
        <v>0</v>
      </c>
      <c r="S107" s="101">
        <f t="shared" si="18"/>
        <v>3.6098525710176197E-3</v>
      </c>
    </row>
    <row r="108" spans="3:19" s="27" customFormat="1" x14ac:dyDescent="0.4">
      <c r="C108" s="28">
        <v>2</v>
      </c>
      <c r="D108" s="29" t="s">
        <v>122</v>
      </c>
      <c r="E108" s="28" t="s">
        <v>6</v>
      </c>
      <c r="F108" s="30">
        <v>15</v>
      </c>
      <c r="G108" s="30">
        <v>15</v>
      </c>
      <c r="H108" s="30">
        <v>100</v>
      </c>
      <c r="I108" s="30">
        <v>1500</v>
      </c>
      <c r="J108" s="31"/>
      <c r="K108" s="76">
        <v>0</v>
      </c>
      <c r="L108" s="75">
        <f t="shared" si="19"/>
        <v>0</v>
      </c>
      <c r="M108" s="30">
        <f t="shared" si="20"/>
        <v>0</v>
      </c>
      <c r="N108" s="164">
        <v>0</v>
      </c>
      <c r="O108" s="74">
        <f t="shared" si="15"/>
        <v>0</v>
      </c>
      <c r="P108" s="32" t="s">
        <v>217</v>
      </c>
      <c r="Q108" s="100">
        <v>0</v>
      </c>
      <c r="R108" s="100">
        <v>0</v>
      </c>
      <c r="S108" s="101">
        <f t="shared" si="18"/>
        <v>0</v>
      </c>
    </row>
    <row r="109" spans="3:19" s="27" customFormat="1" ht="34" x14ac:dyDescent="0.4">
      <c r="C109" s="28">
        <v>3</v>
      </c>
      <c r="D109" s="29" t="s">
        <v>123</v>
      </c>
      <c r="E109" s="28" t="s">
        <v>6</v>
      </c>
      <c r="F109" s="30">
        <v>8</v>
      </c>
      <c r="G109" s="30">
        <v>8</v>
      </c>
      <c r="H109" s="30">
        <v>2744.95</v>
      </c>
      <c r="I109" s="30">
        <v>21959.599999999999</v>
      </c>
      <c r="J109" s="31"/>
      <c r="K109" s="76">
        <v>0</v>
      </c>
      <c r="L109" s="75">
        <f t="shared" si="19"/>
        <v>0</v>
      </c>
      <c r="M109" s="30">
        <f t="shared" si="20"/>
        <v>0</v>
      </c>
      <c r="N109" s="164">
        <v>0</v>
      </c>
      <c r="O109" s="74">
        <f t="shared" si="15"/>
        <v>0</v>
      </c>
      <c r="P109" s="32" t="s">
        <v>201</v>
      </c>
      <c r="Q109" s="100">
        <v>0</v>
      </c>
      <c r="R109" s="100">
        <v>0</v>
      </c>
      <c r="S109" s="101">
        <f t="shared" si="18"/>
        <v>0</v>
      </c>
    </row>
    <row r="110" spans="3:19" s="27" customFormat="1" ht="34" x14ac:dyDescent="0.4">
      <c r="C110" s="28">
        <v>4</v>
      </c>
      <c r="D110" s="29" t="s">
        <v>124</v>
      </c>
      <c r="E110" s="28" t="s">
        <v>125</v>
      </c>
      <c r="F110" s="30">
        <v>67</v>
      </c>
      <c r="G110" s="30">
        <v>67</v>
      </c>
      <c r="H110" s="30">
        <v>50</v>
      </c>
      <c r="I110" s="30">
        <v>3350</v>
      </c>
      <c r="J110" s="31"/>
      <c r="K110" s="76">
        <v>0</v>
      </c>
      <c r="L110" s="75">
        <f t="shared" si="19"/>
        <v>0</v>
      </c>
      <c r="M110" s="30">
        <f t="shared" si="20"/>
        <v>0</v>
      </c>
      <c r="N110" s="164">
        <v>0</v>
      </c>
      <c r="O110" s="74">
        <f t="shared" si="15"/>
        <v>0</v>
      </c>
      <c r="P110" s="32" t="s">
        <v>218</v>
      </c>
      <c r="Q110" s="100">
        <v>0</v>
      </c>
      <c r="R110" s="100">
        <v>0</v>
      </c>
      <c r="S110" s="101">
        <f t="shared" si="18"/>
        <v>0</v>
      </c>
    </row>
    <row r="111" spans="3:19" s="27" customFormat="1" ht="34" x14ac:dyDescent="0.4">
      <c r="C111" s="28">
        <v>5</v>
      </c>
      <c r="D111" s="29" t="s">
        <v>126</v>
      </c>
      <c r="E111" s="28" t="s">
        <v>2</v>
      </c>
      <c r="F111" s="30">
        <v>1</v>
      </c>
      <c r="G111" s="30">
        <v>1</v>
      </c>
      <c r="H111" s="30">
        <v>240000</v>
      </c>
      <c r="I111" s="30">
        <v>240000</v>
      </c>
      <c r="J111" s="31"/>
      <c r="K111" s="76">
        <v>0</v>
      </c>
      <c r="L111" s="75">
        <f t="shared" si="19"/>
        <v>0</v>
      </c>
      <c r="M111" s="30">
        <f t="shared" si="20"/>
        <v>0</v>
      </c>
      <c r="N111" s="164">
        <v>0</v>
      </c>
      <c r="O111" s="74">
        <f t="shared" si="15"/>
        <v>0</v>
      </c>
      <c r="P111" s="32" t="s">
        <v>219</v>
      </c>
      <c r="Q111" s="100">
        <v>0</v>
      </c>
      <c r="R111" s="100">
        <v>0</v>
      </c>
      <c r="S111" s="101">
        <f t="shared" si="18"/>
        <v>0</v>
      </c>
    </row>
    <row r="112" spans="3:19" s="27" customFormat="1" x14ac:dyDescent="0.4">
      <c r="C112" s="28">
        <v>6</v>
      </c>
      <c r="D112" s="29" t="s">
        <v>127</v>
      </c>
      <c r="E112" s="28" t="s">
        <v>2</v>
      </c>
      <c r="F112" s="30">
        <v>1</v>
      </c>
      <c r="G112" s="30">
        <v>1</v>
      </c>
      <c r="H112" s="30">
        <v>30000</v>
      </c>
      <c r="I112" s="30">
        <v>30000</v>
      </c>
      <c r="J112" s="31"/>
      <c r="K112" s="76">
        <v>0</v>
      </c>
      <c r="L112" s="75">
        <f t="shared" si="19"/>
        <v>0</v>
      </c>
      <c r="M112" s="30">
        <f t="shared" si="20"/>
        <v>0</v>
      </c>
      <c r="N112" s="164">
        <v>0</v>
      </c>
      <c r="O112" s="74">
        <f t="shared" si="15"/>
        <v>0</v>
      </c>
      <c r="P112" s="32" t="s">
        <v>216</v>
      </c>
      <c r="Q112" s="100">
        <v>0</v>
      </c>
      <c r="R112" s="100">
        <v>0</v>
      </c>
      <c r="S112" s="101">
        <f t="shared" si="18"/>
        <v>0</v>
      </c>
    </row>
    <row r="113" spans="3:19" s="27" customFormat="1" x14ac:dyDescent="0.4">
      <c r="C113" s="28">
        <v>7</v>
      </c>
      <c r="D113" s="29" t="s">
        <v>128</v>
      </c>
      <c r="E113" s="28" t="s">
        <v>129</v>
      </c>
      <c r="F113" s="30">
        <v>13</v>
      </c>
      <c r="G113" s="30">
        <v>13</v>
      </c>
      <c r="H113" s="30">
        <v>2500</v>
      </c>
      <c r="I113" s="30">
        <v>32500</v>
      </c>
      <c r="J113" s="31"/>
      <c r="K113" s="76">
        <v>0</v>
      </c>
      <c r="L113" s="75">
        <f t="shared" si="19"/>
        <v>0</v>
      </c>
      <c r="M113" s="30">
        <f t="shared" si="20"/>
        <v>0</v>
      </c>
      <c r="N113" s="164">
        <v>0</v>
      </c>
      <c r="O113" s="74">
        <f t="shared" si="15"/>
        <v>0</v>
      </c>
      <c r="P113" s="32" t="s">
        <v>211</v>
      </c>
      <c r="Q113" s="100">
        <v>0</v>
      </c>
      <c r="R113" s="100">
        <v>0</v>
      </c>
      <c r="S113" s="101">
        <f t="shared" si="18"/>
        <v>0</v>
      </c>
    </row>
    <row r="114" spans="3:19" s="27" customFormat="1" x14ac:dyDescent="0.4">
      <c r="C114" s="28">
        <v>8</v>
      </c>
      <c r="D114" s="29" t="s">
        <v>130</v>
      </c>
      <c r="E114" s="28" t="s">
        <v>2</v>
      </c>
      <c r="F114" s="30">
        <v>1</v>
      </c>
      <c r="G114" s="30">
        <v>1</v>
      </c>
      <c r="H114" s="30">
        <v>20085</v>
      </c>
      <c r="I114" s="30">
        <v>20085</v>
      </c>
      <c r="J114" s="31"/>
      <c r="K114" s="76">
        <v>0.05</v>
      </c>
      <c r="L114" s="75">
        <f t="shared" si="19"/>
        <v>0.05</v>
      </c>
      <c r="M114" s="30">
        <f t="shared" si="20"/>
        <v>1004.25</v>
      </c>
      <c r="N114" s="164">
        <v>1004.25</v>
      </c>
      <c r="O114" s="74">
        <f t="shared" si="15"/>
        <v>1004.25</v>
      </c>
      <c r="P114" s="32" t="s">
        <v>211</v>
      </c>
      <c r="Q114" s="100">
        <v>0</v>
      </c>
      <c r="R114" s="100">
        <v>0</v>
      </c>
      <c r="S114" s="101">
        <f t="shared" si="18"/>
        <v>0.05</v>
      </c>
    </row>
    <row r="115" spans="3:19" s="61" customFormat="1" x14ac:dyDescent="0.4">
      <c r="C115" s="62" t="s">
        <v>131</v>
      </c>
      <c r="D115" s="63" t="s">
        <v>132</v>
      </c>
      <c r="E115" s="62" t="s">
        <v>2</v>
      </c>
      <c r="F115" s="64">
        <v>1</v>
      </c>
      <c r="G115" s="64">
        <v>1</v>
      </c>
      <c r="H115" s="64">
        <v>2333560.2599999998</v>
      </c>
      <c r="I115" s="64">
        <v>2333560.2599999998</v>
      </c>
      <c r="J115" s="65"/>
      <c r="K115" s="66" t="s">
        <v>276</v>
      </c>
      <c r="L115" s="68" t="s">
        <v>276</v>
      </c>
      <c r="M115" s="64">
        <f>ROUNDDOWN(SUM(M116:M128),2)</f>
        <v>21822.22</v>
      </c>
      <c r="N115" s="162">
        <v>21822.22</v>
      </c>
      <c r="O115" s="84">
        <f t="shared" si="15"/>
        <v>21822.22</v>
      </c>
      <c r="P115" s="67" t="s">
        <v>216</v>
      </c>
      <c r="Q115" s="100">
        <v>0</v>
      </c>
      <c r="R115" s="100">
        <v>0</v>
      </c>
      <c r="S115" s="101">
        <f t="shared" si="18"/>
        <v>9.3514705294132847E-3</v>
      </c>
    </row>
    <row r="116" spans="3:19" s="27" customFormat="1" x14ac:dyDescent="0.4">
      <c r="C116" s="28">
        <v>1</v>
      </c>
      <c r="D116" s="29" t="s">
        <v>133</v>
      </c>
      <c r="E116" s="28" t="s">
        <v>45</v>
      </c>
      <c r="F116" s="30">
        <v>2</v>
      </c>
      <c r="G116" s="30">
        <v>2</v>
      </c>
      <c r="H116" s="30">
        <v>3165.71</v>
      </c>
      <c r="I116" s="30">
        <v>6331.42</v>
      </c>
      <c r="J116" s="31"/>
      <c r="K116" s="76">
        <v>1</v>
      </c>
      <c r="L116" s="75">
        <f t="shared" ref="L116:L128" si="21">K116</f>
        <v>1</v>
      </c>
      <c r="M116" s="30">
        <f t="shared" ref="M116:M128" si="22">ROUNDDOWN((H116*K116),2)</f>
        <v>3165.71</v>
      </c>
      <c r="N116" s="163">
        <v>3165.71</v>
      </c>
      <c r="O116" s="74">
        <f t="shared" si="15"/>
        <v>3165.71</v>
      </c>
      <c r="P116" s="32" t="s">
        <v>202</v>
      </c>
      <c r="Q116" s="100">
        <v>0</v>
      </c>
      <c r="R116" s="100">
        <v>0</v>
      </c>
      <c r="S116" s="101">
        <f t="shared" si="18"/>
        <v>0.5</v>
      </c>
    </row>
    <row r="117" spans="3:19" s="27" customFormat="1" x14ac:dyDescent="0.4">
      <c r="C117" s="28">
        <v>2</v>
      </c>
      <c r="D117" s="29" t="s">
        <v>134</v>
      </c>
      <c r="E117" s="28" t="s">
        <v>45</v>
      </c>
      <c r="F117" s="30">
        <v>3</v>
      </c>
      <c r="G117" s="30">
        <v>3</v>
      </c>
      <c r="H117" s="30">
        <v>3783.71</v>
      </c>
      <c r="I117" s="30">
        <v>11351.13</v>
      </c>
      <c r="J117" s="31"/>
      <c r="K117" s="76">
        <v>0</v>
      </c>
      <c r="L117" s="75">
        <f t="shared" si="21"/>
        <v>0</v>
      </c>
      <c r="M117" s="30">
        <f t="shared" si="22"/>
        <v>0</v>
      </c>
      <c r="N117" s="164">
        <v>0</v>
      </c>
      <c r="O117" s="74">
        <f t="shared" si="15"/>
        <v>0</v>
      </c>
      <c r="P117" s="32" t="s">
        <v>201</v>
      </c>
      <c r="Q117" s="100">
        <v>0</v>
      </c>
      <c r="R117" s="100">
        <v>0</v>
      </c>
      <c r="S117" s="101">
        <f t="shared" si="18"/>
        <v>0</v>
      </c>
    </row>
    <row r="118" spans="3:19" s="27" customFormat="1" x14ac:dyDescent="0.4">
      <c r="C118" s="28">
        <v>3</v>
      </c>
      <c r="D118" s="29" t="s">
        <v>135</v>
      </c>
      <c r="E118" s="28" t="s">
        <v>6</v>
      </c>
      <c r="F118" s="30">
        <v>482</v>
      </c>
      <c r="G118" s="30">
        <v>482</v>
      </c>
      <c r="H118" s="30">
        <v>2305.14</v>
      </c>
      <c r="I118" s="30">
        <v>1111077.48</v>
      </c>
      <c r="J118" s="31"/>
      <c r="K118" s="76">
        <v>0</v>
      </c>
      <c r="L118" s="75">
        <f t="shared" si="21"/>
        <v>0</v>
      </c>
      <c r="M118" s="30">
        <f t="shared" si="22"/>
        <v>0</v>
      </c>
      <c r="N118" s="164">
        <v>0</v>
      </c>
      <c r="O118" s="74">
        <f t="shared" si="15"/>
        <v>0</v>
      </c>
      <c r="P118" s="32" t="s">
        <v>220</v>
      </c>
      <c r="Q118" s="100">
        <v>0</v>
      </c>
      <c r="R118" s="100">
        <v>0</v>
      </c>
      <c r="S118" s="101">
        <f t="shared" si="18"/>
        <v>0</v>
      </c>
    </row>
    <row r="119" spans="3:19" s="27" customFormat="1" x14ac:dyDescent="0.4">
      <c r="C119" s="28">
        <v>4</v>
      </c>
      <c r="D119" s="29" t="s">
        <v>136</v>
      </c>
      <c r="E119" s="28" t="s">
        <v>6</v>
      </c>
      <c r="F119" s="30">
        <v>482</v>
      </c>
      <c r="G119" s="30">
        <v>482</v>
      </c>
      <c r="H119" s="30">
        <v>583.54999999999995</v>
      </c>
      <c r="I119" s="30">
        <v>281271.09999999998</v>
      </c>
      <c r="J119" s="31"/>
      <c r="K119" s="76">
        <v>11.83</v>
      </c>
      <c r="L119" s="75">
        <f t="shared" si="21"/>
        <v>11.83</v>
      </c>
      <c r="M119" s="30">
        <f t="shared" si="22"/>
        <v>6903.39</v>
      </c>
      <c r="N119" s="163">
        <v>6903.39</v>
      </c>
      <c r="O119" s="74">
        <f t="shared" si="15"/>
        <v>6903.39</v>
      </c>
      <c r="P119" s="32" t="s">
        <v>221</v>
      </c>
      <c r="Q119" s="100">
        <v>0</v>
      </c>
      <c r="R119" s="100">
        <v>0</v>
      </c>
      <c r="S119" s="101">
        <f t="shared" si="18"/>
        <v>2.45435453553529E-2</v>
      </c>
    </row>
    <row r="120" spans="3:19" s="27" customFormat="1" x14ac:dyDescent="0.4">
      <c r="C120" s="28">
        <v>5</v>
      </c>
      <c r="D120" s="29" t="s">
        <v>137</v>
      </c>
      <c r="E120" s="28" t="s">
        <v>112</v>
      </c>
      <c r="F120" s="30">
        <v>3</v>
      </c>
      <c r="G120" s="30">
        <v>3</v>
      </c>
      <c r="H120" s="30">
        <v>25000</v>
      </c>
      <c r="I120" s="30">
        <v>75000</v>
      </c>
      <c r="J120" s="31"/>
      <c r="K120" s="76">
        <v>0</v>
      </c>
      <c r="L120" s="75">
        <f t="shared" si="21"/>
        <v>0</v>
      </c>
      <c r="M120" s="30">
        <f t="shared" si="22"/>
        <v>0</v>
      </c>
      <c r="N120" s="164">
        <v>0</v>
      </c>
      <c r="O120" s="74">
        <f t="shared" si="15"/>
        <v>0</v>
      </c>
      <c r="P120" s="32" t="s">
        <v>222</v>
      </c>
      <c r="Q120" s="100">
        <v>0</v>
      </c>
      <c r="R120" s="100">
        <v>0</v>
      </c>
      <c r="S120" s="101">
        <f t="shared" si="18"/>
        <v>0</v>
      </c>
    </row>
    <row r="121" spans="3:19" s="27" customFormat="1" x14ac:dyDescent="0.4">
      <c r="C121" s="28">
        <v>6</v>
      </c>
      <c r="D121" s="29" t="s">
        <v>138</v>
      </c>
      <c r="E121" s="28" t="s">
        <v>43</v>
      </c>
      <c r="F121" s="30">
        <v>40</v>
      </c>
      <c r="G121" s="30">
        <v>40</v>
      </c>
      <c r="H121" s="30">
        <v>400.88</v>
      </c>
      <c r="I121" s="30">
        <v>16035.2</v>
      </c>
      <c r="J121" s="31"/>
      <c r="K121" s="76">
        <v>1</v>
      </c>
      <c r="L121" s="75">
        <f t="shared" si="21"/>
        <v>1</v>
      </c>
      <c r="M121" s="30">
        <f t="shared" si="22"/>
        <v>400.88</v>
      </c>
      <c r="N121" s="163">
        <v>400.88</v>
      </c>
      <c r="O121" s="74">
        <f t="shared" si="15"/>
        <v>400.88</v>
      </c>
      <c r="P121" s="32" t="s">
        <v>201</v>
      </c>
      <c r="Q121" s="100">
        <v>0</v>
      </c>
      <c r="R121" s="100">
        <v>0</v>
      </c>
      <c r="S121" s="101">
        <f t="shared" si="18"/>
        <v>2.4999999999999998E-2</v>
      </c>
    </row>
    <row r="122" spans="3:19" s="27" customFormat="1" x14ac:dyDescent="0.4">
      <c r="C122" s="28">
        <v>7</v>
      </c>
      <c r="D122" s="29" t="s">
        <v>139</v>
      </c>
      <c r="E122" s="28" t="s">
        <v>45</v>
      </c>
      <c r="F122" s="30">
        <v>3</v>
      </c>
      <c r="G122" s="30">
        <v>3</v>
      </c>
      <c r="H122" s="30">
        <v>1666.11</v>
      </c>
      <c r="I122" s="30">
        <v>4998.33</v>
      </c>
      <c r="J122" s="31"/>
      <c r="K122" s="76">
        <v>0</v>
      </c>
      <c r="L122" s="75">
        <f t="shared" si="21"/>
        <v>0</v>
      </c>
      <c r="M122" s="30">
        <f t="shared" si="22"/>
        <v>0</v>
      </c>
      <c r="N122" s="164">
        <v>0</v>
      </c>
      <c r="O122" s="74">
        <f t="shared" si="15"/>
        <v>0</v>
      </c>
      <c r="P122" s="32" t="s">
        <v>201</v>
      </c>
      <c r="Q122" s="100">
        <v>0</v>
      </c>
      <c r="R122" s="100">
        <v>0</v>
      </c>
      <c r="S122" s="101">
        <f t="shared" si="18"/>
        <v>0</v>
      </c>
    </row>
    <row r="123" spans="3:19" s="27" customFormat="1" x14ac:dyDescent="0.4">
      <c r="C123" s="28">
        <v>8</v>
      </c>
      <c r="D123" s="29" t="s">
        <v>140</v>
      </c>
      <c r="E123" s="28" t="s">
        <v>45</v>
      </c>
      <c r="F123" s="30">
        <v>4</v>
      </c>
      <c r="G123" s="30">
        <v>4</v>
      </c>
      <c r="H123" s="30">
        <v>2780</v>
      </c>
      <c r="I123" s="30">
        <v>11120</v>
      </c>
      <c r="J123" s="31"/>
      <c r="K123" s="76">
        <v>0</v>
      </c>
      <c r="L123" s="75">
        <f t="shared" si="21"/>
        <v>0</v>
      </c>
      <c r="M123" s="30">
        <f t="shared" si="22"/>
        <v>0</v>
      </c>
      <c r="N123" s="164">
        <v>0</v>
      </c>
      <c r="O123" s="74">
        <f t="shared" si="15"/>
        <v>0</v>
      </c>
      <c r="P123" s="32" t="s">
        <v>202</v>
      </c>
      <c r="Q123" s="100">
        <v>0</v>
      </c>
      <c r="R123" s="100">
        <v>0</v>
      </c>
      <c r="S123" s="101">
        <f t="shared" si="18"/>
        <v>0</v>
      </c>
    </row>
    <row r="124" spans="3:19" s="27" customFormat="1" x14ac:dyDescent="0.4">
      <c r="C124" s="28">
        <v>9</v>
      </c>
      <c r="D124" s="29" t="s">
        <v>141</v>
      </c>
      <c r="E124" s="28" t="s">
        <v>45</v>
      </c>
      <c r="F124" s="30">
        <v>8</v>
      </c>
      <c r="G124" s="30">
        <v>8</v>
      </c>
      <c r="H124" s="30">
        <v>1041.7</v>
      </c>
      <c r="I124" s="30">
        <v>8333.6</v>
      </c>
      <c r="J124" s="31"/>
      <c r="K124" s="76">
        <v>1</v>
      </c>
      <c r="L124" s="75">
        <f t="shared" si="21"/>
        <v>1</v>
      </c>
      <c r="M124" s="30">
        <f t="shared" si="22"/>
        <v>1041.7</v>
      </c>
      <c r="N124" s="163">
        <v>1041.7</v>
      </c>
      <c r="O124" s="74">
        <f t="shared" si="15"/>
        <v>1041.7</v>
      </c>
      <c r="P124" s="32" t="s">
        <v>201</v>
      </c>
      <c r="Q124" s="100">
        <v>0</v>
      </c>
      <c r="R124" s="100">
        <v>0</v>
      </c>
      <c r="S124" s="101">
        <f t="shared" si="18"/>
        <v>0.125</v>
      </c>
    </row>
    <row r="125" spans="3:19" s="27" customFormat="1" x14ac:dyDescent="0.4">
      <c r="C125" s="28">
        <v>10</v>
      </c>
      <c r="D125" s="29" t="s">
        <v>142</v>
      </c>
      <c r="E125" s="28" t="s">
        <v>45</v>
      </c>
      <c r="F125" s="30">
        <v>8</v>
      </c>
      <c r="G125" s="30">
        <v>8</v>
      </c>
      <c r="H125" s="30">
        <v>2041.05</v>
      </c>
      <c r="I125" s="30">
        <v>16328.4</v>
      </c>
      <c r="J125" s="31"/>
      <c r="K125" s="76">
        <v>0</v>
      </c>
      <c r="L125" s="75">
        <f t="shared" si="21"/>
        <v>0</v>
      </c>
      <c r="M125" s="30">
        <f t="shared" si="22"/>
        <v>0</v>
      </c>
      <c r="N125" s="164">
        <v>0</v>
      </c>
      <c r="O125" s="74">
        <f t="shared" si="15"/>
        <v>0</v>
      </c>
      <c r="P125" s="32" t="s">
        <v>201</v>
      </c>
      <c r="Q125" s="100">
        <v>0</v>
      </c>
      <c r="R125" s="100">
        <v>0</v>
      </c>
      <c r="S125" s="101">
        <f t="shared" si="18"/>
        <v>0</v>
      </c>
    </row>
    <row r="126" spans="3:19" s="27" customFormat="1" x14ac:dyDescent="0.4">
      <c r="C126" s="28">
        <v>11</v>
      </c>
      <c r="D126" s="29" t="s">
        <v>143</v>
      </c>
      <c r="E126" s="28" t="s">
        <v>43</v>
      </c>
      <c r="F126" s="30">
        <v>3</v>
      </c>
      <c r="G126" s="30">
        <v>3</v>
      </c>
      <c r="H126" s="30">
        <v>2200</v>
      </c>
      <c r="I126" s="30">
        <v>6600</v>
      </c>
      <c r="J126" s="31"/>
      <c r="K126" s="76">
        <v>0.5</v>
      </c>
      <c r="L126" s="75">
        <f t="shared" si="21"/>
        <v>0.5</v>
      </c>
      <c r="M126" s="30">
        <f t="shared" si="22"/>
        <v>1100</v>
      </c>
      <c r="N126" s="163">
        <v>1100</v>
      </c>
      <c r="O126" s="74">
        <f t="shared" si="15"/>
        <v>1100</v>
      </c>
      <c r="P126" s="32" t="s">
        <v>201</v>
      </c>
      <c r="Q126" s="100">
        <v>0</v>
      </c>
      <c r="R126" s="100">
        <v>0</v>
      </c>
      <c r="S126" s="101">
        <f t="shared" si="18"/>
        <v>0.16666666666666666</v>
      </c>
    </row>
    <row r="127" spans="3:19" s="27" customFormat="1" x14ac:dyDescent="0.4">
      <c r="C127" s="28">
        <v>12</v>
      </c>
      <c r="D127" s="29" t="s">
        <v>144</v>
      </c>
      <c r="E127" s="28" t="s">
        <v>2</v>
      </c>
      <c r="F127" s="30">
        <v>1</v>
      </c>
      <c r="G127" s="30">
        <v>1</v>
      </c>
      <c r="H127" s="30">
        <v>137113.60000000001</v>
      </c>
      <c r="I127" s="30">
        <v>137113.60000000001</v>
      </c>
      <c r="J127" s="31"/>
      <c r="K127" s="76">
        <v>0.04</v>
      </c>
      <c r="L127" s="75">
        <f t="shared" si="21"/>
        <v>0.04</v>
      </c>
      <c r="M127" s="30">
        <f t="shared" si="22"/>
        <v>5484.54</v>
      </c>
      <c r="N127" s="164">
        <v>5484.54</v>
      </c>
      <c r="O127" s="74">
        <f t="shared" si="15"/>
        <v>5484.54</v>
      </c>
      <c r="P127" s="32" t="s">
        <v>202</v>
      </c>
      <c r="Q127" s="100">
        <v>0</v>
      </c>
      <c r="R127" s="100">
        <v>0</v>
      </c>
      <c r="S127" s="101">
        <f t="shared" si="18"/>
        <v>3.9999970827109779E-2</v>
      </c>
    </row>
    <row r="128" spans="3:19" s="27" customFormat="1" x14ac:dyDescent="0.4">
      <c r="C128" s="28">
        <v>13</v>
      </c>
      <c r="D128" s="29" t="s">
        <v>145</v>
      </c>
      <c r="E128" s="28" t="s">
        <v>146</v>
      </c>
      <c r="F128" s="30">
        <v>2880</v>
      </c>
      <c r="G128" s="30">
        <v>2880</v>
      </c>
      <c r="H128" s="30">
        <v>225</v>
      </c>
      <c r="I128" s="30">
        <v>648000</v>
      </c>
      <c r="J128" s="31"/>
      <c r="K128" s="76">
        <v>16.559999999999999</v>
      </c>
      <c r="L128" s="75">
        <f t="shared" si="21"/>
        <v>16.559999999999999</v>
      </c>
      <c r="M128" s="30">
        <f t="shared" si="22"/>
        <v>3726</v>
      </c>
      <c r="N128" s="163">
        <v>3726</v>
      </c>
      <c r="O128" s="74">
        <f t="shared" si="15"/>
        <v>3726</v>
      </c>
      <c r="P128" s="32" t="s">
        <v>202</v>
      </c>
      <c r="Q128" s="100">
        <v>0</v>
      </c>
      <c r="R128" s="100">
        <v>0</v>
      </c>
      <c r="S128" s="101">
        <f t="shared" si="18"/>
        <v>5.7499999999999999E-3</v>
      </c>
    </row>
    <row r="129" spans="3:25" s="61" customFormat="1" x14ac:dyDescent="0.4">
      <c r="C129" s="62" t="s">
        <v>147</v>
      </c>
      <c r="D129" s="63" t="s">
        <v>148</v>
      </c>
      <c r="E129" s="62" t="s">
        <v>2</v>
      </c>
      <c r="F129" s="64">
        <v>1</v>
      </c>
      <c r="G129" s="64">
        <v>1</v>
      </c>
      <c r="H129" s="64">
        <v>716505.47</v>
      </c>
      <c r="I129" s="64">
        <v>716505.47</v>
      </c>
      <c r="J129" s="65"/>
      <c r="K129" s="66" t="s">
        <v>276</v>
      </c>
      <c r="L129" s="68" t="s">
        <v>276</v>
      </c>
      <c r="M129" s="64">
        <f>ROUNDDOWN(SUM(M130:M133),2)</f>
        <v>16839.22</v>
      </c>
      <c r="N129" s="162">
        <v>16839.22</v>
      </c>
      <c r="O129" s="84">
        <f t="shared" si="15"/>
        <v>16839.22</v>
      </c>
      <c r="P129" s="67" t="s">
        <v>223</v>
      </c>
      <c r="Q129" s="100">
        <v>0</v>
      </c>
      <c r="R129" s="100">
        <v>0</v>
      </c>
      <c r="S129" s="101">
        <f t="shared" si="18"/>
        <v>2.3501872218784321E-2</v>
      </c>
    </row>
    <row r="130" spans="3:25" s="27" customFormat="1" x14ac:dyDescent="0.4">
      <c r="C130" s="28">
        <v>1</v>
      </c>
      <c r="D130" s="29" t="s">
        <v>149</v>
      </c>
      <c r="E130" s="28" t="s">
        <v>150</v>
      </c>
      <c r="F130" s="30">
        <v>270</v>
      </c>
      <c r="G130" s="30">
        <v>270</v>
      </c>
      <c r="H130" s="30">
        <v>1800</v>
      </c>
      <c r="I130" s="30">
        <v>486000</v>
      </c>
      <c r="J130" s="31"/>
      <c r="K130" s="76">
        <v>0</v>
      </c>
      <c r="L130" s="75">
        <f>K130</f>
        <v>0</v>
      </c>
      <c r="M130" s="30">
        <f>ROUNDDOWN((H130*K130),2)</f>
        <v>0</v>
      </c>
      <c r="N130" s="164">
        <v>0</v>
      </c>
      <c r="O130" s="74">
        <f t="shared" si="15"/>
        <v>0</v>
      </c>
      <c r="P130" s="32" t="s">
        <v>224</v>
      </c>
      <c r="Q130" s="100">
        <v>0</v>
      </c>
      <c r="R130" s="100">
        <v>0</v>
      </c>
      <c r="S130" s="101">
        <f t="shared" ref="S130:S164" si="23">M130/I130</f>
        <v>0</v>
      </c>
    </row>
    <row r="131" spans="3:25" s="27" customFormat="1" x14ac:dyDescent="0.4">
      <c r="C131" s="28">
        <v>2</v>
      </c>
      <c r="D131" s="29" t="s">
        <v>151</v>
      </c>
      <c r="E131" s="28" t="s">
        <v>14</v>
      </c>
      <c r="F131" s="30">
        <v>1000</v>
      </c>
      <c r="G131" s="30">
        <v>1000</v>
      </c>
      <c r="H131" s="30">
        <v>62</v>
      </c>
      <c r="I131" s="30">
        <v>62000</v>
      </c>
      <c r="J131" s="31"/>
      <c r="K131" s="76">
        <v>11.11</v>
      </c>
      <c r="L131" s="75">
        <f>K131</f>
        <v>11.11</v>
      </c>
      <c r="M131" s="30">
        <f>ROUNDDOWN((H131*K131),2)</f>
        <v>688.82</v>
      </c>
      <c r="N131" s="163">
        <v>688.82</v>
      </c>
      <c r="O131" s="74">
        <f t="shared" ref="O131:O164" si="24">M131</f>
        <v>688.82</v>
      </c>
      <c r="P131" s="32" t="s">
        <v>202</v>
      </c>
      <c r="Q131" s="100">
        <v>0</v>
      </c>
      <c r="R131" s="100">
        <v>0</v>
      </c>
      <c r="S131" s="101">
        <f t="shared" si="23"/>
        <v>1.111E-2</v>
      </c>
    </row>
    <row r="132" spans="3:25" s="27" customFormat="1" x14ac:dyDescent="0.4">
      <c r="C132" s="28">
        <v>3</v>
      </c>
      <c r="D132" s="29" t="s">
        <v>152</v>
      </c>
      <c r="E132" s="28" t="s">
        <v>2</v>
      </c>
      <c r="F132" s="30">
        <v>1</v>
      </c>
      <c r="G132" s="30">
        <v>1</v>
      </c>
      <c r="H132" s="30">
        <v>62572.5</v>
      </c>
      <c r="I132" s="30">
        <v>62572.5</v>
      </c>
      <c r="J132" s="31"/>
      <c r="K132" s="76">
        <v>7.0000000000000007E-2</v>
      </c>
      <c r="L132" s="75">
        <f>K132</f>
        <v>7.0000000000000007E-2</v>
      </c>
      <c r="M132" s="30">
        <f>ROUNDDOWN((H132*K132),2)</f>
        <v>4380.07</v>
      </c>
      <c r="N132" s="164">
        <v>4380.07</v>
      </c>
      <c r="O132" s="74">
        <f t="shared" si="24"/>
        <v>4380.07</v>
      </c>
      <c r="P132" s="32" t="s">
        <v>202</v>
      </c>
      <c r="Q132" s="100">
        <v>0</v>
      </c>
      <c r="R132" s="100">
        <v>0</v>
      </c>
      <c r="S132" s="101">
        <f t="shared" si="23"/>
        <v>6.9999920092692472E-2</v>
      </c>
    </row>
    <row r="133" spans="3:25" s="27" customFormat="1" x14ac:dyDescent="0.4">
      <c r="C133" s="28">
        <v>4</v>
      </c>
      <c r="D133" s="29" t="s">
        <v>153</v>
      </c>
      <c r="E133" s="28" t="s">
        <v>154</v>
      </c>
      <c r="F133" s="30">
        <v>9</v>
      </c>
      <c r="G133" s="30">
        <v>9</v>
      </c>
      <c r="H133" s="30">
        <v>11770.33</v>
      </c>
      <c r="I133" s="30">
        <v>105932.97</v>
      </c>
      <c r="J133" s="31"/>
      <c r="K133" s="76">
        <v>1</v>
      </c>
      <c r="L133" s="75">
        <f>K133</f>
        <v>1</v>
      </c>
      <c r="M133" s="30">
        <f>ROUNDDOWN((H133*K133),2)</f>
        <v>11770.33</v>
      </c>
      <c r="N133" s="163">
        <v>11770.33</v>
      </c>
      <c r="O133" s="74">
        <f t="shared" si="24"/>
        <v>11770.33</v>
      </c>
      <c r="P133" s="32" t="s">
        <v>202</v>
      </c>
      <c r="Q133" s="100">
        <v>0</v>
      </c>
      <c r="R133" s="100">
        <v>0</v>
      </c>
      <c r="S133" s="101">
        <f t="shared" si="23"/>
        <v>0.1111111111111111</v>
      </c>
    </row>
    <row r="134" spans="3:25" s="61" customFormat="1" x14ac:dyDescent="0.4">
      <c r="C134" s="62" t="s">
        <v>304</v>
      </c>
      <c r="D134" s="63" t="s">
        <v>305</v>
      </c>
      <c r="E134" s="62" t="s">
        <v>2</v>
      </c>
      <c r="F134" s="64">
        <v>1</v>
      </c>
      <c r="G134" s="64">
        <v>1</v>
      </c>
      <c r="H134" s="64">
        <v>405990</v>
      </c>
      <c r="I134" s="64">
        <v>405990</v>
      </c>
      <c r="J134" s="65"/>
      <c r="K134" s="66" t="s">
        <v>276</v>
      </c>
      <c r="L134" s="68" t="s">
        <v>276</v>
      </c>
      <c r="M134" s="64">
        <f>ROUNDDOWN(SUM(M135:M136),2)</f>
        <v>314.01</v>
      </c>
      <c r="N134" s="164">
        <v>314.01</v>
      </c>
      <c r="O134" s="84">
        <f t="shared" si="24"/>
        <v>314.01</v>
      </c>
      <c r="P134" s="67" t="s">
        <v>223</v>
      </c>
      <c r="Q134" s="100">
        <v>0</v>
      </c>
      <c r="R134" s="100">
        <v>0</v>
      </c>
      <c r="S134" s="101">
        <f t="shared" si="23"/>
        <v>7.7344269563289737E-4</v>
      </c>
    </row>
    <row r="135" spans="3:25" s="27" customFormat="1" x14ac:dyDescent="0.4">
      <c r="C135" s="28">
        <v>1</v>
      </c>
      <c r="D135" s="29" t="s">
        <v>157</v>
      </c>
      <c r="E135" s="28" t="s">
        <v>158</v>
      </c>
      <c r="F135" s="30">
        <v>9</v>
      </c>
      <c r="G135" s="30">
        <v>9</v>
      </c>
      <c r="H135" s="30">
        <v>43346</v>
      </c>
      <c r="I135" s="30">
        <v>390114</v>
      </c>
      <c r="J135" s="31"/>
      <c r="K135" s="76">
        <v>0</v>
      </c>
      <c r="L135" s="75">
        <f>K135</f>
        <v>0</v>
      </c>
      <c r="M135" s="30">
        <f>ROUNDDOWN((H135*K135),2)</f>
        <v>0</v>
      </c>
      <c r="N135" s="164">
        <v>0</v>
      </c>
      <c r="O135" s="74">
        <f t="shared" si="24"/>
        <v>0</v>
      </c>
      <c r="P135" s="32" t="s">
        <v>225</v>
      </c>
      <c r="Q135" s="100">
        <v>0</v>
      </c>
      <c r="R135" s="100">
        <v>0</v>
      </c>
      <c r="S135" s="101">
        <f t="shared" si="23"/>
        <v>0</v>
      </c>
    </row>
    <row r="136" spans="3:25" s="128" customFormat="1" x14ac:dyDescent="0.4">
      <c r="C136" s="120">
        <v>2</v>
      </c>
      <c r="D136" s="121" t="s">
        <v>159</v>
      </c>
      <c r="E136" s="120" t="s">
        <v>160</v>
      </c>
      <c r="F136" s="122">
        <v>9</v>
      </c>
      <c r="G136" s="122">
        <v>9</v>
      </c>
      <c r="H136" s="122">
        <v>1764</v>
      </c>
      <c r="I136" s="122">
        <v>15876</v>
      </c>
      <c r="J136" s="123"/>
      <c r="K136" s="123"/>
      <c r="L136" s="124">
        <f>K136</f>
        <v>0</v>
      </c>
      <c r="M136" s="122">
        <f>ROUNDDOWN(SUM(M3,M18,M40,M58,M61,M78,M101,M106)*0.000945,2)</f>
        <v>314.01</v>
      </c>
      <c r="N136" s="164">
        <v>314.01</v>
      </c>
      <c r="O136" s="125">
        <f t="shared" si="24"/>
        <v>314.01</v>
      </c>
      <c r="P136" s="126" t="s">
        <v>309</v>
      </c>
      <c r="Q136" s="126">
        <v>0</v>
      </c>
      <c r="R136" s="126">
        <v>0</v>
      </c>
      <c r="S136" s="127">
        <f t="shared" si="23"/>
        <v>1.9778911564625849E-2</v>
      </c>
    </row>
    <row r="137" spans="3:25" s="61" customFormat="1" x14ac:dyDescent="0.4">
      <c r="C137" s="62" t="s">
        <v>301</v>
      </c>
      <c r="D137" s="63" t="s">
        <v>302</v>
      </c>
      <c r="E137" s="62" t="s">
        <v>2</v>
      </c>
      <c r="F137" s="64">
        <v>1</v>
      </c>
      <c r="G137" s="64">
        <v>1</v>
      </c>
      <c r="H137" s="64">
        <v>494131</v>
      </c>
      <c r="I137" s="64">
        <v>494131</v>
      </c>
      <c r="J137" s="65"/>
      <c r="K137" s="66" t="s">
        <v>276</v>
      </c>
      <c r="L137" s="68" t="s">
        <v>276</v>
      </c>
      <c r="M137" s="64">
        <f>ROUNDDOWN(SUM(M138:M152),2)</f>
        <v>1480.35</v>
      </c>
      <c r="N137" s="162">
        <v>1480.35</v>
      </c>
      <c r="O137" s="84">
        <f t="shared" si="24"/>
        <v>1480.35</v>
      </c>
      <c r="P137" s="67" t="s">
        <v>226</v>
      </c>
      <c r="Q137" s="100">
        <v>0</v>
      </c>
      <c r="R137" s="100">
        <v>0</v>
      </c>
      <c r="S137" s="101">
        <f t="shared" si="23"/>
        <v>2.9958654688736386E-3</v>
      </c>
    </row>
    <row r="138" spans="3:25" x14ac:dyDescent="0.4">
      <c r="C138" s="14">
        <v>1</v>
      </c>
      <c r="D138" s="20" t="s">
        <v>163</v>
      </c>
      <c r="E138" s="14" t="s">
        <v>164</v>
      </c>
      <c r="F138" s="5">
        <v>3</v>
      </c>
      <c r="G138" s="5">
        <v>3</v>
      </c>
      <c r="H138" s="5">
        <v>125</v>
      </c>
      <c r="I138" s="5">
        <v>375</v>
      </c>
      <c r="J138" s="13"/>
      <c r="K138" s="76">
        <v>0</v>
      </c>
      <c r="L138" s="36">
        <f t="shared" ref="L138:L147" si="25">K138</f>
        <v>0</v>
      </c>
      <c r="M138" s="5">
        <f t="shared" ref="M138:M147" si="26">ROUNDDOWN((H138*K138),2)</f>
        <v>0</v>
      </c>
      <c r="N138" s="164">
        <v>0</v>
      </c>
      <c r="O138" s="71">
        <f t="shared" si="24"/>
        <v>0</v>
      </c>
      <c r="P138" s="1" t="s">
        <v>222</v>
      </c>
      <c r="Q138" s="100">
        <v>0</v>
      </c>
      <c r="R138" s="100">
        <v>0</v>
      </c>
      <c r="S138" s="101">
        <f t="shared" si="23"/>
        <v>0</v>
      </c>
      <c r="Y138">
        <v>397.84</v>
      </c>
    </row>
    <row r="139" spans="3:25" x14ac:dyDescent="0.4">
      <c r="C139" s="14">
        <v>2</v>
      </c>
      <c r="D139" s="20" t="s">
        <v>165</v>
      </c>
      <c r="E139" s="14" t="s">
        <v>166</v>
      </c>
      <c r="F139" s="5">
        <v>30</v>
      </c>
      <c r="G139" s="5">
        <v>30</v>
      </c>
      <c r="H139" s="5">
        <v>175</v>
      </c>
      <c r="I139" s="5">
        <v>5250</v>
      </c>
      <c r="J139" s="13"/>
      <c r="K139" s="76">
        <v>0</v>
      </c>
      <c r="L139" s="36">
        <f t="shared" si="25"/>
        <v>0</v>
      </c>
      <c r="M139" s="5">
        <f t="shared" si="26"/>
        <v>0</v>
      </c>
      <c r="N139" s="164">
        <v>0</v>
      </c>
      <c r="O139" s="71">
        <f t="shared" si="24"/>
        <v>0</v>
      </c>
      <c r="P139" s="1" t="s">
        <v>222</v>
      </c>
      <c r="Q139" s="100">
        <v>0</v>
      </c>
      <c r="R139" s="100">
        <v>0</v>
      </c>
      <c r="S139" s="101">
        <f t="shared" si="23"/>
        <v>0</v>
      </c>
    </row>
    <row r="140" spans="3:25" x14ac:dyDescent="0.4">
      <c r="C140" s="14">
        <v>3</v>
      </c>
      <c r="D140" s="20" t="s">
        <v>167</v>
      </c>
      <c r="E140" s="14" t="s">
        <v>168</v>
      </c>
      <c r="F140" s="5">
        <v>30</v>
      </c>
      <c r="G140" s="5">
        <v>30</v>
      </c>
      <c r="H140" s="5">
        <v>250</v>
      </c>
      <c r="I140" s="5">
        <v>7500</v>
      </c>
      <c r="J140" s="13"/>
      <c r="K140" s="76">
        <v>0</v>
      </c>
      <c r="L140" s="36">
        <f t="shared" si="25"/>
        <v>0</v>
      </c>
      <c r="M140" s="5">
        <f t="shared" si="26"/>
        <v>0</v>
      </c>
      <c r="N140" s="164">
        <v>0</v>
      </c>
      <c r="O140" s="71">
        <f t="shared" si="24"/>
        <v>0</v>
      </c>
      <c r="P140" s="1" t="s">
        <v>222</v>
      </c>
      <c r="Q140" s="100">
        <v>0</v>
      </c>
      <c r="R140" s="100">
        <v>0</v>
      </c>
      <c r="S140" s="101">
        <f t="shared" si="23"/>
        <v>0</v>
      </c>
    </row>
    <row r="141" spans="3:25" x14ac:dyDescent="0.4">
      <c r="C141" s="14">
        <v>4</v>
      </c>
      <c r="D141" s="20" t="s">
        <v>169</v>
      </c>
      <c r="E141" s="14" t="s">
        <v>170</v>
      </c>
      <c r="F141" s="5">
        <v>30</v>
      </c>
      <c r="G141" s="5">
        <v>30</v>
      </c>
      <c r="H141" s="5">
        <v>325</v>
      </c>
      <c r="I141" s="5">
        <v>9750</v>
      </c>
      <c r="J141" s="13"/>
      <c r="K141" s="76">
        <v>0</v>
      </c>
      <c r="L141" s="36">
        <f t="shared" si="25"/>
        <v>0</v>
      </c>
      <c r="M141" s="5">
        <f t="shared" si="26"/>
        <v>0</v>
      </c>
      <c r="N141" s="164">
        <v>0</v>
      </c>
      <c r="O141" s="71">
        <f t="shared" si="24"/>
        <v>0</v>
      </c>
      <c r="P141" s="1" t="s">
        <v>222</v>
      </c>
      <c r="Q141" s="100">
        <v>0</v>
      </c>
      <c r="R141" s="100">
        <v>0</v>
      </c>
      <c r="S141" s="101">
        <f t="shared" si="23"/>
        <v>0</v>
      </c>
    </row>
    <row r="142" spans="3:25" x14ac:dyDescent="0.4">
      <c r="C142" s="14">
        <v>5</v>
      </c>
      <c r="D142" s="20" t="s">
        <v>171</v>
      </c>
      <c r="E142" s="14" t="s">
        <v>168</v>
      </c>
      <c r="F142" s="5">
        <v>100</v>
      </c>
      <c r="G142" s="5">
        <v>100</v>
      </c>
      <c r="H142" s="5">
        <v>28</v>
      </c>
      <c r="I142" s="5">
        <v>2800</v>
      </c>
      <c r="J142" s="13"/>
      <c r="K142" s="76">
        <v>5.28</v>
      </c>
      <c r="L142" s="36">
        <f t="shared" si="25"/>
        <v>5.28</v>
      </c>
      <c r="M142" s="5">
        <f t="shared" si="26"/>
        <v>147.84</v>
      </c>
      <c r="N142" s="163">
        <v>147.84</v>
      </c>
      <c r="O142" s="71">
        <f t="shared" si="24"/>
        <v>147.84</v>
      </c>
      <c r="P142" s="1" t="s">
        <v>201</v>
      </c>
      <c r="Q142" s="100">
        <v>0</v>
      </c>
      <c r="R142" s="100">
        <v>0</v>
      </c>
      <c r="S142" s="101">
        <f t="shared" si="23"/>
        <v>5.28E-2</v>
      </c>
    </row>
    <row r="143" spans="3:25" x14ac:dyDescent="0.4">
      <c r="C143" s="14">
        <v>6</v>
      </c>
      <c r="D143" s="20" t="s">
        <v>172</v>
      </c>
      <c r="E143" s="14" t="s">
        <v>173</v>
      </c>
      <c r="F143" s="5">
        <v>30</v>
      </c>
      <c r="G143" s="5">
        <v>30</v>
      </c>
      <c r="H143" s="5">
        <v>150</v>
      </c>
      <c r="I143" s="5">
        <v>4500</v>
      </c>
      <c r="J143" s="13"/>
      <c r="K143" s="76">
        <v>0</v>
      </c>
      <c r="L143" s="36">
        <f t="shared" si="25"/>
        <v>0</v>
      </c>
      <c r="M143" s="5">
        <f t="shared" si="26"/>
        <v>0</v>
      </c>
      <c r="N143" s="164">
        <v>0</v>
      </c>
      <c r="O143" s="71">
        <f t="shared" si="24"/>
        <v>0</v>
      </c>
      <c r="P143" s="1" t="s">
        <v>202</v>
      </c>
      <c r="Q143" s="100">
        <v>0</v>
      </c>
      <c r="R143" s="100">
        <v>0</v>
      </c>
      <c r="S143" s="101">
        <f t="shared" si="23"/>
        <v>0</v>
      </c>
    </row>
    <row r="144" spans="3:25" x14ac:dyDescent="0.4">
      <c r="C144" s="14">
        <v>7</v>
      </c>
      <c r="D144" s="20" t="s">
        <v>174</v>
      </c>
      <c r="E144" s="14" t="s">
        <v>175</v>
      </c>
      <c r="F144" s="5">
        <v>30</v>
      </c>
      <c r="G144" s="5">
        <v>30</v>
      </c>
      <c r="H144" s="5">
        <v>110</v>
      </c>
      <c r="I144" s="5">
        <v>3300</v>
      </c>
      <c r="J144" s="13"/>
      <c r="K144" s="76">
        <v>0</v>
      </c>
      <c r="L144" s="36">
        <f t="shared" si="25"/>
        <v>0</v>
      </c>
      <c r="M144" s="5">
        <f t="shared" si="26"/>
        <v>0</v>
      </c>
      <c r="N144" s="164">
        <v>0</v>
      </c>
      <c r="O144" s="71">
        <f t="shared" si="24"/>
        <v>0</v>
      </c>
      <c r="P144" s="1" t="s">
        <v>227</v>
      </c>
      <c r="Q144" s="100">
        <v>0</v>
      </c>
      <c r="R144" s="100">
        <v>0</v>
      </c>
      <c r="S144" s="101">
        <f t="shared" si="23"/>
        <v>0</v>
      </c>
    </row>
    <row r="145" spans="3:19" x14ac:dyDescent="0.4">
      <c r="C145" s="14">
        <v>8</v>
      </c>
      <c r="D145" s="20" t="s">
        <v>176</v>
      </c>
      <c r="E145" s="14" t="s">
        <v>177</v>
      </c>
      <c r="F145" s="5">
        <v>4</v>
      </c>
      <c r="G145" s="5">
        <v>4</v>
      </c>
      <c r="H145" s="5">
        <v>125</v>
      </c>
      <c r="I145" s="5">
        <v>500</v>
      </c>
      <c r="J145" s="13"/>
      <c r="K145" s="76">
        <v>1</v>
      </c>
      <c r="L145" s="36">
        <f t="shared" si="25"/>
        <v>1</v>
      </c>
      <c r="M145" s="5">
        <f t="shared" si="26"/>
        <v>125</v>
      </c>
      <c r="N145" s="164">
        <v>125</v>
      </c>
      <c r="O145" s="71">
        <f t="shared" si="24"/>
        <v>125</v>
      </c>
      <c r="P145" s="1" t="s">
        <v>202</v>
      </c>
      <c r="Q145" s="100">
        <v>0</v>
      </c>
      <c r="R145" s="100">
        <v>0</v>
      </c>
      <c r="S145" s="101">
        <f t="shared" si="23"/>
        <v>0.25</v>
      </c>
    </row>
    <row r="146" spans="3:19" x14ac:dyDescent="0.4">
      <c r="C146" s="14">
        <v>9</v>
      </c>
      <c r="D146" s="20" t="s">
        <v>178</v>
      </c>
      <c r="E146" s="14" t="s">
        <v>177</v>
      </c>
      <c r="F146" s="5">
        <v>4</v>
      </c>
      <c r="G146" s="5">
        <v>4</v>
      </c>
      <c r="H146" s="5">
        <v>125</v>
      </c>
      <c r="I146" s="5">
        <v>500</v>
      </c>
      <c r="J146" s="13"/>
      <c r="K146" s="76">
        <v>1</v>
      </c>
      <c r="L146" s="36">
        <f t="shared" si="25"/>
        <v>1</v>
      </c>
      <c r="M146" s="5">
        <f t="shared" si="26"/>
        <v>125</v>
      </c>
      <c r="N146" s="164">
        <v>125</v>
      </c>
      <c r="O146" s="71">
        <f t="shared" si="24"/>
        <v>125</v>
      </c>
      <c r="P146" s="1" t="s">
        <v>202</v>
      </c>
      <c r="Q146" s="100">
        <v>0</v>
      </c>
      <c r="R146" s="100">
        <v>0</v>
      </c>
      <c r="S146" s="101">
        <f t="shared" si="23"/>
        <v>0.25</v>
      </c>
    </row>
    <row r="147" spans="3:19" x14ac:dyDescent="0.4">
      <c r="C147" s="14">
        <v>10</v>
      </c>
      <c r="D147" s="20" t="s">
        <v>179</v>
      </c>
      <c r="E147" s="14" t="s">
        <v>177</v>
      </c>
      <c r="F147" s="5">
        <v>4</v>
      </c>
      <c r="G147" s="5">
        <v>4</v>
      </c>
      <c r="H147" s="5">
        <v>125</v>
      </c>
      <c r="I147" s="5">
        <v>500</v>
      </c>
      <c r="J147" s="13"/>
      <c r="K147" s="76">
        <v>0</v>
      </c>
      <c r="L147" s="36">
        <f t="shared" si="25"/>
        <v>0</v>
      </c>
      <c r="M147" s="5">
        <f t="shared" si="26"/>
        <v>0</v>
      </c>
      <c r="N147" s="164">
        <v>0</v>
      </c>
      <c r="O147" s="71">
        <f t="shared" si="24"/>
        <v>0</v>
      </c>
      <c r="P147" s="1" t="s">
        <v>202</v>
      </c>
      <c r="Q147" s="100">
        <v>0</v>
      </c>
      <c r="R147" s="100">
        <v>0</v>
      </c>
      <c r="S147" s="101">
        <f t="shared" si="23"/>
        <v>0</v>
      </c>
    </row>
    <row r="148" spans="3:19" x14ac:dyDescent="0.4">
      <c r="C148" s="14">
        <v>11</v>
      </c>
      <c r="D148" s="20" t="s">
        <v>180</v>
      </c>
      <c r="E148" s="14" t="s">
        <v>43</v>
      </c>
      <c r="F148" s="5">
        <v>3</v>
      </c>
      <c r="G148" s="5">
        <v>3</v>
      </c>
      <c r="H148" s="5">
        <v>770</v>
      </c>
      <c r="I148" s="5">
        <v>2310</v>
      </c>
      <c r="J148" s="13"/>
      <c r="K148" s="76">
        <v>0</v>
      </c>
      <c r="L148" s="36">
        <f t="shared" ref="L148:L164" si="27">K148</f>
        <v>0</v>
      </c>
      <c r="M148" s="5">
        <f t="shared" ref="M148:M152" si="28">ROUNDDOWN((H148*K148),2)</f>
        <v>0</v>
      </c>
      <c r="N148" s="164">
        <v>0</v>
      </c>
      <c r="O148" s="71">
        <f t="shared" si="24"/>
        <v>0</v>
      </c>
      <c r="P148" s="1" t="s">
        <v>228</v>
      </c>
      <c r="Q148" s="100">
        <v>0</v>
      </c>
      <c r="R148" s="100">
        <v>0</v>
      </c>
      <c r="S148" s="101">
        <f t="shared" si="23"/>
        <v>0</v>
      </c>
    </row>
    <row r="149" spans="3:19" ht="34" x14ac:dyDescent="0.4">
      <c r="C149" s="14">
        <v>12</v>
      </c>
      <c r="D149" s="20" t="s">
        <v>181</v>
      </c>
      <c r="E149" s="14" t="s">
        <v>175</v>
      </c>
      <c r="F149" s="5">
        <v>3</v>
      </c>
      <c r="G149" s="5">
        <v>3</v>
      </c>
      <c r="H149" s="5">
        <v>3200</v>
      </c>
      <c r="I149" s="5">
        <v>9600</v>
      </c>
      <c r="J149" s="13"/>
      <c r="K149" s="76">
        <v>0</v>
      </c>
      <c r="L149" s="36">
        <f t="shared" si="27"/>
        <v>0</v>
      </c>
      <c r="M149" s="5">
        <f t="shared" si="28"/>
        <v>0</v>
      </c>
      <c r="N149" s="164">
        <v>0</v>
      </c>
      <c r="O149" s="71">
        <f t="shared" si="24"/>
        <v>0</v>
      </c>
      <c r="P149" s="1" t="s">
        <v>201</v>
      </c>
      <c r="Q149" s="100">
        <v>0</v>
      </c>
      <c r="R149" s="100">
        <v>0</v>
      </c>
      <c r="S149" s="101">
        <f t="shared" si="23"/>
        <v>0</v>
      </c>
    </row>
    <row r="150" spans="3:19" s="136" customFormat="1" x14ac:dyDescent="0.4">
      <c r="C150" s="129">
        <v>13</v>
      </c>
      <c r="D150" s="130" t="s">
        <v>303</v>
      </c>
      <c r="E150" s="129" t="s">
        <v>2</v>
      </c>
      <c r="F150" s="131">
        <v>1</v>
      </c>
      <c r="G150" s="131">
        <v>1</v>
      </c>
      <c r="H150" s="131">
        <v>52912</v>
      </c>
      <c r="I150" s="131">
        <v>52912</v>
      </c>
      <c r="J150" s="132"/>
      <c r="K150" s="132">
        <v>1</v>
      </c>
      <c r="L150" s="133">
        <f t="shared" si="27"/>
        <v>1</v>
      </c>
      <c r="M150" s="131">
        <f>ROUNDDOWN(SUM(M3,M18,M40,M58,M61,M78,M101,M106)*0.00315,2)</f>
        <v>1046.71</v>
      </c>
      <c r="N150" s="165">
        <v>1046.71</v>
      </c>
      <c r="O150" s="125">
        <f t="shared" si="24"/>
        <v>1046.71</v>
      </c>
      <c r="P150" s="134" t="s">
        <v>310</v>
      </c>
      <c r="Q150" s="135">
        <v>0</v>
      </c>
      <c r="R150" s="135">
        <v>0</v>
      </c>
      <c r="S150" s="127">
        <f t="shared" si="23"/>
        <v>1.9782091019050499E-2</v>
      </c>
    </row>
    <row r="151" spans="3:19" s="136" customFormat="1" x14ac:dyDescent="0.4">
      <c r="C151" s="129">
        <v>14</v>
      </c>
      <c r="D151" s="130" t="s">
        <v>271</v>
      </c>
      <c r="E151" s="129" t="s">
        <v>2</v>
      </c>
      <c r="F151" s="131">
        <v>1</v>
      </c>
      <c r="G151" s="131">
        <v>1</v>
      </c>
      <c r="H151" s="131">
        <v>4220</v>
      </c>
      <c r="I151" s="131">
        <v>4220</v>
      </c>
      <c r="J151" s="132"/>
      <c r="K151" s="132">
        <v>1</v>
      </c>
      <c r="L151" s="133">
        <f t="shared" si="27"/>
        <v>1</v>
      </c>
      <c r="M151" s="131">
        <f>ROUNDDOWN(SUM(M138:M149)*0.090007,2)</f>
        <v>35.799999999999997</v>
      </c>
      <c r="N151" s="165">
        <v>35.799999999999997</v>
      </c>
      <c r="O151" s="125">
        <f t="shared" si="24"/>
        <v>35.799999999999997</v>
      </c>
      <c r="P151" s="137" t="s">
        <v>311</v>
      </c>
      <c r="Q151" s="135">
        <v>0</v>
      </c>
      <c r="R151" s="135">
        <v>0</v>
      </c>
      <c r="S151" s="127">
        <f t="shared" si="23"/>
        <v>8.4834123222748813E-3</v>
      </c>
    </row>
    <row r="152" spans="3:19" s="27" customFormat="1" x14ac:dyDescent="0.4">
      <c r="C152" s="28">
        <v>15</v>
      </c>
      <c r="D152" s="29" t="s">
        <v>182</v>
      </c>
      <c r="E152" s="28" t="s">
        <v>158</v>
      </c>
      <c r="F152" s="30">
        <v>9</v>
      </c>
      <c r="G152" s="30">
        <v>9</v>
      </c>
      <c r="H152" s="30">
        <v>43346</v>
      </c>
      <c r="I152" s="30">
        <v>390114</v>
      </c>
      <c r="J152" s="31"/>
      <c r="K152" s="76">
        <v>0</v>
      </c>
      <c r="L152" s="36">
        <f t="shared" si="27"/>
        <v>0</v>
      </c>
      <c r="M152" s="5">
        <f t="shared" si="28"/>
        <v>0</v>
      </c>
      <c r="N152" s="164">
        <v>0</v>
      </c>
      <c r="O152" s="71">
        <f t="shared" si="24"/>
        <v>0</v>
      </c>
      <c r="P152" s="34" t="s">
        <v>229</v>
      </c>
      <c r="Q152" s="100">
        <v>0</v>
      </c>
      <c r="R152" s="100">
        <v>0</v>
      </c>
      <c r="S152" s="101">
        <f t="shared" si="23"/>
        <v>0</v>
      </c>
    </row>
    <row r="153" spans="3:19" s="136" customFormat="1" x14ac:dyDescent="0.4">
      <c r="C153" s="129" t="s">
        <v>280</v>
      </c>
      <c r="D153" s="130" t="s">
        <v>281</v>
      </c>
      <c r="E153" s="129" t="s">
        <v>2</v>
      </c>
      <c r="F153" s="131">
        <v>1</v>
      </c>
      <c r="G153" s="131">
        <v>1</v>
      </c>
      <c r="H153" s="131">
        <v>167987</v>
      </c>
      <c r="I153" s="131">
        <v>167987</v>
      </c>
      <c r="J153" s="132"/>
      <c r="K153" s="138" t="s">
        <v>276</v>
      </c>
      <c r="L153" s="138" t="s">
        <v>276</v>
      </c>
      <c r="M153" s="131">
        <f>ROUNDDOWN(SUM(M3,M18,M40,M58,M61,M78,M101,M106)*0.01,2)</f>
        <v>3322.89</v>
      </c>
      <c r="N153" s="165">
        <v>3322.89</v>
      </c>
      <c r="O153" s="125">
        <f t="shared" si="24"/>
        <v>3322.89</v>
      </c>
      <c r="P153" s="134" t="s">
        <v>230</v>
      </c>
      <c r="Q153" s="135">
        <v>0</v>
      </c>
      <c r="R153" s="135">
        <v>0</v>
      </c>
      <c r="S153" s="127">
        <f t="shared" si="23"/>
        <v>1.9780637787447836E-2</v>
      </c>
    </row>
    <row r="154" spans="3:19" s="61" customFormat="1" x14ac:dyDescent="0.4">
      <c r="C154" s="62" t="s">
        <v>185</v>
      </c>
      <c r="D154" s="63" t="s">
        <v>186</v>
      </c>
      <c r="E154" s="62" t="s">
        <v>2</v>
      </c>
      <c r="F154" s="64">
        <v>1</v>
      </c>
      <c r="G154" s="64">
        <v>1</v>
      </c>
      <c r="H154" s="64">
        <v>20000</v>
      </c>
      <c r="I154" s="64">
        <v>20000</v>
      </c>
      <c r="J154" s="65"/>
      <c r="K154" s="80" t="s">
        <v>276</v>
      </c>
      <c r="L154" s="68" t="s">
        <v>276</v>
      </c>
      <c r="M154" s="64">
        <f>ROUNDDOWN(SUM(M155),2)</f>
        <v>0</v>
      </c>
      <c r="N154" s="164">
        <v>0</v>
      </c>
      <c r="O154" s="71">
        <f t="shared" si="24"/>
        <v>0</v>
      </c>
      <c r="P154" s="67" t="s">
        <v>216</v>
      </c>
      <c r="Q154" s="100">
        <v>0</v>
      </c>
      <c r="R154" s="100">
        <v>0</v>
      </c>
      <c r="S154" s="101">
        <f t="shared" si="23"/>
        <v>0</v>
      </c>
    </row>
    <row r="155" spans="3:19" x14ac:dyDescent="0.4">
      <c r="C155" s="14">
        <v>1</v>
      </c>
      <c r="D155" s="20" t="s">
        <v>187</v>
      </c>
      <c r="E155" s="14" t="s">
        <v>22</v>
      </c>
      <c r="F155" s="5">
        <v>1</v>
      </c>
      <c r="G155" s="5">
        <v>1</v>
      </c>
      <c r="H155" s="5">
        <v>20000</v>
      </c>
      <c r="I155" s="5">
        <v>20000</v>
      </c>
      <c r="J155" s="13"/>
      <c r="K155" s="76">
        <v>0</v>
      </c>
      <c r="L155" s="36">
        <f t="shared" si="27"/>
        <v>0</v>
      </c>
      <c r="M155" s="5">
        <f t="shared" ref="M155" si="29">ROUNDDOWN((H155*K155),2)</f>
        <v>0</v>
      </c>
      <c r="N155" s="164">
        <v>0</v>
      </c>
      <c r="O155" s="71">
        <f t="shared" si="24"/>
        <v>0</v>
      </c>
      <c r="P155" s="1" t="s">
        <v>231</v>
      </c>
      <c r="Q155" s="100">
        <v>0</v>
      </c>
      <c r="R155" s="100">
        <v>0</v>
      </c>
      <c r="S155" s="101">
        <f t="shared" si="23"/>
        <v>0</v>
      </c>
    </row>
    <row r="156" spans="3:19" s="136" customFormat="1" x14ac:dyDescent="0.4">
      <c r="C156" s="129" t="s">
        <v>272</v>
      </c>
      <c r="D156" s="130" t="s">
        <v>282</v>
      </c>
      <c r="E156" s="129" t="s">
        <v>2</v>
      </c>
      <c r="F156" s="131">
        <v>1</v>
      </c>
      <c r="G156" s="131">
        <v>1</v>
      </c>
      <c r="H156" s="131">
        <v>2342832.48</v>
      </c>
      <c r="I156" s="131">
        <v>2342832.48</v>
      </c>
      <c r="J156" s="132"/>
      <c r="K156" s="138" t="s">
        <v>276</v>
      </c>
      <c r="L156" s="138" t="s">
        <v>276</v>
      </c>
      <c r="M156" s="131">
        <f>ROUNDDOWN(SUM(M3,M18,M40,M58,M61,M78,M101,M106,M115,M129,M134,M137,M153,M154)*0.111904,2)-M168</f>
        <v>42083.120000000112</v>
      </c>
      <c r="N156" s="131">
        <f>ROUNDDOWN(SUM(N3,N18,N40,N58,N61,N78,N101,N106,N115,N129,N134,N137,N153,N154)*0.1119,2)-N168</f>
        <v>42081.120000000119</v>
      </c>
      <c r="O156" s="125">
        <f t="shared" si="24"/>
        <v>42083.120000000112</v>
      </c>
      <c r="P156" s="134" t="s">
        <v>312</v>
      </c>
      <c r="Q156" s="135">
        <v>0</v>
      </c>
      <c r="R156" s="135">
        <v>0</v>
      </c>
      <c r="S156" s="127">
        <f t="shared" si="23"/>
        <v>1.796249640520611E-2</v>
      </c>
    </row>
    <row r="157" spans="3:19" s="61" customFormat="1" x14ac:dyDescent="0.4">
      <c r="C157" s="62" t="s">
        <v>189</v>
      </c>
      <c r="D157" s="63" t="s">
        <v>190</v>
      </c>
      <c r="E157" s="62" t="s">
        <v>2</v>
      </c>
      <c r="F157" s="64">
        <v>1</v>
      </c>
      <c r="G157" s="64">
        <v>1</v>
      </c>
      <c r="H157" s="64">
        <v>17550</v>
      </c>
      <c r="I157" s="64">
        <v>17550</v>
      </c>
      <c r="J157" s="65"/>
      <c r="K157" s="80" t="s">
        <v>276</v>
      </c>
      <c r="L157" s="68" t="s">
        <v>276</v>
      </c>
      <c r="M157" s="64">
        <f>ROUNDDOWN(SUM(M158:M159),2)</f>
        <v>293.49</v>
      </c>
      <c r="N157" s="164">
        <v>293.49</v>
      </c>
      <c r="O157" s="71">
        <f t="shared" si="24"/>
        <v>293.49</v>
      </c>
      <c r="P157" s="67" t="s">
        <v>216</v>
      </c>
      <c r="Q157" s="100">
        <v>0</v>
      </c>
      <c r="R157" s="100">
        <v>0</v>
      </c>
      <c r="S157" s="101">
        <f t="shared" si="23"/>
        <v>1.6723076923076924E-2</v>
      </c>
    </row>
    <row r="158" spans="3:19" ht="34" x14ac:dyDescent="0.4">
      <c r="C158" s="14">
        <v>1</v>
      </c>
      <c r="D158" s="20" t="s">
        <v>191</v>
      </c>
      <c r="E158" s="14" t="s">
        <v>192</v>
      </c>
      <c r="F158" s="5">
        <v>270</v>
      </c>
      <c r="G158" s="5">
        <v>270</v>
      </c>
      <c r="H158" s="5">
        <v>27</v>
      </c>
      <c r="I158" s="5">
        <v>7290</v>
      </c>
      <c r="J158" s="13"/>
      <c r="K158" s="76">
        <v>10.87</v>
      </c>
      <c r="L158" s="36">
        <f t="shared" si="27"/>
        <v>10.87</v>
      </c>
      <c r="M158" s="5">
        <f t="shared" ref="M158:M159" si="30">ROUNDDOWN((H158*K158),2)</f>
        <v>293.49</v>
      </c>
      <c r="N158" s="164">
        <v>293.49</v>
      </c>
      <c r="O158" s="71">
        <f t="shared" si="24"/>
        <v>293.49</v>
      </c>
      <c r="P158" s="1" t="s">
        <v>201</v>
      </c>
      <c r="Q158" s="100">
        <v>0</v>
      </c>
      <c r="R158" s="100">
        <v>0</v>
      </c>
      <c r="S158" s="101">
        <f t="shared" si="23"/>
        <v>4.0259259259259259E-2</v>
      </c>
    </row>
    <row r="159" spans="3:19" x14ac:dyDescent="0.4">
      <c r="C159" s="14">
        <v>2</v>
      </c>
      <c r="D159" s="20" t="s">
        <v>193</v>
      </c>
      <c r="E159" s="14" t="s">
        <v>192</v>
      </c>
      <c r="F159" s="5">
        <v>270</v>
      </c>
      <c r="G159" s="5">
        <v>270</v>
      </c>
      <c r="H159" s="5">
        <v>38</v>
      </c>
      <c r="I159" s="5">
        <v>10260</v>
      </c>
      <c r="J159" s="13"/>
      <c r="K159" s="76">
        <v>0</v>
      </c>
      <c r="L159" s="36">
        <f t="shared" si="27"/>
        <v>0</v>
      </c>
      <c r="M159" s="5">
        <f t="shared" si="30"/>
        <v>0</v>
      </c>
      <c r="N159" s="164">
        <v>0</v>
      </c>
      <c r="O159" s="71">
        <f t="shared" si="24"/>
        <v>0</v>
      </c>
      <c r="P159" s="1" t="s">
        <v>201</v>
      </c>
      <c r="Q159" s="100">
        <v>0</v>
      </c>
      <c r="R159" s="100">
        <v>0</v>
      </c>
      <c r="S159" s="101">
        <f t="shared" si="23"/>
        <v>0</v>
      </c>
    </row>
    <row r="160" spans="3:19" s="61" customFormat="1" x14ac:dyDescent="0.4">
      <c r="C160" s="62" t="s">
        <v>194</v>
      </c>
      <c r="D160" s="63" t="s">
        <v>195</v>
      </c>
      <c r="E160" s="62" t="s">
        <v>2</v>
      </c>
      <c r="F160" s="64">
        <v>1</v>
      </c>
      <c r="G160" s="64">
        <v>1</v>
      </c>
      <c r="H160" s="64">
        <v>384000</v>
      </c>
      <c r="I160" s="64">
        <v>384000</v>
      </c>
      <c r="J160" s="65"/>
      <c r="K160" s="80" t="s">
        <v>276</v>
      </c>
      <c r="L160" s="68" t="s">
        <v>276</v>
      </c>
      <c r="M160" s="64">
        <f>ROUNDDOWN(SUM(M161:M162),2)</f>
        <v>6247.5</v>
      </c>
      <c r="N160" s="162">
        <v>6247.5</v>
      </c>
      <c r="O160" s="71">
        <f t="shared" si="24"/>
        <v>6247.5</v>
      </c>
      <c r="P160" s="67" t="s">
        <v>232</v>
      </c>
      <c r="Q160" s="100">
        <v>0</v>
      </c>
      <c r="R160" s="100">
        <v>0</v>
      </c>
      <c r="S160" s="101">
        <f t="shared" si="23"/>
        <v>1.626953125E-2</v>
      </c>
    </row>
    <row r="161" spans="3:19" x14ac:dyDescent="0.4">
      <c r="C161" s="14">
        <v>1</v>
      </c>
      <c r="D161" s="20" t="s">
        <v>196</v>
      </c>
      <c r="E161" s="14" t="s">
        <v>146</v>
      </c>
      <c r="F161" s="5">
        <v>960</v>
      </c>
      <c r="G161" s="5">
        <v>960</v>
      </c>
      <c r="H161" s="5">
        <v>250</v>
      </c>
      <c r="I161" s="5">
        <v>240000</v>
      </c>
      <c r="J161" s="13"/>
      <c r="K161" s="76">
        <v>11.55</v>
      </c>
      <c r="L161" s="36">
        <f t="shared" si="27"/>
        <v>11.55</v>
      </c>
      <c r="M161" s="5">
        <f t="shared" ref="M161:M162" si="31">ROUNDDOWN((H161*K161),2)</f>
        <v>2887.5</v>
      </c>
      <c r="N161" s="163">
        <v>2887.5</v>
      </c>
      <c r="O161" s="71">
        <f t="shared" si="24"/>
        <v>2887.5</v>
      </c>
      <c r="P161" s="1" t="s">
        <v>233</v>
      </c>
      <c r="Q161" s="100">
        <v>0</v>
      </c>
      <c r="R161" s="100">
        <v>0</v>
      </c>
      <c r="S161" s="101">
        <f t="shared" si="23"/>
        <v>1.203125E-2</v>
      </c>
    </row>
    <row r="162" spans="3:19" x14ac:dyDescent="0.4">
      <c r="C162" s="14">
        <v>2</v>
      </c>
      <c r="D162" s="20" t="s">
        <v>197</v>
      </c>
      <c r="E162" s="14" t="s">
        <v>146</v>
      </c>
      <c r="F162" s="5">
        <v>480</v>
      </c>
      <c r="G162" s="5">
        <v>480</v>
      </c>
      <c r="H162" s="5">
        <v>300</v>
      </c>
      <c r="I162" s="5">
        <v>144000</v>
      </c>
      <c r="J162" s="13"/>
      <c r="K162" s="76">
        <v>11.2</v>
      </c>
      <c r="L162" s="36">
        <f t="shared" si="27"/>
        <v>11.2</v>
      </c>
      <c r="M162" s="5">
        <f t="shared" si="31"/>
        <v>3360</v>
      </c>
      <c r="N162" s="163">
        <v>3360</v>
      </c>
      <c r="O162" s="71">
        <f t="shared" si="24"/>
        <v>3360</v>
      </c>
      <c r="P162" s="1" t="s">
        <v>234</v>
      </c>
      <c r="Q162" s="100">
        <v>0</v>
      </c>
      <c r="R162" s="100">
        <v>0</v>
      </c>
      <c r="S162" s="101">
        <f t="shared" si="23"/>
        <v>2.3333333333333334E-2</v>
      </c>
    </row>
    <row r="163" spans="3:19" s="61" customFormat="1" x14ac:dyDescent="0.4">
      <c r="C163" s="62" t="s">
        <v>198</v>
      </c>
      <c r="D163" s="63" t="s">
        <v>199</v>
      </c>
      <c r="E163" s="62" t="s">
        <v>2</v>
      </c>
      <c r="F163" s="64">
        <v>1</v>
      </c>
      <c r="G163" s="64">
        <v>1</v>
      </c>
      <c r="H163" s="64">
        <v>499200</v>
      </c>
      <c r="I163" s="64">
        <v>499200</v>
      </c>
      <c r="J163" s="65"/>
      <c r="K163" s="80" t="s">
        <v>276</v>
      </c>
      <c r="L163" s="68" t="s">
        <v>276</v>
      </c>
      <c r="M163" s="64">
        <f>ROUNDDOWN(SUM(M164),2)</f>
        <v>0</v>
      </c>
      <c r="N163" s="164">
        <v>0</v>
      </c>
      <c r="O163" s="71">
        <f t="shared" si="24"/>
        <v>0</v>
      </c>
      <c r="P163" s="67" t="s">
        <v>216</v>
      </c>
      <c r="Q163" s="100">
        <v>0</v>
      </c>
      <c r="R163" s="100">
        <v>0</v>
      </c>
      <c r="S163" s="101">
        <f t="shared" si="23"/>
        <v>0</v>
      </c>
    </row>
    <row r="164" spans="3:19" x14ac:dyDescent="0.4">
      <c r="C164" s="14">
        <v>1</v>
      </c>
      <c r="D164" s="20" t="s">
        <v>199</v>
      </c>
      <c r="E164" s="14" t="s">
        <v>129</v>
      </c>
      <c r="F164" s="5">
        <v>52</v>
      </c>
      <c r="G164" s="5">
        <v>52</v>
      </c>
      <c r="H164" s="5">
        <v>9600</v>
      </c>
      <c r="I164" s="5">
        <v>499200</v>
      </c>
      <c r="J164" s="13"/>
      <c r="K164" s="76">
        <v>0</v>
      </c>
      <c r="L164" s="36">
        <f t="shared" si="27"/>
        <v>0</v>
      </c>
      <c r="M164" s="5">
        <f t="shared" ref="M164" si="32">ROUNDDOWN((H164*K164),2)</f>
        <v>0</v>
      </c>
      <c r="N164" s="164">
        <v>0</v>
      </c>
      <c r="O164" s="71">
        <f t="shared" si="24"/>
        <v>0</v>
      </c>
      <c r="P164" s="1" t="s">
        <v>235</v>
      </c>
      <c r="S164" s="101">
        <f t="shared" si="23"/>
        <v>0</v>
      </c>
    </row>
    <row r="165" spans="3:19" x14ac:dyDescent="0.4">
      <c r="F165" s="23"/>
      <c r="G165" s="24"/>
      <c r="H165" s="23"/>
      <c r="I165" s="23"/>
      <c r="N165" s="166"/>
      <c r="P165" s="1"/>
    </row>
    <row r="166" spans="3:19" x14ac:dyDescent="0.4">
      <c r="L166" s="35" t="s">
        <v>333</v>
      </c>
      <c r="M166" s="169" t="s">
        <v>334</v>
      </c>
      <c r="N166" s="170" t="s">
        <v>335</v>
      </c>
      <c r="P166" s="1"/>
    </row>
    <row r="167" spans="3:19" x14ac:dyDescent="0.4">
      <c r="L167" s="168">
        <v>376067.89</v>
      </c>
      <c r="M167" s="5">
        <f>SUM(M3,M18,M40,M58,M61,M78,M101,M106,M115,M129,M134,M137,M153,M154,M157,M160)+ROUNDDOWN(SUM(M3,M18,M40,M58,M61,M78,M101,M106,M115,M129,M134,M137,M153,M154)*0.111904,2)</f>
        <v>424692.37999999989</v>
      </c>
      <c r="N167" s="167">
        <f>SUM(M3,M18,M40,M58,M61,M78,M101,M106,M115,M129,M134,M137,M153,M154,M157,M160)+ROUNDDOWN(SUM(M3,M18,M40,M58,M61,M78,M101,M106,M115,M129,M134,M137,M153,M154)*0.1119,2)</f>
        <v>424690.86999999988</v>
      </c>
      <c r="P167" s="1"/>
    </row>
    <row r="168" spans="3:19" x14ac:dyDescent="0.4">
      <c r="M168" s="5">
        <f>M167-INT(M167)</f>
        <v>0.37999999988824129</v>
      </c>
      <c r="N168" s="5">
        <f>N167-INT(N167)</f>
        <v>0.86999999987892807</v>
      </c>
      <c r="P168" s="1"/>
    </row>
    <row r="169" spans="3:19" x14ac:dyDescent="0.4">
      <c r="N169" s="166"/>
      <c r="P169" s="1"/>
    </row>
    <row r="170" spans="3:19" x14ac:dyDescent="0.4">
      <c r="P170" s="1"/>
    </row>
    <row r="171" spans="3:19" x14ac:dyDescent="0.4">
      <c r="N171" s="166"/>
      <c r="P171" s="1"/>
    </row>
    <row r="172" spans="3:19" x14ac:dyDescent="0.4">
      <c r="N172" s="166"/>
      <c r="P172" s="1"/>
    </row>
    <row r="173" spans="3:19" x14ac:dyDescent="0.4">
      <c r="N173" s="166"/>
      <c r="P173" s="1"/>
    </row>
    <row r="174" spans="3:19" x14ac:dyDescent="0.4">
      <c r="N174" s="166"/>
      <c r="P174" s="1"/>
    </row>
    <row r="175" spans="3:19" x14ac:dyDescent="0.4">
      <c r="N175" s="166"/>
      <c r="P175" s="1"/>
    </row>
    <row r="176" spans="3:19" x14ac:dyDescent="0.4">
      <c r="N176" s="166"/>
      <c r="P176" s="1"/>
    </row>
    <row r="177" spans="14:16" x14ac:dyDescent="0.4">
      <c r="N177" s="166"/>
      <c r="P177" s="1"/>
    </row>
    <row r="178" spans="14:16" x14ac:dyDescent="0.4">
      <c r="N178" s="166"/>
      <c r="P178" s="1"/>
    </row>
    <row r="179" spans="14:16" x14ac:dyDescent="0.4">
      <c r="N179" s="166"/>
      <c r="P179" s="1"/>
    </row>
    <row r="180" spans="14:16" x14ac:dyDescent="0.4">
      <c r="N180" s="166"/>
      <c r="P180" s="1"/>
    </row>
    <row r="181" spans="14:16" x14ac:dyDescent="0.4">
      <c r="N181" s="166"/>
      <c r="P181" s="1"/>
    </row>
    <row r="182" spans="14:16" x14ac:dyDescent="0.4">
      <c r="N182" s="166"/>
      <c r="P182" s="1"/>
    </row>
    <row r="183" spans="14:16" x14ac:dyDescent="0.4">
      <c r="N183" s="166"/>
      <c r="P183" s="1"/>
    </row>
    <row r="184" spans="14:16" x14ac:dyDescent="0.4">
      <c r="N184" s="166"/>
      <c r="P184" s="1"/>
    </row>
    <row r="185" spans="14:16" x14ac:dyDescent="0.4">
      <c r="N185" s="166"/>
      <c r="P185" s="1"/>
    </row>
    <row r="186" spans="14:16" x14ac:dyDescent="0.4">
      <c r="N186" s="166"/>
      <c r="P186" s="1"/>
    </row>
    <row r="187" spans="14:16" x14ac:dyDescent="0.4">
      <c r="N187" s="166"/>
      <c r="P187" s="1"/>
    </row>
    <row r="188" spans="14:16" x14ac:dyDescent="0.4">
      <c r="N188" s="166"/>
      <c r="P188" s="1"/>
    </row>
    <row r="189" spans="14:16" x14ac:dyDescent="0.4">
      <c r="N189" s="166"/>
      <c r="P189" s="1"/>
    </row>
    <row r="190" spans="14:16" x14ac:dyDescent="0.4">
      <c r="N190" s="166"/>
      <c r="P190" s="1"/>
    </row>
    <row r="191" spans="14:16" x14ac:dyDescent="0.4">
      <c r="N191" s="166"/>
      <c r="P191" s="1"/>
    </row>
    <row r="192" spans="14:16" x14ac:dyDescent="0.4">
      <c r="N192" s="166"/>
      <c r="P192" s="1"/>
    </row>
    <row r="193" spans="14:16" x14ac:dyDescent="0.4">
      <c r="N193" s="166"/>
      <c r="P193" s="1"/>
    </row>
    <row r="194" spans="14:16" x14ac:dyDescent="0.4">
      <c r="N194" s="166"/>
      <c r="P194" s="1"/>
    </row>
    <row r="195" spans="14:16" x14ac:dyDescent="0.4">
      <c r="N195" s="166"/>
      <c r="P195" s="1"/>
    </row>
    <row r="196" spans="14:16" x14ac:dyDescent="0.4">
      <c r="N196" s="166"/>
      <c r="P196" s="1"/>
    </row>
    <row r="197" spans="14:16" x14ac:dyDescent="0.4">
      <c r="N197" s="166"/>
      <c r="P197" s="1"/>
    </row>
    <row r="198" spans="14:16" x14ac:dyDescent="0.4">
      <c r="N198" s="166"/>
      <c r="P198" s="1"/>
    </row>
    <row r="199" spans="14:16" x14ac:dyDescent="0.4">
      <c r="N199" s="166"/>
      <c r="P199" s="1"/>
    </row>
    <row r="200" spans="14:16" x14ac:dyDescent="0.4">
      <c r="N200" s="166"/>
      <c r="P200" s="1"/>
    </row>
    <row r="201" spans="14:16" x14ac:dyDescent="0.4">
      <c r="N201" s="166"/>
      <c r="P201" s="1"/>
    </row>
    <row r="202" spans="14:16" x14ac:dyDescent="0.4">
      <c r="N202" s="166"/>
      <c r="P202" s="1"/>
    </row>
    <row r="203" spans="14:16" x14ac:dyDescent="0.4">
      <c r="N203" s="166"/>
      <c r="P203" s="1"/>
    </row>
    <row r="204" spans="14:16" x14ac:dyDescent="0.4">
      <c r="N204" s="166"/>
      <c r="P204" s="1"/>
    </row>
    <row r="205" spans="14:16" x14ac:dyDescent="0.4">
      <c r="N205" s="166"/>
      <c r="P205" s="1"/>
    </row>
    <row r="206" spans="14:16" x14ac:dyDescent="0.4">
      <c r="N206" s="166"/>
      <c r="P206" s="1"/>
    </row>
    <row r="207" spans="14:16" x14ac:dyDescent="0.4">
      <c r="N207" s="166"/>
      <c r="P207" s="1"/>
    </row>
    <row r="208" spans="14:16" x14ac:dyDescent="0.4">
      <c r="N208" s="166"/>
      <c r="P208" s="1"/>
    </row>
    <row r="209" spans="14:16" x14ac:dyDescent="0.4">
      <c r="N209" s="166"/>
      <c r="P209" s="1"/>
    </row>
    <row r="210" spans="14:16" x14ac:dyDescent="0.4">
      <c r="N210" s="166"/>
      <c r="P210" s="1"/>
    </row>
    <row r="211" spans="14:16" x14ac:dyDescent="0.4">
      <c r="N211" s="166"/>
      <c r="P211" s="1"/>
    </row>
    <row r="212" spans="14:16" x14ac:dyDescent="0.4">
      <c r="N212" s="166"/>
      <c r="P212" s="1"/>
    </row>
    <row r="213" spans="14:16" x14ac:dyDescent="0.4">
      <c r="N213" s="166"/>
      <c r="P213" s="1"/>
    </row>
    <row r="214" spans="14:16" x14ac:dyDescent="0.4">
      <c r="N214" s="166"/>
      <c r="P214" s="1"/>
    </row>
    <row r="215" spans="14:16" x14ac:dyDescent="0.4">
      <c r="N215" s="166"/>
      <c r="P215" s="1"/>
    </row>
    <row r="216" spans="14:16" x14ac:dyDescent="0.4">
      <c r="N216" s="166"/>
      <c r="P216" s="1"/>
    </row>
    <row r="217" spans="14:16" x14ac:dyDescent="0.4">
      <c r="N217" s="166"/>
      <c r="P217" s="1"/>
    </row>
    <row r="218" spans="14:16" x14ac:dyDescent="0.4">
      <c r="N218" s="166"/>
      <c r="P218" s="1"/>
    </row>
    <row r="219" spans="14:16" x14ac:dyDescent="0.4">
      <c r="N219" s="166"/>
      <c r="P219" s="1"/>
    </row>
    <row r="220" spans="14:16" x14ac:dyDescent="0.4">
      <c r="N220" s="166"/>
      <c r="P220" s="1"/>
    </row>
    <row r="221" spans="14:16" x14ac:dyDescent="0.4">
      <c r="N221" s="166"/>
      <c r="P221" s="1"/>
    </row>
    <row r="222" spans="14:16" x14ac:dyDescent="0.4">
      <c r="N222" s="166"/>
      <c r="P222" s="1"/>
    </row>
    <row r="223" spans="14:16" x14ac:dyDescent="0.4">
      <c r="N223" s="166"/>
      <c r="P223" s="1"/>
    </row>
    <row r="224" spans="14:16" x14ac:dyDescent="0.4">
      <c r="N224" s="166"/>
      <c r="P224" s="1"/>
    </row>
    <row r="225" spans="14:16" x14ac:dyDescent="0.4">
      <c r="N225" s="166"/>
      <c r="P225" s="1"/>
    </row>
    <row r="226" spans="14:16" x14ac:dyDescent="0.4">
      <c r="N226" s="166"/>
      <c r="P226" s="1"/>
    </row>
    <row r="227" spans="14:16" x14ac:dyDescent="0.4">
      <c r="N227" s="166"/>
      <c r="P227" s="1"/>
    </row>
    <row r="228" spans="14:16" x14ac:dyDescent="0.4">
      <c r="N228" s="166"/>
      <c r="P228" s="1"/>
    </row>
    <row r="229" spans="14:16" x14ac:dyDescent="0.4">
      <c r="N229" s="166"/>
      <c r="P229" s="1"/>
    </row>
    <row r="230" spans="14:16" x14ac:dyDescent="0.4">
      <c r="N230" s="166"/>
      <c r="P230" s="1"/>
    </row>
    <row r="231" spans="14:16" x14ac:dyDescent="0.4">
      <c r="N231" s="166"/>
      <c r="P231" s="1"/>
    </row>
    <row r="232" spans="14:16" x14ac:dyDescent="0.4">
      <c r="N232" s="166"/>
      <c r="P232" s="1"/>
    </row>
    <row r="233" spans="14:16" x14ac:dyDescent="0.4">
      <c r="N233" s="166"/>
      <c r="P233" s="1"/>
    </row>
    <row r="234" spans="14:16" x14ac:dyDescent="0.4">
      <c r="N234" s="166"/>
      <c r="P234" s="1"/>
    </row>
    <row r="235" spans="14:16" x14ac:dyDescent="0.4">
      <c r="N235" s="166"/>
      <c r="P235" s="1"/>
    </row>
    <row r="236" spans="14:16" x14ac:dyDescent="0.4">
      <c r="N236" s="166"/>
      <c r="P236" s="1"/>
    </row>
    <row r="237" spans="14:16" x14ac:dyDescent="0.4">
      <c r="N237" s="166"/>
      <c r="P237" s="1"/>
    </row>
    <row r="238" spans="14:16" x14ac:dyDescent="0.4">
      <c r="N238" s="166"/>
      <c r="P238" s="1"/>
    </row>
    <row r="239" spans="14:16" x14ac:dyDescent="0.4">
      <c r="N239" s="166"/>
      <c r="P239" s="1"/>
    </row>
    <row r="240" spans="14:16" x14ac:dyDescent="0.4">
      <c r="N240" s="166"/>
      <c r="P240" s="1"/>
    </row>
    <row r="241" spans="14:16" x14ac:dyDescent="0.4">
      <c r="N241" s="166"/>
      <c r="P241" s="1"/>
    </row>
    <row r="242" spans="14:16" x14ac:dyDescent="0.4">
      <c r="N242" s="166"/>
      <c r="P242" s="1"/>
    </row>
    <row r="243" spans="14:16" x14ac:dyDescent="0.4">
      <c r="N243" s="166"/>
      <c r="P243" s="1"/>
    </row>
    <row r="244" spans="14:16" x14ac:dyDescent="0.4">
      <c r="N244" s="166"/>
      <c r="P244" s="1"/>
    </row>
    <row r="245" spans="14:16" x14ac:dyDescent="0.4">
      <c r="N245" s="166"/>
      <c r="P245" s="1"/>
    </row>
    <row r="246" spans="14:16" x14ac:dyDescent="0.4">
      <c r="N246" s="166"/>
      <c r="P246" s="1"/>
    </row>
    <row r="247" spans="14:16" x14ac:dyDescent="0.4">
      <c r="N247" s="166"/>
      <c r="P247" s="1"/>
    </row>
    <row r="248" spans="14:16" x14ac:dyDescent="0.4">
      <c r="N248" s="166"/>
      <c r="P248" s="1"/>
    </row>
    <row r="249" spans="14:16" x14ac:dyDescent="0.4">
      <c r="N249" s="166"/>
      <c r="P249" s="1"/>
    </row>
    <row r="250" spans="14:16" x14ac:dyDescent="0.4">
      <c r="N250" s="166"/>
      <c r="P250" s="1"/>
    </row>
    <row r="251" spans="14:16" x14ac:dyDescent="0.4">
      <c r="N251" s="166"/>
      <c r="P251" s="1"/>
    </row>
    <row r="252" spans="14:16" x14ac:dyDescent="0.4">
      <c r="N252" s="166"/>
      <c r="P252" s="1"/>
    </row>
    <row r="253" spans="14:16" x14ac:dyDescent="0.4">
      <c r="N253" s="166"/>
      <c r="P253" s="1"/>
    </row>
    <row r="254" spans="14:16" x14ac:dyDescent="0.4">
      <c r="N254" s="166"/>
      <c r="P254" s="1"/>
    </row>
    <row r="255" spans="14:16" x14ac:dyDescent="0.4">
      <c r="N255" s="166"/>
      <c r="P255" s="1"/>
    </row>
    <row r="256" spans="14:16" x14ac:dyDescent="0.4">
      <c r="N256" s="166"/>
      <c r="P256" s="1"/>
    </row>
    <row r="257" spans="14:16" x14ac:dyDescent="0.4">
      <c r="N257" s="166"/>
      <c r="P257" s="1"/>
    </row>
    <row r="258" spans="14:16" x14ac:dyDescent="0.4">
      <c r="N258" s="166"/>
      <c r="P258" s="1"/>
    </row>
    <row r="259" spans="14:16" x14ac:dyDescent="0.4">
      <c r="N259" s="166"/>
      <c r="P259" s="1"/>
    </row>
    <row r="260" spans="14:16" x14ac:dyDescent="0.4">
      <c r="N260" s="166"/>
      <c r="P260" s="1"/>
    </row>
    <row r="261" spans="14:16" x14ac:dyDescent="0.4">
      <c r="N261" s="166"/>
      <c r="P261" s="1"/>
    </row>
    <row r="262" spans="14:16" x14ac:dyDescent="0.4">
      <c r="N262" s="166"/>
      <c r="P262" s="1"/>
    </row>
    <row r="263" spans="14:16" x14ac:dyDescent="0.4">
      <c r="N263" s="166"/>
      <c r="P263" s="1"/>
    </row>
    <row r="264" spans="14:16" x14ac:dyDescent="0.4">
      <c r="N264" s="166"/>
      <c r="P264" s="1"/>
    </row>
    <row r="265" spans="14:16" x14ac:dyDescent="0.4">
      <c r="N265" s="166"/>
      <c r="P265" s="1"/>
    </row>
    <row r="266" spans="14:16" x14ac:dyDescent="0.4">
      <c r="N266" s="166"/>
      <c r="P266" s="1"/>
    </row>
    <row r="267" spans="14:16" x14ac:dyDescent="0.4">
      <c r="N267" s="166"/>
      <c r="P267" s="1"/>
    </row>
    <row r="268" spans="14:16" x14ac:dyDescent="0.4">
      <c r="N268" s="166"/>
      <c r="P268" s="1"/>
    </row>
    <row r="269" spans="14:16" x14ac:dyDescent="0.4">
      <c r="N269" s="166"/>
      <c r="P269" s="1"/>
    </row>
    <row r="270" spans="14:16" x14ac:dyDescent="0.4">
      <c r="N270" s="166"/>
      <c r="P270" s="1"/>
    </row>
    <row r="271" spans="14:16" x14ac:dyDescent="0.4">
      <c r="N271" s="166"/>
      <c r="P271" s="1"/>
    </row>
    <row r="272" spans="14:16" x14ac:dyDescent="0.4">
      <c r="N272" s="166"/>
      <c r="P272" s="1"/>
    </row>
    <row r="273" spans="14:16" x14ac:dyDescent="0.4">
      <c r="N273" s="166"/>
      <c r="P273" s="1"/>
    </row>
    <row r="274" spans="14:16" x14ac:dyDescent="0.4">
      <c r="N274" s="166"/>
      <c r="P274" s="1"/>
    </row>
    <row r="275" spans="14:16" x14ac:dyDescent="0.4">
      <c r="N275" s="166"/>
      <c r="P275" s="1"/>
    </row>
    <row r="276" spans="14:16" x14ac:dyDescent="0.4">
      <c r="N276" s="166"/>
      <c r="P276" s="1"/>
    </row>
    <row r="277" spans="14:16" x14ac:dyDescent="0.4">
      <c r="N277" s="166"/>
      <c r="P277" s="1"/>
    </row>
    <row r="278" spans="14:16" x14ac:dyDescent="0.4">
      <c r="N278" s="166"/>
      <c r="P278" s="1"/>
    </row>
    <row r="279" spans="14:16" x14ac:dyDescent="0.4">
      <c r="N279" s="166"/>
      <c r="P279" s="1"/>
    </row>
    <row r="280" spans="14:16" x14ac:dyDescent="0.4">
      <c r="N280" s="166"/>
      <c r="P280" s="1"/>
    </row>
    <row r="281" spans="14:16" x14ac:dyDescent="0.4">
      <c r="N281" s="166"/>
      <c r="P281" s="1"/>
    </row>
    <row r="282" spans="14:16" x14ac:dyDescent="0.4">
      <c r="N282" s="166"/>
      <c r="P282" s="1"/>
    </row>
    <row r="283" spans="14:16" x14ac:dyDescent="0.4">
      <c r="N283" s="166"/>
      <c r="P283" s="1"/>
    </row>
    <row r="284" spans="14:16" x14ac:dyDescent="0.4">
      <c r="N284" s="166"/>
      <c r="P284" s="1"/>
    </row>
    <row r="285" spans="14:16" x14ac:dyDescent="0.4">
      <c r="N285" s="166"/>
      <c r="P285" s="1"/>
    </row>
    <row r="286" spans="14:16" x14ac:dyDescent="0.4">
      <c r="N286" s="166"/>
      <c r="P286" s="1"/>
    </row>
    <row r="287" spans="14:16" x14ac:dyDescent="0.4">
      <c r="N287" s="166"/>
      <c r="P287" s="1"/>
    </row>
    <row r="288" spans="14:16" x14ac:dyDescent="0.4">
      <c r="N288" s="166"/>
      <c r="P288" s="1"/>
    </row>
    <row r="289" spans="14:16" x14ac:dyDescent="0.4">
      <c r="N289" s="166"/>
      <c r="P289" s="1"/>
    </row>
    <row r="290" spans="14:16" x14ac:dyDescent="0.4">
      <c r="N290" s="166"/>
      <c r="P290" s="1"/>
    </row>
    <row r="291" spans="14:16" x14ac:dyDescent="0.4">
      <c r="N291" s="166"/>
      <c r="P291" s="1"/>
    </row>
    <row r="292" spans="14:16" x14ac:dyDescent="0.4">
      <c r="N292" s="166"/>
      <c r="P292" s="1"/>
    </row>
    <row r="293" spans="14:16" x14ac:dyDescent="0.4">
      <c r="N293" s="166"/>
      <c r="P293" s="1"/>
    </row>
    <row r="294" spans="14:16" x14ac:dyDescent="0.4">
      <c r="N294" s="166"/>
      <c r="P294" s="1"/>
    </row>
    <row r="295" spans="14:16" x14ac:dyDescent="0.4">
      <c r="N295" s="166"/>
      <c r="P295" s="1"/>
    </row>
    <row r="296" spans="14:16" x14ac:dyDescent="0.4">
      <c r="N296" s="166"/>
      <c r="P296" s="1"/>
    </row>
    <row r="297" spans="14:16" x14ac:dyDescent="0.4">
      <c r="N297" s="166"/>
      <c r="P297" s="1"/>
    </row>
    <row r="298" spans="14:16" x14ac:dyDescent="0.4">
      <c r="N298" s="166"/>
      <c r="P298" s="1"/>
    </row>
    <row r="299" spans="14:16" x14ac:dyDescent="0.4">
      <c r="N299" s="166"/>
      <c r="P299" s="1"/>
    </row>
    <row r="300" spans="14:16" x14ac:dyDescent="0.4">
      <c r="N300" s="166"/>
      <c r="P300" s="1"/>
    </row>
    <row r="301" spans="14:16" x14ac:dyDescent="0.4">
      <c r="N301" s="166"/>
      <c r="P301" s="1"/>
    </row>
    <row r="302" spans="14:16" x14ac:dyDescent="0.4">
      <c r="N302" s="166"/>
      <c r="P302" s="1"/>
    </row>
    <row r="303" spans="14:16" x14ac:dyDescent="0.4">
      <c r="N303" s="166"/>
      <c r="P303" s="1"/>
    </row>
    <row r="304" spans="14:16" x14ac:dyDescent="0.4">
      <c r="N304" s="166"/>
      <c r="P304" s="1"/>
    </row>
    <row r="305" spans="14:16" x14ac:dyDescent="0.4">
      <c r="N305" s="166"/>
      <c r="P305" s="1"/>
    </row>
    <row r="306" spans="14:16" x14ac:dyDescent="0.4">
      <c r="N306" s="166"/>
      <c r="P306" s="1"/>
    </row>
    <row r="307" spans="14:16" x14ac:dyDescent="0.4">
      <c r="N307" s="166"/>
      <c r="P307" s="1"/>
    </row>
    <row r="308" spans="14:16" x14ac:dyDescent="0.4">
      <c r="N308" s="166"/>
      <c r="P308" s="1"/>
    </row>
    <row r="309" spans="14:16" x14ac:dyDescent="0.4">
      <c r="N309" s="166"/>
      <c r="P309" s="1"/>
    </row>
    <row r="310" spans="14:16" x14ac:dyDescent="0.4">
      <c r="N310" s="166"/>
      <c r="P310" s="1"/>
    </row>
    <row r="311" spans="14:16" x14ac:dyDescent="0.4">
      <c r="N311" s="166"/>
      <c r="P311" s="1"/>
    </row>
    <row r="312" spans="14:16" x14ac:dyDescent="0.4">
      <c r="N312" s="166"/>
      <c r="P312" s="1"/>
    </row>
    <row r="313" spans="14:16" x14ac:dyDescent="0.4">
      <c r="N313" s="166"/>
      <c r="P313" s="1"/>
    </row>
    <row r="314" spans="14:16" x14ac:dyDescent="0.4">
      <c r="N314" s="166"/>
      <c r="P314" s="1"/>
    </row>
    <row r="315" spans="14:16" x14ac:dyDescent="0.4">
      <c r="N315" s="166"/>
      <c r="P315" s="1"/>
    </row>
    <row r="316" spans="14:16" x14ac:dyDescent="0.4">
      <c r="N316" s="166"/>
      <c r="P316" s="1"/>
    </row>
    <row r="317" spans="14:16" x14ac:dyDescent="0.4">
      <c r="N317" s="166"/>
      <c r="P317" s="1"/>
    </row>
    <row r="318" spans="14:16" x14ac:dyDescent="0.4">
      <c r="N318" s="166"/>
      <c r="P318" s="1"/>
    </row>
    <row r="319" spans="14:16" x14ac:dyDescent="0.4">
      <c r="N319" s="166"/>
      <c r="P319" s="1"/>
    </row>
    <row r="320" spans="14:16" x14ac:dyDescent="0.4">
      <c r="N320" s="166"/>
      <c r="P320" s="1"/>
    </row>
    <row r="321" spans="14:16" x14ac:dyDescent="0.4">
      <c r="N321" s="166"/>
      <c r="P321" s="1"/>
    </row>
    <row r="322" spans="14:16" x14ac:dyDescent="0.4">
      <c r="N322" s="166"/>
      <c r="P322" s="1"/>
    </row>
    <row r="323" spans="14:16" x14ac:dyDescent="0.4">
      <c r="N323" s="166"/>
      <c r="P323" s="1"/>
    </row>
    <row r="324" spans="14:16" x14ac:dyDescent="0.4">
      <c r="N324" s="166"/>
      <c r="P324" s="1"/>
    </row>
    <row r="325" spans="14:16" x14ac:dyDescent="0.4">
      <c r="N325" s="166"/>
      <c r="P325" s="1"/>
    </row>
    <row r="326" spans="14:16" x14ac:dyDescent="0.4">
      <c r="N326" s="166"/>
      <c r="P326" s="1"/>
    </row>
    <row r="327" spans="14:16" x14ac:dyDescent="0.4">
      <c r="N327" s="166"/>
      <c r="P327" s="1"/>
    </row>
    <row r="328" spans="14:16" x14ac:dyDescent="0.4">
      <c r="N328" s="166"/>
      <c r="P328" s="1"/>
    </row>
    <row r="329" spans="14:16" x14ac:dyDescent="0.4">
      <c r="N329" s="166"/>
      <c r="P329" s="1"/>
    </row>
    <row r="330" spans="14:16" x14ac:dyDescent="0.4">
      <c r="N330" s="166"/>
      <c r="P330" s="1"/>
    </row>
    <row r="331" spans="14:16" x14ac:dyDescent="0.4">
      <c r="N331" s="166"/>
      <c r="P331" s="1"/>
    </row>
    <row r="332" spans="14:16" x14ac:dyDescent="0.4">
      <c r="N332" s="166"/>
      <c r="P332" s="1"/>
    </row>
    <row r="333" spans="14:16" x14ac:dyDescent="0.4">
      <c r="N333" s="166"/>
      <c r="P333" s="1"/>
    </row>
    <row r="334" spans="14:16" x14ac:dyDescent="0.4">
      <c r="N334" s="166"/>
      <c r="P334" s="1"/>
    </row>
    <row r="335" spans="14:16" x14ac:dyDescent="0.4">
      <c r="N335" s="166"/>
      <c r="P335" s="1"/>
    </row>
    <row r="336" spans="14:16" x14ac:dyDescent="0.4">
      <c r="N336" s="166"/>
      <c r="P336" s="1"/>
    </row>
    <row r="337" spans="14:16" x14ac:dyDescent="0.4">
      <c r="N337" s="166"/>
      <c r="P337" s="1"/>
    </row>
    <row r="338" spans="14:16" x14ac:dyDescent="0.4">
      <c r="N338" s="166"/>
      <c r="P338" s="1"/>
    </row>
    <row r="339" spans="14:16" x14ac:dyDescent="0.4">
      <c r="N339" s="166"/>
      <c r="P339" s="1"/>
    </row>
    <row r="340" spans="14:16" x14ac:dyDescent="0.4">
      <c r="N340" s="166"/>
      <c r="P340" s="1"/>
    </row>
    <row r="341" spans="14:16" x14ac:dyDescent="0.4">
      <c r="N341" s="166"/>
      <c r="P341" s="1"/>
    </row>
    <row r="342" spans="14:16" x14ac:dyDescent="0.4">
      <c r="N342" s="166"/>
      <c r="P342" s="1"/>
    </row>
    <row r="343" spans="14:16" x14ac:dyDescent="0.4">
      <c r="N343" s="166"/>
      <c r="P343" s="1"/>
    </row>
    <row r="344" spans="14:16" x14ac:dyDescent="0.4">
      <c r="N344" s="166"/>
      <c r="P344" s="1"/>
    </row>
    <row r="345" spans="14:16" x14ac:dyDescent="0.4">
      <c r="N345" s="166"/>
      <c r="P345" s="1"/>
    </row>
    <row r="346" spans="14:16" x14ac:dyDescent="0.4">
      <c r="N346" s="166"/>
      <c r="P346" s="1"/>
    </row>
    <row r="347" spans="14:16" x14ac:dyDescent="0.4">
      <c r="N347" s="166"/>
      <c r="P347" s="1"/>
    </row>
    <row r="348" spans="14:16" x14ac:dyDescent="0.4">
      <c r="N348" s="166"/>
      <c r="P348" s="1"/>
    </row>
    <row r="349" spans="14:16" x14ac:dyDescent="0.4">
      <c r="N349" s="166"/>
      <c r="P349" s="1"/>
    </row>
    <row r="350" spans="14:16" x14ac:dyDescent="0.4">
      <c r="N350" s="166"/>
      <c r="P350" s="1"/>
    </row>
    <row r="351" spans="14:16" x14ac:dyDescent="0.4">
      <c r="N351" s="166"/>
      <c r="P351" s="1"/>
    </row>
    <row r="352" spans="14:16" x14ac:dyDescent="0.4">
      <c r="N352" s="166"/>
      <c r="P352" s="1"/>
    </row>
    <row r="353" spans="14:16" x14ac:dyDescent="0.4">
      <c r="N353" s="166"/>
      <c r="P353" s="1"/>
    </row>
    <row r="354" spans="14:16" x14ac:dyDescent="0.4">
      <c r="N354" s="166"/>
      <c r="P354" s="1"/>
    </row>
    <row r="355" spans="14:16" x14ac:dyDescent="0.4">
      <c r="N355" s="166"/>
      <c r="P355" s="1"/>
    </row>
    <row r="356" spans="14:16" x14ac:dyDescent="0.4">
      <c r="N356" s="166"/>
      <c r="P356" s="1"/>
    </row>
    <row r="357" spans="14:16" x14ac:dyDescent="0.4">
      <c r="N357" s="166"/>
      <c r="P357" s="1"/>
    </row>
    <row r="358" spans="14:16" x14ac:dyDescent="0.4">
      <c r="N358" s="166"/>
      <c r="P358" s="1"/>
    </row>
    <row r="359" spans="14:16" x14ac:dyDescent="0.4">
      <c r="N359" s="166"/>
      <c r="P359" s="1"/>
    </row>
    <row r="360" spans="14:16" x14ac:dyDescent="0.4">
      <c r="N360" s="166"/>
      <c r="P360" s="1"/>
    </row>
    <row r="361" spans="14:16" x14ac:dyDescent="0.4">
      <c r="N361" s="166"/>
      <c r="P361" s="1"/>
    </row>
    <row r="362" spans="14:16" x14ac:dyDescent="0.4">
      <c r="N362" s="166"/>
      <c r="P362" s="1"/>
    </row>
    <row r="363" spans="14:16" x14ac:dyDescent="0.4">
      <c r="N363" s="166"/>
      <c r="P363" s="1"/>
    </row>
    <row r="364" spans="14:16" x14ac:dyDescent="0.4">
      <c r="N364" s="166"/>
      <c r="P364" s="1"/>
    </row>
    <row r="365" spans="14:16" x14ac:dyDescent="0.4">
      <c r="N365" s="166"/>
      <c r="P365" s="1"/>
    </row>
    <row r="366" spans="14:16" x14ac:dyDescent="0.4">
      <c r="N366" s="166"/>
      <c r="P366" s="1"/>
    </row>
    <row r="367" spans="14:16" x14ac:dyDescent="0.4">
      <c r="N367" s="166"/>
      <c r="P367" s="1"/>
    </row>
    <row r="368" spans="14:16" x14ac:dyDescent="0.4">
      <c r="N368" s="166"/>
      <c r="P368" s="1"/>
    </row>
    <row r="369" spans="14:16" x14ac:dyDescent="0.4">
      <c r="N369" s="166"/>
      <c r="P369" s="1"/>
    </row>
    <row r="370" spans="14:16" x14ac:dyDescent="0.4">
      <c r="N370" s="166"/>
      <c r="P370" s="1"/>
    </row>
    <row r="371" spans="14:16" x14ac:dyDescent="0.4">
      <c r="N371" s="166"/>
      <c r="P371" s="1"/>
    </row>
    <row r="372" spans="14:16" x14ac:dyDescent="0.4">
      <c r="N372" s="166"/>
      <c r="P372" s="1"/>
    </row>
    <row r="373" spans="14:16" x14ac:dyDescent="0.4">
      <c r="N373" s="166"/>
      <c r="P373" s="1"/>
    </row>
    <row r="374" spans="14:16" x14ac:dyDescent="0.4">
      <c r="N374" s="166"/>
      <c r="P374" s="1"/>
    </row>
    <row r="375" spans="14:16" x14ac:dyDescent="0.4">
      <c r="N375" s="166"/>
      <c r="P375" s="1"/>
    </row>
    <row r="376" spans="14:16" x14ac:dyDescent="0.4">
      <c r="N376" s="166"/>
      <c r="P376" s="1"/>
    </row>
    <row r="377" spans="14:16" x14ac:dyDescent="0.4">
      <c r="N377" s="166"/>
      <c r="P377" s="1"/>
    </row>
    <row r="378" spans="14:16" x14ac:dyDescent="0.4">
      <c r="N378" s="166"/>
      <c r="P378" s="1"/>
    </row>
    <row r="379" spans="14:16" x14ac:dyDescent="0.4">
      <c r="N379" s="166"/>
      <c r="P379" s="1"/>
    </row>
    <row r="380" spans="14:16" x14ac:dyDescent="0.4">
      <c r="N380" s="166"/>
      <c r="P380" s="1"/>
    </row>
    <row r="381" spans="14:16" x14ac:dyDescent="0.4">
      <c r="N381" s="166"/>
      <c r="P381" s="1"/>
    </row>
    <row r="382" spans="14:16" x14ac:dyDescent="0.4">
      <c r="N382" s="166"/>
      <c r="P382" s="1"/>
    </row>
    <row r="383" spans="14:16" x14ac:dyDescent="0.4">
      <c r="N383" s="166"/>
      <c r="P383" s="1"/>
    </row>
    <row r="384" spans="14:16" x14ac:dyDescent="0.4">
      <c r="N384" s="166"/>
      <c r="P384" s="1"/>
    </row>
    <row r="385" spans="14:16" x14ac:dyDescent="0.4">
      <c r="N385" s="166"/>
      <c r="P385" s="1"/>
    </row>
    <row r="386" spans="14:16" x14ac:dyDescent="0.4">
      <c r="N386" s="166"/>
      <c r="P386" s="1"/>
    </row>
    <row r="387" spans="14:16" x14ac:dyDescent="0.4">
      <c r="N387" s="166"/>
      <c r="P387" s="1"/>
    </row>
    <row r="388" spans="14:16" x14ac:dyDescent="0.4">
      <c r="N388" s="166"/>
      <c r="P388" s="1"/>
    </row>
    <row r="389" spans="14:16" x14ac:dyDescent="0.4">
      <c r="N389" s="166"/>
      <c r="P389" s="1"/>
    </row>
    <row r="390" spans="14:16" x14ac:dyDescent="0.4">
      <c r="N390" s="166"/>
      <c r="P390" s="1"/>
    </row>
    <row r="391" spans="14:16" x14ac:dyDescent="0.4">
      <c r="N391" s="166"/>
      <c r="P391" s="1"/>
    </row>
    <row r="392" spans="14:16" x14ac:dyDescent="0.4">
      <c r="N392" s="166"/>
      <c r="P392" s="1"/>
    </row>
    <row r="393" spans="14:16" x14ac:dyDescent="0.4">
      <c r="N393" s="166"/>
      <c r="P393" s="1"/>
    </row>
    <row r="394" spans="14:16" x14ac:dyDescent="0.4">
      <c r="N394" s="166"/>
      <c r="P394" s="1"/>
    </row>
    <row r="395" spans="14:16" x14ac:dyDescent="0.4">
      <c r="N395" s="166"/>
      <c r="P395" s="1"/>
    </row>
    <row r="396" spans="14:16" x14ac:dyDescent="0.4">
      <c r="N396" s="166"/>
      <c r="P396" s="1"/>
    </row>
    <row r="397" spans="14:16" x14ac:dyDescent="0.4">
      <c r="N397" s="166"/>
      <c r="P397" s="1"/>
    </row>
    <row r="398" spans="14:16" x14ac:dyDescent="0.4">
      <c r="N398" s="166"/>
      <c r="P398" s="1"/>
    </row>
    <row r="399" spans="14:16" x14ac:dyDescent="0.4">
      <c r="N399" s="166"/>
      <c r="P399" s="1"/>
    </row>
    <row r="400" spans="14:16" x14ac:dyDescent="0.4">
      <c r="N400" s="166"/>
      <c r="P400" s="1"/>
    </row>
    <row r="401" spans="14:16" x14ac:dyDescent="0.4">
      <c r="N401" s="166"/>
      <c r="P401" s="1"/>
    </row>
    <row r="402" spans="14:16" x14ac:dyDescent="0.4">
      <c r="N402" s="166"/>
      <c r="P402" s="1"/>
    </row>
    <row r="403" spans="14:16" x14ac:dyDescent="0.4">
      <c r="N403" s="166"/>
      <c r="P403" s="1"/>
    </row>
    <row r="404" spans="14:16" x14ac:dyDescent="0.4">
      <c r="N404" s="166"/>
      <c r="P404" s="1"/>
    </row>
    <row r="405" spans="14:16" x14ac:dyDescent="0.4">
      <c r="N405" s="166"/>
      <c r="P405" s="1"/>
    </row>
    <row r="406" spans="14:16" x14ac:dyDescent="0.4">
      <c r="N406" s="166"/>
      <c r="P406" s="1"/>
    </row>
    <row r="407" spans="14:16" x14ac:dyDescent="0.4">
      <c r="N407" s="166"/>
      <c r="P407" s="1"/>
    </row>
    <row r="408" spans="14:16" x14ac:dyDescent="0.4">
      <c r="N408" s="166"/>
      <c r="P408" s="1"/>
    </row>
    <row r="409" spans="14:16" x14ac:dyDescent="0.4">
      <c r="N409" s="166"/>
      <c r="P409" s="1"/>
    </row>
    <row r="410" spans="14:16" x14ac:dyDescent="0.4">
      <c r="N410" s="166"/>
      <c r="P410" s="1"/>
    </row>
    <row r="411" spans="14:16" x14ac:dyDescent="0.4">
      <c r="N411" s="166"/>
      <c r="P411" s="1"/>
    </row>
    <row r="412" spans="14:16" x14ac:dyDescent="0.4">
      <c r="N412" s="166"/>
      <c r="P412" s="1"/>
    </row>
    <row r="413" spans="14:16" x14ac:dyDescent="0.4">
      <c r="N413" s="166"/>
      <c r="P413" s="1"/>
    </row>
    <row r="414" spans="14:16" x14ac:dyDescent="0.4">
      <c r="N414" s="166"/>
      <c r="P414" s="1"/>
    </row>
    <row r="415" spans="14:16" x14ac:dyDescent="0.4">
      <c r="N415" s="166"/>
      <c r="P415" s="1"/>
    </row>
    <row r="416" spans="14:16" x14ac:dyDescent="0.4">
      <c r="N416" s="166"/>
      <c r="P416" s="1"/>
    </row>
    <row r="417" spans="14:16" x14ac:dyDescent="0.4">
      <c r="N417" s="166"/>
      <c r="P417" s="1"/>
    </row>
    <row r="418" spans="14:16" x14ac:dyDescent="0.4">
      <c r="N418" s="166"/>
      <c r="P418" s="1"/>
    </row>
    <row r="419" spans="14:16" x14ac:dyDescent="0.4">
      <c r="N419" s="166"/>
      <c r="P419" s="1"/>
    </row>
    <row r="420" spans="14:16" x14ac:dyDescent="0.4">
      <c r="N420" s="166"/>
      <c r="P420" s="1"/>
    </row>
    <row r="421" spans="14:16" x14ac:dyDescent="0.4">
      <c r="N421" s="166"/>
      <c r="P421" s="1"/>
    </row>
    <row r="422" spans="14:16" x14ac:dyDescent="0.4">
      <c r="N422" s="166"/>
      <c r="P422" s="1"/>
    </row>
    <row r="423" spans="14:16" x14ac:dyDescent="0.4">
      <c r="N423" s="166"/>
      <c r="P423" s="1"/>
    </row>
    <row r="424" spans="14:16" x14ac:dyDescent="0.4">
      <c r="N424" s="166"/>
      <c r="P424" s="1"/>
    </row>
    <row r="425" spans="14:16" x14ac:dyDescent="0.4">
      <c r="N425" s="166"/>
      <c r="P425" s="1"/>
    </row>
    <row r="426" spans="14:16" x14ac:dyDescent="0.4">
      <c r="N426" s="166"/>
      <c r="P426" s="1"/>
    </row>
    <row r="427" spans="14:16" x14ac:dyDescent="0.4">
      <c r="N427" s="166"/>
      <c r="P427" s="1"/>
    </row>
    <row r="428" spans="14:16" x14ac:dyDescent="0.4">
      <c r="N428" s="166"/>
      <c r="P428" s="1"/>
    </row>
    <row r="429" spans="14:16" x14ac:dyDescent="0.4">
      <c r="N429" s="166"/>
      <c r="P429" s="1"/>
    </row>
    <row r="430" spans="14:16" x14ac:dyDescent="0.4">
      <c r="N430" s="166"/>
      <c r="P430" s="1"/>
    </row>
    <row r="431" spans="14:16" x14ac:dyDescent="0.4">
      <c r="N431" s="166"/>
      <c r="P431" s="1"/>
    </row>
    <row r="432" spans="14:16" x14ac:dyDescent="0.4">
      <c r="N432" s="166"/>
      <c r="P432" s="1"/>
    </row>
    <row r="433" spans="14:16" x14ac:dyDescent="0.4">
      <c r="N433" s="166"/>
      <c r="P433" s="1"/>
    </row>
    <row r="434" spans="14:16" x14ac:dyDescent="0.4">
      <c r="N434" s="166"/>
      <c r="P434" s="1"/>
    </row>
    <row r="435" spans="14:16" x14ac:dyDescent="0.4">
      <c r="N435" s="166"/>
      <c r="P435" s="1"/>
    </row>
    <row r="436" spans="14:16" x14ac:dyDescent="0.4">
      <c r="N436" s="166"/>
      <c r="P436" s="1"/>
    </row>
    <row r="437" spans="14:16" x14ac:dyDescent="0.4">
      <c r="N437" s="166"/>
      <c r="P437" s="1"/>
    </row>
    <row r="438" spans="14:16" x14ac:dyDescent="0.4">
      <c r="N438" s="166"/>
      <c r="P438" s="1"/>
    </row>
    <row r="439" spans="14:16" x14ac:dyDescent="0.4">
      <c r="N439" s="166"/>
      <c r="P439" s="1"/>
    </row>
    <row r="440" spans="14:16" x14ac:dyDescent="0.4">
      <c r="N440" s="166"/>
      <c r="P440" s="1"/>
    </row>
    <row r="441" spans="14:16" x14ac:dyDescent="0.4">
      <c r="N441" s="166"/>
      <c r="P441" s="1"/>
    </row>
    <row r="442" spans="14:16" x14ac:dyDescent="0.4">
      <c r="N442" s="166"/>
      <c r="P442" s="1"/>
    </row>
    <row r="443" spans="14:16" x14ac:dyDescent="0.4">
      <c r="N443" s="166"/>
      <c r="P443" s="1"/>
    </row>
    <row r="444" spans="14:16" x14ac:dyDescent="0.4">
      <c r="N444" s="166"/>
      <c r="P444" s="1"/>
    </row>
    <row r="445" spans="14:16" x14ac:dyDescent="0.4">
      <c r="N445" s="166"/>
      <c r="P445" s="1"/>
    </row>
    <row r="446" spans="14:16" x14ac:dyDescent="0.4">
      <c r="N446" s="166"/>
      <c r="P446" s="1"/>
    </row>
    <row r="447" spans="14:16" x14ac:dyDescent="0.4">
      <c r="N447" s="166"/>
      <c r="P447" s="1"/>
    </row>
    <row r="448" spans="14:16" x14ac:dyDescent="0.4">
      <c r="N448" s="166"/>
      <c r="P448" s="1"/>
    </row>
    <row r="449" spans="14:16" x14ac:dyDescent="0.4">
      <c r="N449" s="166"/>
      <c r="P449" s="1"/>
    </row>
    <row r="450" spans="14:16" x14ac:dyDescent="0.4">
      <c r="N450" s="166"/>
      <c r="P450" s="1"/>
    </row>
    <row r="451" spans="14:16" x14ac:dyDescent="0.4">
      <c r="N451" s="166"/>
      <c r="P451" s="1"/>
    </row>
    <row r="452" spans="14:16" x14ac:dyDescent="0.4">
      <c r="N452" s="166"/>
      <c r="P452" s="1"/>
    </row>
    <row r="453" spans="14:16" x14ac:dyDescent="0.4">
      <c r="N453" s="166"/>
      <c r="P453" s="1"/>
    </row>
    <row r="454" spans="14:16" x14ac:dyDescent="0.4">
      <c r="N454" s="166"/>
      <c r="P454" s="1"/>
    </row>
    <row r="455" spans="14:16" x14ac:dyDescent="0.4">
      <c r="N455" s="166"/>
      <c r="P455" s="1"/>
    </row>
    <row r="456" spans="14:16" x14ac:dyDescent="0.4">
      <c r="N456" s="166"/>
      <c r="P456" s="1"/>
    </row>
    <row r="457" spans="14:16" x14ac:dyDescent="0.4">
      <c r="N457" s="166"/>
      <c r="P457" s="1"/>
    </row>
    <row r="458" spans="14:16" x14ac:dyDescent="0.4">
      <c r="N458" s="166"/>
      <c r="P458" s="1"/>
    </row>
    <row r="459" spans="14:16" x14ac:dyDescent="0.4">
      <c r="N459" s="166"/>
      <c r="P459" s="1"/>
    </row>
    <row r="460" spans="14:16" x14ac:dyDescent="0.4">
      <c r="N460" s="166"/>
      <c r="P460" s="1"/>
    </row>
    <row r="461" spans="14:16" x14ac:dyDescent="0.4">
      <c r="N461" s="166"/>
      <c r="P461" s="1"/>
    </row>
    <row r="462" spans="14:16" x14ac:dyDescent="0.4">
      <c r="N462" s="166"/>
      <c r="P462" s="1"/>
    </row>
    <row r="463" spans="14:16" x14ac:dyDescent="0.4">
      <c r="N463" s="166"/>
      <c r="P463" s="1"/>
    </row>
    <row r="464" spans="14:16" x14ac:dyDescent="0.4">
      <c r="N464" s="166"/>
      <c r="P464" s="1"/>
    </row>
    <row r="465" spans="14:16" x14ac:dyDescent="0.4">
      <c r="N465" s="166"/>
      <c r="P465" s="1"/>
    </row>
    <row r="466" spans="14:16" x14ac:dyDescent="0.4">
      <c r="N466" s="166"/>
      <c r="P466" s="1"/>
    </row>
    <row r="467" spans="14:16" x14ac:dyDescent="0.4">
      <c r="N467" s="166"/>
      <c r="P467" s="1"/>
    </row>
    <row r="468" spans="14:16" x14ac:dyDescent="0.4">
      <c r="N468" s="166"/>
      <c r="P468" s="1"/>
    </row>
    <row r="469" spans="14:16" x14ac:dyDescent="0.4">
      <c r="N469" s="166"/>
      <c r="P469" s="1"/>
    </row>
    <row r="470" spans="14:16" x14ac:dyDescent="0.4">
      <c r="N470" s="166"/>
      <c r="P470" s="1"/>
    </row>
    <row r="471" spans="14:16" x14ac:dyDescent="0.4">
      <c r="N471" s="166"/>
      <c r="P471" s="1"/>
    </row>
    <row r="472" spans="14:16" x14ac:dyDescent="0.4">
      <c r="N472" s="166"/>
      <c r="P472" s="1"/>
    </row>
    <row r="473" spans="14:16" x14ac:dyDescent="0.4">
      <c r="N473" s="166"/>
      <c r="P473" s="1"/>
    </row>
    <row r="474" spans="14:16" x14ac:dyDescent="0.4">
      <c r="N474" s="166"/>
      <c r="P474" s="1"/>
    </row>
    <row r="475" spans="14:16" x14ac:dyDescent="0.4">
      <c r="N475" s="166"/>
      <c r="P475" s="1"/>
    </row>
    <row r="476" spans="14:16" x14ac:dyDescent="0.4">
      <c r="N476" s="166"/>
      <c r="P476" s="1"/>
    </row>
    <row r="477" spans="14:16" x14ac:dyDescent="0.4">
      <c r="N477" s="166"/>
      <c r="P477" s="1"/>
    </row>
    <row r="478" spans="14:16" x14ac:dyDescent="0.4">
      <c r="N478" s="166"/>
      <c r="P478" s="1"/>
    </row>
    <row r="479" spans="14:16" x14ac:dyDescent="0.4">
      <c r="N479" s="166"/>
      <c r="P479" s="1"/>
    </row>
    <row r="480" spans="14:16" x14ac:dyDescent="0.4">
      <c r="N480" s="166"/>
      <c r="P480" s="1"/>
    </row>
    <row r="481" spans="14:16" x14ac:dyDescent="0.4">
      <c r="N481" s="166"/>
      <c r="P481" s="1"/>
    </row>
    <row r="482" spans="14:16" x14ac:dyDescent="0.4">
      <c r="N482" s="166"/>
      <c r="P482" s="1"/>
    </row>
    <row r="483" spans="14:16" x14ac:dyDescent="0.4">
      <c r="N483" s="166"/>
      <c r="P483" s="1"/>
    </row>
    <row r="484" spans="14:16" x14ac:dyDescent="0.4">
      <c r="N484" s="166"/>
      <c r="P484" s="1"/>
    </row>
    <row r="485" spans="14:16" x14ac:dyDescent="0.4">
      <c r="N485" s="166"/>
      <c r="P485" s="1"/>
    </row>
    <row r="486" spans="14:16" x14ac:dyDescent="0.4">
      <c r="N486" s="166"/>
      <c r="P486" s="1"/>
    </row>
    <row r="487" spans="14:16" x14ac:dyDescent="0.4">
      <c r="N487" s="166"/>
      <c r="P487" s="1"/>
    </row>
    <row r="488" spans="14:16" x14ac:dyDescent="0.4">
      <c r="N488" s="166"/>
      <c r="P488" s="1"/>
    </row>
    <row r="489" spans="14:16" x14ac:dyDescent="0.4">
      <c r="N489" s="166"/>
      <c r="P489" s="1"/>
    </row>
    <row r="490" spans="14:16" x14ac:dyDescent="0.4">
      <c r="N490" s="166"/>
      <c r="P490" s="1"/>
    </row>
    <row r="491" spans="14:16" x14ac:dyDescent="0.4">
      <c r="N491" s="166"/>
      <c r="P491" s="1"/>
    </row>
    <row r="492" spans="14:16" x14ac:dyDescent="0.4">
      <c r="N492" s="166"/>
      <c r="P492" s="1"/>
    </row>
    <row r="493" spans="14:16" x14ac:dyDescent="0.4">
      <c r="N493" s="166"/>
      <c r="P493" s="1"/>
    </row>
    <row r="494" spans="14:16" x14ac:dyDescent="0.4">
      <c r="N494" s="166"/>
      <c r="P494" s="1"/>
    </row>
    <row r="495" spans="14:16" x14ac:dyDescent="0.4">
      <c r="N495" s="166"/>
      <c r="P495" s="1"/>
    </row>
    <row r="496" spans="14:16" x14ac:dyDescent="0.4">
      <c r="N496" s="166"/>
      <c r="P496" s="1"/>
    </row>
    <row r="497" spans="14:16" x14ac:dyDescent="0.4">
      <c r="N497" s="166"/>
      <c r="P497" s="1"/>
    </row>
    <row r="498" spans="14:16" x14ac:dyDescent="0.4">
      <c r="N498" s="166"/>
      <c r="P498" s="1"/>
    </row>
    <row r="499" spans="14:16" x14ac:dyDescent="0.4">
      <c r="N499" s="166"/>
      <c r="P499" s="1"/>
    </row>
    <row r="500" spans="14:16" x14ac:dyDescent="0.4">
      <c r="N500" s="166"/>
      <c r="P500" s="1"/>
    </row>
    <row r="501" spans="14:16" x14ac:dyDescent="0.4">
      <c r="N501" s="166"/>
      <c r="P501" s="1"/>
    </row>
    <row r="502" spans="14:16" x14ac:dyDescent="0.4">
      <c r="N502" s="166"/>
      <c r="P502" s="1"/>
    </row>
    <row r="503" spans="14:16" x14ac:dyDescent="0.4">
      <c r="N503" s="166"/>
      <c r="P503" s="1"/>
    </row>
    <row r="504" spans="14:16" x14ac:dyDescent="0.4">
      <c r="N504" s="166"/>
      <c r="P504" s="1"/>
    </row>
    <row r="505" spans="14:16" x14ac:dyDescent="0.4">
      <c r="N505" s="166"/>
      <c r="P505" s="1"/>
    </row>
    <row r="506" spans="14:16" x14ac:dyDescent="0.4">
      <c r="N506" s="166"/>
      <c r="P506" s="1"/>
    </row>
    <row r="507" spans="14:16" x14ac:dyDescent="0.4">
      <c r="N507" s="166"/>
      <c r="P507" s="1"/>
    </row>
    <row r="508" spans="14:16" x14ac:dyDescent="0.4">
      <c r="N508" s="166"/>
      <c r="P508" s="1"/>
    </row>
    <row r="509" spans="14:16" x14ac:dyDescent="0.4">
      <c r="N509" s="166"/>
      <c r="P509" s="1"/>
    </row>
    <row r="510" spans="14:16" x14ac:dyDescent="0.4">
      <c r="N510" s="166"/>
      <c r="P510" s="1"/>
    </row>
    <row r="511" spans="14:16" x14ac:dyDescent="0.4">
      <c r="N511" s="166"/>
      <c r="P511" s="1"/>
    </row>
    <row r="512" spans="14:16" x14ac:dyDescent="0.4">
      <c r="N512" s="166"/>
      <c r="P512" s="1"/>
    </row>
    <row r="513" spans="14:16" x14ac:dyDescent="0.4">
      <c r="N513" s="166"/>
      <c r="P513" s="1"/>
    </row>
    <row r="514" spans="14:16" x14ac:dyDescent="0.4">
      <c r="N514" s="166"/>
      <c r="P514" s="1"/>
    </row>
    <row r="515" spans="14:16" x14ac:dyDescent="0.4">
      <c r="N515" s="166"/>
      <c r="P515" s="1"/>
    </row>
    <row r="516" spans="14:16" x14ac:dyDescent="0.4">
      <c r="N516" s="166"/>
      <c r="P516" s="1"/>
    </row>
    <row r="517" spans="14:16" x14ac:dyDescent="0.4">
      <c r="N517" s="166"/>
      <c r="P517" s="1"/>
    </row>
    <row r="518" spans="14:16" x14ac:dyDescent="0.4">
      <c r="N518" s="166"/>
      <c r="P518" s="1"/>
    </row>
    <row r="519" spans="14:16" x14ac:dyDescent="0.4">
      <c r="N519" s="166"/>
      <c r="P519" s="1"/>
    </row>
    <row r="520" spans="14:16" x14ac:dyDescent="0.4">
      <c r="N520" s="166"/>
      <c r="P520" s="1"/>
    </row>
    <row r="521" spans="14:16" x14ac:dyDescent="0.4">
      <c r="N521" s="166"/>
      <c r="P521" s="1"/>
    </row>
    <row r="522" spans="14:16" x14ac:dyDescent="0.4">
      <c r="N522" s="166"/>
      <c r="P522" s="1"/>
    </row>
    <row r="523" spans="14:16" x14ac:dyDescent="0.4">
      <c r="N523" s="166"/>
      <c r="P523" s="1"/>
    </row>
    <row r="524" spans="14:16" x14ac:dyDescent="0.4">
      <c r="N524" s="166"/>
      <c r="P524" s="1"/>
    </row>
    <row r="525" spans="14:16" x14ac:dyDescent="0.4">
      <c r="N525" s="166"/>
      <c r="P525" s="1"/>
    </row>
    <row r="526" spans="14:16" x14ac:dyDescent="0.4">
      <c r="N526" s="166"/>
      <c r="P526" s="1"/>
    </row>
    <row r="527" spans="14:16" x14ac:dyDescent="0.4">
      <c r="N527" s="166"/>
      <c r="P527" s="1"/>
    </row>
    <row r="528" spans="14:16" x14ac:dyDescent="0.4">
      <c r="N528" s="166"/>
      <c r="P528" s="1"/>
    </row>
    <row r="529" spans="14:16" x14ac:dyDescent="0.4">
      <c r="N529" s="166"/>
      <c r="P529" s="1"/>
    </row>
    <row r="530" spans="14:16" x14ac:dyDescent="0.4">
      <c r="N530" s="166"/>
      <c r="P530" s="1"/>
    </row>
    <row r="531" spans="14:16" x14ac:dyDescent="0.4">
      <c r="N531" s="166"/>
      <c r="P531" s="1"/>
    </row>
    <row r="532" spans="14:16" x14ac:dyDescent="0.4">
      <c r="N532" s="166"/>
      <c r="P532" s="1"/>
    </row>
    <row r="533" spans="14:16" x14ac:dyDescent="0.4">
      <c r="N533" s="166"/>
      <c r="P533" s="1"/>
    </row>
    <row r="534" spans="14:16" x14ac:dyDescent="0.4">
      <c r="N534" s="166"/>
      <c r="P534" s="1"/>
    </row>
    <row r="535" spans="14:16" x14ac:dyDescent="0.4">
      <c r="N535" s="166"/>
      <c r="P535" s="1"/>
    </row>
    <row r="536" spans="14:16" x14ac:dyDescent="0.4">
      <c r="N536" s="166"/>
      <c r="P536" s="1"/>
    </row>
    <row r="537" spans="14:16" x14ac:dyDescent="0.4">
      <c r="N537" s="166"/>
      <c r="P537" s="1"/>
    </row>
    <row r="538" spans="14:16" x14ac:dyDescent="0.4">
      <c r="N538" s="166"/>
      <c r="P538" s="1"/>
    </row>
    <row r="539" spans="14:16" x14ac:dyDescent="0.4">
      <c r="N539" s="166"/>
      <c r="P539" s="1"/>
    </row>
    <row r="540" spans="14:16" x14ac:dyDescent="0.4">
      <c r="N540" s="166"/>
      <c r="P540" s="1"/>
    </row>
    <row r="541" spans="14:16" x14ac:dyDescent="0.4">
      <c r="N541" s="166"/>
      <c r="P541" s="1"/>
    </row>
    <row r="542" spans="14:16" x14ac:dyDescent="0.4">
      <c r="N542" s="166"/>
      <c r="P542" s="1"/>
    </row>
    <row r="543" spans="14:16" x14ac:dyDescent="0.4">
      <c r="N543" s="166"/>
      <c r="P543" s="1"/>
    </row>
    <row r="544" spans="14:16" x14ac:dyDescent="0.4">
      <c r="N544" s="166"/>
      <c r="P544" s="1"/>
    </row>
    <row r="545" spans="14:16" x14ac:dyDescent="0.4">
      <c r="N545" s="166"/>
      <c r="P545" s="1"/>
    </row>
    <row r="546" spans="14:16" x14ac:dyDescent="0.4">
      <c r="N546" s="166"/>
      <c r="P546" s="1"/>
    </row>
    <row r="547" spans="14:16" x14ac:dyDescent="0.4">
      <c r="N547" s="166"/>
      <c r="P547" s="1"/>
    </row>
    <row r="548" spans="14:16" x14ac:dyDescent="0.4">
      <c r="N548" s="166"/>
      <c r="P548" s="1"/>
    </row>
    <row r="549" spans="14:16" x14ac:dyDescent="0.4">
      <c r="N549" s="166"/>
      <c r="P549" s="1"/>
    </row>
    <row r="550" spans="14:16" x14ac:dyDescent="0.4">
      <c r="N550" s="166"/>
      <c r="P550" s="1"/>
    </row>
    <row r="551" spans="14:16" x14ac:dyDescent="0.4">
      <c r="N551" s="166"/>
      <c r="P551" s="1"/>
    </row>
    <row r="552" spans="14:16" x14ac:dyDescent="0.4">
      <c r="N552" s="166"/>
      <c r="P552" s="1"/>
    </row>
    <row r="553" spans="14:16" x14ac:dyDescent="0.4">
      <c r="N553" s="166"/>
      <c r="P553" s="1"/>
    </row>
    <row r="554" spans="14:16" x14ac:dyDescent="0.4">
      <c r="N554" s="166"/>
      <c r="P554" s="1"/>
    </row>
    <row r="555" spans="14:16" x14ac:dyDescent="0.4">
      <c r="N555" s="166"/>
      <c r="P555" s="1"/>
    </row>
    <row r="556" spans="14:16" x14ac:dyDescent="0.4">
      <c r="N556" s="166"/>
      <c r="P556" s="1"/>
    </row>
    <row r="557" spans="14:16" x14ac:dyDescent="0.4">
      <c r="N557" s="166"/>
      <c r="P557" s="1"/>
    </row>
    <row r="558" spans="14:16" x14ac:dyDescent="0.4">
      <c r="N558" s="166"/>
      <c r="P558" s="1"/>
    </row>
    <row r="559" spans="14:16" x14ac:dyDescent="0.4">
      <c r="N559" s="166"/>
      <c r="P559" s="1"/>
    </row>
    <row r="560" spans="14:16" x14ac:dyDescent="0.4">
      <c r="N560" s="166"/>
      <c r="P560" s="1"/>
    </row>
    <row r="561" spans="14:16" x14ac:dyDescent="0.4">
      <c r="N561" s="166"/>
      <c r="P561" s="1"/>
    </row>
    <row r="562" spans="14:16" x14ac:dyDescent="0.4">
      <c r="N562" s="166"/>
      <c r="P562" s="1"/>
    </row>
    <row r="563" spans="14:16" x14ac:dyDescent="0.4">
      <c r="N563" s="166"/>
      <c r="P563" s="1"/>
    </row>
    <row r="564" spans="14:16" x14ac:dyDescent="0.4">
      <c r="N564" s="166"/>
      <c r="P564" s="1"/>
    </row>
    <row r="565" spans="14:16" x14ac:dyDescent="0.4">
      <c r="N565" s="166"/>
      <c r="P565" s="1"/>
    </row>
    <row r="566" spans="14:16" x14ac:dyDescent="0.4">
      <c r="N566" s="166"/>
      <c r="P566" s="1"/>
    </row>
    <row r="567" spans="14:16" x14ac:dyDescent="0.4">
      <c r="N567" s="166"/>
      <c r="P567" s="1"/>
    </row>
    <row r="568" spans="14:16" x14ac:dyDescent="0.4">
      <c r="N568" s="166"/>
      <c r="P568" s="1"/>
    </row>
    <row r="569" spans="14:16" x14ac:dyDescent="0.4">
      <c r="N569" s="166"/>
      <c r="P569" s="1"/>
    </row>
    <row r="570" spans="14:16" x14ac:dyDescent="0.4">
      <c r="N570" s="166"/>
      <c r="P570" s="1"/>
    </row>
    <row r="571" spans="14:16" x14ac:dyDescent="0.4">
      <c r="N571" s="166"/>
      <c r="P571" s="1"/>
    </row>
    <row r="572" spans="14:16" x14ac:dyDescent="0.4">
      <c r="N572" s="166"/>
      <c r="P572" s="1"/>
    </row>
    <row r="573" spans="14:16" x14ac:dyDescent="0.4">
      <c r="N573" s="166"/>
      <c r="P573" s="1"/>
    </row>
    <row r="574" spans="14:16" x14ac:dyDescent="0.4">
      <c r="N574" s="166"/>
      <c r="P574" s="1"/>
    </row>
    <row r="575" spans="14:16" x14ac:dyDescent="0.4">
      <c r="N575" s="166"/>
      <c r="P575" s="1"/>
    </row>
    <row r="576" spans="14:16" x14ac:dyDescent="0.4">
      <c r="N576" s="166"/>
      <c r="P576" s="1"/>
    </row>
    <row r="577" spans="14:16" x14ac:dyDescent="0.4">
      <c r="N577" s="166"/>
      <c r="P577" s="1"/>
    </row>
    <row r="578" spans="14:16" x14ac:dyDescent="0.4">
      <c r="N578" s="166"/>
      <c r="P578" s="1"/>
    </row>
    <row r="579" spans="14:16" x14ac:dyDescent="0.4">
      <c r="N579" s="166"/>
      <c r="P579" s="1"/>
    </row>
    <row r="580" spans="14:16" x14ac:dyDescent="0.4">
      <c r="N580" s="166"/>
      <c r="P580" s="1"/>
    </row>
    <row r="581" spans="14:16" x14ac:dyDescent="0.4">
      <c r="N581" s="166"/>
      <c r="P581" s="1"/>
    </row>
    <row r="582" spans="14:16" x14ac:dyDescent="0.4">
      <c r="N582" s="166"/>
      <c r="P582" s="1"/>
    </row>
    <row r="583" spans="14:16" x14ac:dyDescent="0.4">
      <c r="N583" s="166"/>
      <c r="P583" s="1"/>
    </row>
    <row r="584" spans="14:16" x14ac:dyDescent="0.4">
      <c r="N584" s="166"/>
      <c r="P584" s="1"/>
    </row>
    <row r="585" spans="14:16" x14ac:dyDescent="0.4">
      <c r="N585" s="166"/>
      <c r="P585" s="1"/>
    </row>
    <row r="586" spans="14:16" x14ac:dyDescent="0.4">
      <c r="N586" s="166"/>
      <c r="P586" s="1"/>
    </row>
    <row r="587" spans="14:16" x14ac:dyDescent="0.4">
      <c r="N587" s="166"/>
      <c r="P587" s="1"/>
    </row>
    <row r="588" spans="14:16" x14ac:dyDescent="0.4">
      <c r="N588" s="166"/>
      <c r="P588" s="1"/>
    </row>
    <row r="589" spans="14:16" x14ac:dyDescent="0.4">
      <c r="N589" s="166"/>
      <c r="P589" s="1"/>
    </row>
    <row r="590" spans="14:16" x14ac:dyDescent="0.4">
      <c r="N590" s="166"/>
      <c r="P590" s="1"/>
    </row>
    <row r="591" spans="14:16" x14ac:dyDescent="0.4">
      <c r="N591" s="166"/>
      <c r="P591" s="1"/>
    </row>
    <row r="592" spans="14:16" x14ac:dyDescent="0.4">
      <c r="N592" s="166"/>
      <c r="P592" s="1"/>
    </row>
    <row r="593" spans="14:16" x14ac:dyDescent="0.4">
      <c r="N593" s="166"/>
      <c r="P593" s="1"/>
    </row>
    <row r="594" spans="14:16" x14ac:dyDescent="0.4">
      <c r="N594" s="166"/>
      <c r="P594" s="1"/>
    </row>
    <row r="595" spans="14:16" x14ac:dyDescent="0.4">
      <c r="N595" s="166"/>
      <c r="P595" s="1"/>
    </row>
    <row r="596" spans="14:16" x14ac:dyDescent="0.4">
      <c r="N596" s="166"/>
      <c r="P596" s="1"/>
    </row>
    <row r="597" spans="14:16" x14ac:dyDescent="0.4">
      <c r="N597" s="166"/>
      <c r="P597" s="1"/>
    </row>
    <row r="598" spans="14:16" x14ac:dyDescent="0.4">
      <c r="N598" s="166"/>
      <c r="P598" s="1"/>
    </row>
    <row r="599" spans="14:16" x14ac:dyDescent="0.4">
      <c r="N599" s="166"/>
      <c r="P599" s="1"/>
    </row>
    <row r="600" spans="14:16" x14ac:dyDescent="0.4">
      <c r="N600" s="166"/>
      <c r="P600" s="1"/>
    </row>
    <row r="601" spans="14:16" x14ac:dyDescent="0.4">
      <c r="N601" s="166"/>
      <c r="P601" s="1"/>
    </row>
    <row r="602" spans="14:16" x14ac:dyDescent="0.4">
      <c r="N602" s="166"/>
      <c r="P602" s="1"/>
    </row>
    <row r="603" spans="14:16" x14ac:dyDescent="0.4">
      <c r="N603" s="166"/>
      <c r="P603" s="1"/>
    </row>
    <row r="604" spans="14:16" x14ac:dyDescent="0.4">
      <c r="N604" s="166"/>
      <c r="P604" s="1"/>
    </row>
    <row r="605" spans="14:16" x14ac:dyDescent="0.4">
      <c r="N605" s="166"/>
      <c r="P605" s="1"/>
    </row>
    <row r="606" spans="14:16" x14ac:dyDescent="0.4">
      <c r="N606" s="166"/>
      <c r="P606" s="1"/>
    </row>
    <row r="607" spans="14:16" x14ac:dyDescent="0.4">
      <c r="N607" s="166"/>
      <c r="P607" s="1"/>
    </row>
    <row r="608" spans="14:16" x14ac:dyDescent="0.4">
      <c r="N608" s="166"/>
      <c r="P608" s="1"/>
    </row>
    <row r="609" spans="14:16" x14ac:dyDescent="0.4">
      <c r="N609" s="166"/>
      <c r="P609" s="1"/>
    </row>
    <row r="610" spans="14:16" x14ac:dyDescent="0.4">
      <c r="N610" s="166"/>
      <c r="P610" s="1"/>
    </row>
    <row r="611" spans="14:16" x14ac:dyDescent="0.4">
      <c r="N611" s="166"/>
      <c r="P611" s="1"/>
    </row>
    <row r="612" spans="14:16" x14ac:dyDescent="0.4">
      <c r="N612" s="166"/>
      <c r="P612" s="1"/>
    </row>
    <row r="613" spans="14:16" x14ac:dyDescent="0.4">
      <c r="N613" s="166"/>
      <c r="P613" s="1"/>
    </row>
    <row r="614" spans="14:16" x14ac:dyDescent="0.4">
      <c r="N614" s="166"/>
      <c r="P614" s="1"/>
    </row>
    <row r="615" spans="14:16" x14ac:dyDescent="0.4">
      <c r="N615" s="166"/>
      <c r="P615" s="1"/>
    </row>
    <row r="616" spans="14:16" x14ac:dyDescent="0.4">
      <c r="N616" s="166"/>
      <c r="P616" s="1"/>
    </row>
    <row r="617" spans="14:16" x14ac:dyDescent="0.4">
      <c r="N617" s="166"/>
      <c r="P617" s="1"/>
    </row>
    <row r="618" spans="14:16" x14ac:dyDescent="0.4">
      <c r="N618" s="166"/>
      <c r="P618" s="1"/>
    </row>
    <row r="619" spans="14:16" x14ac:dyDescent="0.4">
      <c r="N619" s="166"/>
      <c r="P619" s="1"/>
    </row>
    <row r="620" spans="14:16" x14ac:dyDescent="0.4">
      <c r="N620" s="166"/>
      <c r="P620" s="1"/>
    </row>
    <row r="621" spans="14:16" x14ac:dyDescent="0.4">
      <c r="N621" s="166"/>
      <c r="P621" s="1"/>
    </row>
    <row r="622" spans="14:16" x14ac:dyDescent="0.4">
      <c r="N622" s="166"/>
      <c r="P622" s="1"/>
    </row>
    <row r="623" spans="14:16" x14ac:dyDescent="0.4">
      <c r="N623" s="166"/>
      <c r="P623" s="1"/>
    </row>
    <row r="624" spans="14:16" x14ac:dyDescent="0.4">
      <c r="N624" s="166"/>
      <c r="P624" s="1"/>
    </row>
    <row r="625" spans="14:16" x14ac:dyDescent="0.4">
      <c r="N625" s="166"/>
      <c r="P625" s="1"/>
    </row>
    <row r="626" spans="14:16" x14ac:dyDescent="0.4">
      <c r="N626" s="166"/>
      <c r="P626" s="1"/>
    </row>
    <row r="627" spans="14:16" x14ac:dyDescent="0.4">
      <c r="N627" s="166"/>
      <c r="P627" s="1"/>
    </row>
    <row r="628" spans="14:16" x14ac:dyDescent="0.4">
      <c r="N628" s="166"/>
      <c r="P628" s="1"/>
    </row>
    <row r="629" spans="14:16" x14ac:dyDescent="0.4">
      <c r="N629" s="166"/>
      <c r="P629" s="1"/>
    </row>
    <row r="630" spans="14:16" x14ac:dyDescent="0.4">
      <c r="N630" s="166"/>
      <c r="P630" s="1"/>
    </row>
    <row r="631" spans="14:16" x14ac:dyDescent="0.4">
      <c r="N631" s="166"/>
      <c r="P631" s="1"/>
    </row>
  </sheetData>
  <phoneticPr fontId="1" type="noConversion"/>
  <conditionalFormatting sqref="O165:O1048576">
    <cfRule type="cellIs" dxfId="4" priority="6" operator="greaterThan">
      <formula>#REF!</formula>
    </cfRule>
  </conditionalFormatting>
  <conditionalFormatting sqref="E1:E1048576">
    <cfRule type="containsText" dxfId="3" priority="2" operator="containsText" text="月">
      <formula>NOT(ISERROR(SEARCH("月",E1)))</formula>
    </cfRule>
    <cfRule type="containsText" dxfId="2" priority="3" operator="containsText" text="式">
      <formula>NOT(ISERROR(SEARCH("式",E1)))</formula>
    </cfRule>
  </conditionalFormatting>
  <conditionalFormatting sqref="M632:N1048576 M1:M631 N156 N168">
    <cfRule type="duplicateValues" dxfId="1" priority="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5908-76C1-4CDA-BA51-96415E8D5E4D}">
  <dimension ref="A1"/>
  <sheetViews>
    <sheetView workbookViewId="0">
      <selection activeCell="D22" sqref="D22"/>
    </sheetView>
  </sheetViews>
  <sheetFormatPr defaultRowHeight="17" x14ac:dyDescent="0.4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4528-9629-48C0-80FD-7D419E909775}">
  <dimension ref="A1:V632"/>
  <sheetViews>
    <sheetView topLeftCell="C1" zoomScale="85" zoomScaleNormal="85" workbookViewId="0">
      <pane xSplit="3" ySplit="3" topLeftCell="L147" activePane="bottomRight" state="frozen"/>
      <selection activeCell="C1" sqref="C1"/>
      <selection pane="topRight" activeCell="F1" sqref="F1"/>
      <selection pane="bottomLeft" activeCell="C4" sqref="C4"/>
      <selection pane="bottomRight" activeCell="Q167" sqref="Q167"/>
    </sheetView>
  </sheetViews>
  <sheetFormatPr defaultRowHeight="17" x14ac:dyDescent="0.4"/>
  <cols>
    <col min="1" max="1" width="122.453125" bestFit="1" customWidth="1"/>
    <col min="2" max="2" width="77.7265625" bestFit="1" customWidth="1"/>
    <col min="3" max="3" width="5.7265625" style="14" bestFit="1" customWidth="1"/>
    <col min="4" max="4" width="66.08984375" style="20" bestFit="1" customWidth="1"/>
    <col min="5" max="5" width="6.26953125" style="14" bestFit="1" customWidth="1"/>
    <col min="6" max="6" width="10" style="1" bestFit="1" customWidth="1"/>
    <col min="7" max="7" width="12.36328125" style="2" bestFit="1" customWidth="1"/>
    <col min="8" max="9" width="15.6328125" style="1" bestFit="1" customWidth="1"/>
    <col min="10" max="10" width="5.453125" style="12" hidden="1" customWidth="1"/>
    <col min="11" max="11" width="19.7265625" style="78" bestFit="1" customWidth="1"/>
    <col min="12" max="12" width="17" style="3" bestFit="1" customWidth="1"/>
    <col min="13" max="14" width="11.90625" style="48" customWidth="1"/>
    <col min="15" max="15" width="15.26953125" style="91" bestFit="1" customWidth="1"/>
    <col min="16" max="16" width="17" style="1" customWidth="1"/>
    <col min="17" max="17" width="24.90625" style="38" bestFit="1" customWidth="1"/>
    <col min="18" max="18" width="24.90625" style="38" customWidth="1"/>
    <col min="19" max="19" width="45.453125" style="3" customWidth="1"/>
    <col min="20" max="22" width="14.453125" style="100" bestFit="1" customWidth="1"/>
  </cols>
  <sheetData>
    <row r="1" spans="1:22" x14ac:dyDescent="0.4">
      <c r="A1" t="s">
        <v>246</v>
      </c>
    </row>
    <row r="2" spans="1:22" ht="51" x14ac:dyDescent="0.4">
      <c r="A2" t="s">
        <v>241</v>
      </c>
      <c r="C2" s="14" t="s">
        <v>236</v>
      </c>
      <c r="D2" s="20" t="s">
        <v>237</v>
      </c>
      <c r="E2" s="14" t="s">
        <v>238</v>
      </c>
      <c r="F2" s="25" t="s">
        <v>268</v>
      </c>
      <c r="G2" s="26" t="s">
        <v>267</v>
      </c>
      <c r="H2" s="25" t="s">
        <v>239</v>
      </c>
      <c r="I2" s="25" t="s">
        <v>273</v>
      </c>
      <c r="K2" s="79" t="s">
        <v>287</v>
      </c>
      <c r="L2" s="148" t="s">
        <v>315</v>
      </c>
      <c r="M2" s="49" t="s">
        <v>274</v>
      </c>
      <c r="N2" s="49" t="s">
        <v>278</v>
      </c>
      <c r="O2" s="90" t="s">
        <v>313</v>
      </c>
      <c r="P2" s="51" t="s">
        <v>270</v>
      </c>
      <c r="Q2" s="52" t="s">
        <v>277</v>
      </c>
      <c r="R2" s="147" t="s">
        <v>314</v>
      </c>
      <c r="S2" s="1" t="s">
        <v>240</v>
      </c>
      <c r="T2" s="100" t="s">
        <v>284</v>
      </c>
      <c r="U2" s="100" t="s">
        <v>285</v>
      </c>
      <c r="V2" s="100" t="s">
        <v>286</v>
      </c>
    </row>
    <row r="3" spans="1:22" s="53" customFormat="1" x14ac:dyDescent="0.4">
      <c r="A3" s="53" t="s">
        <v>242</v>
      </c>
      <c r="B3" s="54" t="s">
        <v>266</v>
      </c>
      <c r="C3" s="55" t="s">
        <v>0</v>
      </c>
      <c r="D3" s="56" t="s">
        <v>1</v>
      </c>
      <c r="E3" s="55" t="s">
        <v>2</v>
      </c>
      <c r="F3" s="57">
        <v>1</v>
      </c>
      <c r="G3" s="57">
        <v>1</v>
      </c>
      <c r="H3" s="57">
        <v>24180419</v>
      </c>
      <c r="I3" s="57">
        <v>24180419</v>
      </c>
      <c r="J3" s="58"/>
      <c r="K3" s="58"/>
      <c r="L3" s="155" t="s">
        <v>276</v>
      </c>
      <c r="M3" s="154"/>
      <c r="N3" s="154"/>
      <c r="O3" s="156">
        <v>424691.99999999988</v>
      </c>
      <c r="P3" s="57">
        <f>ROUNDDOWN(SUM(P4,P19,P41,P59,P62,P79,P102,P107,P116,P130,P135,P138,P154,P155,P157,P158,P161,P164),2)</f>
        <v>1222765</v>
      </c>
      <c r="Q3" s="157">
        <f>ROUNDDOWN(SUM(O3:P3),2)</f>
        <v>1647457</v>
      </c>
      <c r="R3" s="157"/>
      <c r="S3" s="60" t="s">
        <v>200</v>
      </c>
      <c r="T3" s="158">
        <f>O3</f>
        <v>424691.99999999988</v>
      </c>
      <c r="U3" s="158" t="str">
        <f>L3</f>
        <v>-</v>
      </c>
      <c r="V3" s="159">
        <f>P3/$I3</f>
        <v>5.0568395857821982E-2</v>
      </c>
    </row>
    <row r="4" spans="1:22" s="4" customFormat="1" x14ac:dyDescent="0.4">
      <c r="C4" s="15" t="s">
        <v>3</v>
      </c>
      <c r="D4" s="21" t="s">
        <v>4</v>
      </c>
      <c r="E4" s="15" t="s">
        <v>2</v>
      </c>
      <c r="F4" s="8">
        <v>1</v>
      </c>
      <c r="G4" s="8">
        <v>1</v>
      </c>
      <c r="H4" s="8">
        <v>2367282.0299999998</v>
      </c>
      <c r="I4" s="8">
        <v>2367282.0299999998</v>
      </c>
      <c r="J4" s="10"/>
      <c r="K4" s="80" t="s">
        <v>276</v>
      </c>
      <c r="L4" s="33" t="s">
        <v>276</v>
      </c>
      <c r="M4" s="50" t="str">
        <f>L4</f>
        <v>-</v>
      </c>
      <c r="N4" s="50"/>
      <c r="O4" s="93">
        <v>33135.06</v>
      </c>
      <c r="P4" s="8">
        <f>ROUNDDOWN(SUM(P5:P18),2)</f>
        <v>152615.49</v>
      </c>
      <c r="Q4" s="9">
        <f t="shared" ref="Q4:Q34" si="0">ROUNDDOWN(SUM(O4:P4),2)</f>
        <v>185750.55</v>
      </c>
      <c r="R4" s="9"/>
      <c r="S4" s="67" t="s">
        <v>201</v>
      </c>
      <c r="T4" s="102">
        <f t="shared" ref="T4:T67" si="1">O4</f>
        <v>33135.06</v>
      </c>
      <c r="U4" s="102" t="str">
        <f t="shared" ref="U4:U67" si="2">L4</f>
        <v>-</v>
      </c>
      <c r="V4" s="101">
        <f>P4/I4</f>
        <v>6.4468655642183875E-2</v>
      </c>
    </row>
    <row r="5" spans="1:22" x14ac:dyDescent="0.4">
      <c r="A5" t="s">
        <v>243</v>
      </c>
      <c r="C5" s="14">
        <v>1</v>
      </c>
      <c r="D5" s="20" t="s">
        <v>5</v>
      </c>
      <c r="E5" s="14" t="s">
        <v>6</v>
      </c>
      <c r="F5" s="5">
        <v>127.48</v>
      </c>
      <c r="G5" s="5">
        <v>127.48</v>
      </c>
      <c r="H5" s="5">
        <v>799.77</v>
      </c>
      <c r="I5" s="5">
        <v>101954.68</v>
      </c>
      <c r="J5" s="13"/>
      <c r="K5" s="81">
        <v>10</v>
      </c>
      <c r="L5" s="37">
        <v>17.05</v>
      </c>
      <c r="M5" s="47">
        <f>SUM(K5:L5)</f>
        <v>27.05</v>
      </c>
      <c r="N5" s="47"/>
      <c r="O5" s="92">
        <v>7997.7</v>
      </c>
      <c r="P5" s="5">
        <f>ROUNDDOWN((H5*L5),2)</f>
        <v>13636.07</v>
      </c>
      <c r="Q5" s="6">
        <f t="shared" si="0"/>
        <v>21633.77</v>
      </c>
      <c r="R5" s="6"/>
      <c r="S5" s="32" t="s">
        <v>202</v>
      </c>
      <c r="T5" s="102">
        <f t="shared" si="1"/>
        <v>7997.7</v>
      </c>
      <c r="U5" s="102">
        <f t="shared" si="2"/>
        <v>17.05</v>
      </c>
      <c r="V5" s="101">
        <f>P5/I5</f>
        <v>0.13374638613941017</v>
      </c>
    </row>
    <row r="6" spans="1:22" x14ac:dyDescent="0.4">
      <c r="A6" t="s">
        <v>262</v>
      </c>
      <c r="C6" s="14">
        <v>2</v>
      </c>
      <c r="D6" s="20" t="s">
        <v>7</v>
      </c>
      <c r="E6" s="14" t="s">
        <v>8</v>
      </c>
      <c r="F6" s="5">
        <v>461.53</v>
      </c>
      <c r="G6" s="5">
        <v>461.53</v>
      </c>
      <c r="H6" s="5">
        <v>621.29999999999995</v>
      </c>
      <c r="I6" s="5">
        <v>286748.59000000003</v>
      </c>
      <c r="J6" s="13"/>
      <c r="K6" s="81">
        <v>20</v>
      </c>
      <c r="L6" s="37">
        <v>22.18</v>
      </c>
      <c r="M6" s="47">
        <f t="shared" ref="M6:M69" si="3">SUM(K6:L6)</f>
        <v>42.18</v>
      </c>
      <c r="N6" s="47">
        <f>M6-L6-1</f>
        <v>19</v>
      </c>
      <c r="O6" s="92">
        <v>12426</v>
      </c>
      <c r="P6" s="5">
        <f t="shared" ref="P6:P18" si="4">ROUNDDOWN((H6*L6),2)</f>
        <v>13780.43</v>
      </c>
      <c r="Q6" s="6">
        <f t="shared" si="0"/>
        <v>26206.43</v>
      </c>
      <c r="R6" s="6"/>
      <c r="S6" s="32" t="s">
        <v>201</v>
      </c>
      <c r="T6" s="102">
        <f t="shared" si="1"/>
        <v>12426</v>
      </c>
      <c r="U6" s="102">
        <f t="shared" si="2"/>
        <v>22.18</v>
      </c>
      <c r="V6" s="101">
        <f>P6/I6</f>
        <v>4.8057533604611617E-2</v>
      </c>
    </row>
    <row r="7" spans="1:22" x14ac:dyDescent="0.4">
      <c r="A7" t="s">
        <v>263</v>
      </c>
      <c r="C7" s="14">
        <v>3</v>
      </c>
      <c r="D7" s="20" t="s">
        <v>9</v>
      </c>
      <c r="E7" s="14" t="s">
        <v>8</v>
      </c>
      <c r="F7" s="5">
        <v>115.39</v>
      </c>
      <c r="G7" s="5">
        <v>115.39</v>
      </c>
      <c r="H7" s="5">
        <v>3522.6</v>
      </c>
      <c r="I7" s="5">
        <v>406472.81</v>
      </c>
      <c r="J7" s="13"/>
      <c r="K7" s="76">
        <v>0</v>
      </c>
      <c r="L7" s="7">
        <v>15.95</v>
      </c>
      <c r="M7" s="47">
        <f t="shared" si="3"/>
        <v>15.95</v>
      </c>
      <c r="N7" s="47"/>
      <c r="O7" s="92">
        <v>0</v>
      </c>
      <c r="P7" s="5">
        <f t="shared" si="4"/>
        <v>56185.47</v>
      </c>
      <c r="Q7" s="6">
        <f t="shared" si="0"/>
        <v>56185.47</v>
      </c>
      <c r="R7" s="6"/>
      <c r="S7" s="32" t="s">
        <v>201</v>
      </c>
      <c r="T7" s="102">
        <f t="shared" si="1"/>
        <v>0</v>
      </c>
      <c r="U7" s="102">
        <f t="shared" si="2"/>
        <v>15.95</v>
      </c>
      <c r="V7" s="101">
        <f t="shared" ref="V7:V69" si="5">P7/I7</f>
        <v>0.138226884105729</v>
      </c>
    </row>
    <row r="8" spans="1:22" x14ac:dyDescent="0.4">
      <c r="A8" t="s">
        <v>264</v>
      </c>
      <c r="C8" s="14">
        <v>4</v>
      </c>
      <c r="D8" s="20" t="s">
        <v>10</v>
      </c>
      <c r="E8" s="14" t="s">
        <v>8</v>
      </c>
      <c r="F8" s="5">
        <v>692.3</v>
      </c>
      <c r="G8" s="5">
        <v>692.3</v>
      </c>
      <c r="H8" s="5">
        <v>1069.98</v>
      </c>
      <c r="I8" s="5">
        <v>740747.15</v>
      </c>
      <c r="J8" s="13"/>
      <c r="K8" s="76">
        <v>11.88</v>
      </c>
      <c r="L8" s="7">
        <v>17.05</v>
      </c>
      <c r="M8" s="47">
        <f t="shared" si="3"/>
        <v>28.93</v>
      </c>
      <c r="N8" s="47"/>
      <c r="O8" s="92">
        <v>12711.36</v>
      </c>
      <c r="P8" s="5">
        <f t="shared" si="4"/>
        <v>18243.150000000001</v>
      </c>
      <c r="Q8" s="11">
        <f>ROUNDDOWN(SUM(O8:P8),2)</f>
        <v>30954.51</v>
      </c>
      <c r="R8" s="11"/>
      <c r="S8" s="32" t="s">
        <v>202</v>
      </c>
      <c r="T8" s="102">
        <f t="shared" si="1"/>
        <v>12711.36</v>
      </c>
      <c r="U8" s="102">
        <f t="shared" si="2"/>
        <v>17.05</v>
      </c>
      <c r="V8" s="101">
        <f t="shared" si="5"/>
        <v>2.4628039405889042E-2</v>
      </c>
    </row>
    <row r="9" spans="1:22" x14ac:dyDescent="0.4">
      <c r="A9" t="s">
        <v>265</v>
      </c>
      <c r="C9" s="14">
        <v>5</v>
      </c>
      <c r="D9" s="20" t="s">
        <v>11</v>
      </c>
      <c r="E9" s="14" t="s">
        <v>12</v>
      </c>
      <c r="F9" s="5">
        <v>5</v>
      </c>
      <c r="G9" s="5">
        <v>5</v>
      </c>
      <c r="H9" s="5">
        <v>9000</v>
      </c>
      <c r="I9" s="5">
        <v>45000</v>
      </c>
      <c r="J9" s="13"/>
      <c r="K9" s="76">
        <v>0</v>
      </c>
      <c r="L9" s="7">
        <v>0</v>
      </c>
      <c r="M9" s="47">
        <f t="shared" si="3"/>
        <v>0</v>
      </c>
      <c r="N9" s="47"/>
      <c r="O9" s="92">
        <v>0</v>
      </c>
      <c r="P9" s="5">
        <f t="shared" si="4"/>
        <v>0</v>
      </c>
      <c r="Q9" s="6">
        <f t="shared" si="0"/>
        <v>0</v>
      </c>
      <c r="R9" s="6"/>
      <c r="S9" s="32" t="s">
        <v>201</v>
      </c>
      <c r="T9" s="102">
        <f t="shared" si="1"/>
        <v>0</v>
      </c>
      <c r="U9" s="102">
        <f t="shared" si="2"/>
        <v>0</v>
      </c>
      <c r="V9" s="101">
        <f t="shared" si="5"/>
        <v>0</v>
      </c>
    </row>
    <row r="10" spans="1:22" x14ac:dyDescent="0.4">
      <c r="A10" t="s">
        <v>244</v>
      </c>
      <c r="C10" s="14">
        <v>6</v>
      </c>
      <c r="D10" s="20" t="s">
        <v>13</v>
      </c>
      <c r="E10" s="14" t="s">
        <v>14</v>
      </c>
      <c r="F10" s="5">
        <v>1360.05</v>
      </c>
      <c r="G10" s="5">
        <v>1360.05</v>
      </c>
      <c r="H10" s="5">
        <v>499.55</v>
      </c>
      <c r="I10" s="5">
        <v>679412.98</v>
      </c>
      <c r="J10" s="13"/>
      <c r="K10" s="76">
        <v>0</v>
      </c>
      <c r="L10" s="7">
        <v>16.93</v>
      </c>
      <c r="M10" s="47">
        <f t="shared" si="3"/>
        <v>16.93</v>
      </c>
      <c r="N10" s="47"/>
      <c r="O10" s="92">
        <v>0</v>
      </c>
      <c r="P10" s="5">
        <f t="shared" si="4"/>
        <v>8457.3799999999992</v>
      </c>
      <c r="Q10" s="6">
        <f t="shared" si="0"/>
        <v>8457.3799999999992</v>
      </c>
      <c r="R10" s="6"/>
      <c r="S10" s="32" t="s">
        <v>202</v>
      </c>
      <c r="T10" s="102">
        <f t="shared" si="1"/>
        <v>0</v>
      </c>
      <c r="U10" s="102">
        <f t="shared" si="2"/>
        <v>16.93</v>
      </c>
      <c r="V10" s="101">
        <f t="shared" si="5"/>
        <v>1.2448069508474801E-2</v>
      </c>
    </row>
    <row r="11" spans="1:22" x14ac:dyDescent="0.4">
      <c r="A11" t="s">
        <v>245</v>
      </c>
      <c r="C11" s="14">
        <v>7</v>
      </c>
      <c r="D11" s="20" t="s">
        <v>279</v>
      </c>
      <c r="E11" s="14" t="s">
        <v>16</v>
      </c>
      <c r="F11" s="5">
        <v>20</v>
      </c>
      <c r="G11" s="5">
        <v>20</v>
      </c>
      <c r="H11" s="5">
        <v>962.1</v>
      </c>
      <c r="I11" s="5">
        <v>19242</v>
      </c>
      <c r="J11" s="13"/>
      <c r="K11" s="76">
        <v>0</v>
      </c>
      <c r="L11" s="7">
        <v>10.5</v>
      </c>
      <c r="M11" s="47">
        <f t="shared" si="3"/>
        <v>10.5</v>
      </c>
      <c r="N11" s="47"/>
      <c r="O11" s="92">
        <v>0</v>
      </c>
      <c r="P11" s="5">
        <f t="shared" si="4"/>
        <v>10102.049999999999</v>
      </c>
      <c r="Q11" s="6">
        <f t="shared" si="0"/>
        <v>10102.049999999999</v>
      </c>
      <c r="R11" s="6"/>
      <c r="S11" s="32" t="s">
        <v>202</v>
      </c>
      <c r="T11" s="102">
        <f t="shared" si="1"/>
        <v>0</v>
      </c>
      <c r="U11" s="102">
        <f t="shared" si="2"/>
        <v>10.5</v>
      </c>
      <c r="V11" s="101">
        <f t="shared" si="5"/>
        <v>0.52499999999999991</v>
      </c>
    </row>
    <row r="12" spans="1:22" x14ac:dyDescent="0.4">
      <c r="C12" s="14">
        <v>8</v>
      </c>
      <c r="D12" s="20" t="s">
        <v>17</v>
      </c>
      <c r="E12" s="14" t="s">
        <v>16</v>
      </c>
      <c r="F12" s="5">
        <v>5</v>
      </c>
      <c r="G12" s="5">
        <v>5</v>
      </c>
      <c r="H12" s="5">
        <v>1391.94</v>
      </c>
      <c r="I12" s="5">
        <v>6959.7</v>
      </c>
      <c r="J12" s="13"/>
      <c r="K12" s="76">
        <v>0</v>
      </c>
      <c r="L12" s="7">
        <v>0</v>
      </c>
      <c r="M12" s="47">
        <f t="shared" si="3"/>
        <v>0</v>
      </c>
      <c r="N12" s="47"/>
      <c r="O12" s="92">
        <v>0</v>
      </c>
      <c r="P12" s="5">
        <f t="shared" si="4"/>
        <v>0</v>
      </c>
      <c r="Q12" s="6">
        <f t="shared" si="0"/>
        <v>0</v>
      </c>
      <c r="R12" s="6"/>
      <c r="S12" s="32" t="s">
        <v>202</v>
      </c>
      <c r="T12" s="102">
        <f t="shared" si="1"/>
        <v>0</v>
      </c>
      <c r="U12" s="102">
        <f t="shared" si="2"/>
        <v>0</v>
      </c>
      <c r="V12" s="101">
        <f t="shared" si="5"/>
        <v>0</v>
      </c>
    </row>
    <row r="13" spans="1:22" x14ac:dyDescent="0.4">
      <c r="A13" t="s">
        <v>251</v>
      </c>
      <c r="C13" s="14">
        <v>9</v>
      </c>
      <c r="D13" s="20" t="s">
        <v>18</v>
      </c>
      <c r="E13" s="14" t="s">
        <v>16</v>
      </c>
      <c r="F13" s="5">
        <v>1360.05</v>
      </c>
      <c r="G13" s="5">
        <v>1360.05</v>
      </c>
      <c r="H13" s="5">
        <v>1862.77</v>
      </c>
      <c r="I13" s="5">
        <v>1862.77</v>
      </c>
      <c r="J13" s="13"/>
      <c r="K13" s="76">
        <v>0</v>
      </c>
      <c r="L13" s="7">
        <v>0</v>
      </c>
      <c r="M13" s="47">
        <f t="shared" si="3"/>
        <v>0</v>
      </c>
      <c r="N13" s="47"/>
      <c r="O13" s="92">
        <v>0</v>
      </c>
      <c r="P13" s="5">
        <f t="shared" si="4"/>
        <v>0</v>
      </c>
      <c r="Q13" s="6">
        <f t="shared" si="0"/>
        <v>0</v>
      </c>
      <c r="R13" s="6"/>
      <c r="S13" s="32" t="s">
        <v>202</v>
      </c>
      <c r="T13" s="102">
        <f t="shared" si="1"/>
        <v>0</v>
      </c>
      <c r="U13" s="102">
        <f t="shared" si="2"/>
        <v>0</v>
      </c>
      <c r="V13" s="101">
        <f t="shared" si="5"/>
        <v>0</v>
      </c>
    </row>
    <row r="14" spans="1:22" x14ac:dyDescent="0.4">
      <c r="A14" t="s">
        <v>247</v>
      </c>
      <c r="C14" s="14">
        <v>10</v>
      </c>
      <c r="D14" s="20" t="s">
        <v>19</v>
      </c>
      <c r="E14" s="14" t="s">
        <v>16</v>
      </c>
      <c r="F14" s="5">
        <v>20</v>
      </c>
      <c r="G14" s="5">
        <v>20</v>
      </c>
      <c r="H14" s="5">
        <v>2377.65</v>
      </c>
      <c r="I14" s="5">
        <v>2377.65</v>
      </c>
      <c r="J14" s="13"/>
      <c r="K14" s="76">
        <v>0</v>
      </c>
      <c r="L14" s="7">
        <v>7.0000000000000007E-2</v>
      </c>
      <c r="M14" s="47">
        <f t="shared" si="3"/>
        <v>7.0000000000000007E-2</v>
      </c>
      <c r="N14" s="47"/>
      <c r="O14" s="92">
        <v>0</v>
      </c>
      <c r="P14" s="5">
        <f t="shared" si="4"/>
        <v>166.43</v>
      </c>
      <c r="Q14" s="6">
        <f t="shared" si="0"/>
        <v>166.43</v>
      </c>
      <c r="R14" s="6"/>
      <c r="S14" s="32" t="s">
        <v>202</v>
      </c>
      <c r="T14" s="102">
        <f t="shared" si="1"/>
        <v>0</v>
      </c>
      <c r="U14" s="102">
        <f t="shared" si="2"/>
        <v>7.0000000000000007E-2</v>
      </c>
      <c r="V14" s="101">
        <f t="shared" si="5"/>
        <v>6.9997686791579916E-2</v>
      </c>
    </row>
    <row r="15" spans="1:22" x14ac:dyDescent="0.4">
      <c r="A15" t="s">
        <v>248</v>
      </c>
      <c r="C15" s="14">
        <v>11</v>
      </c>
      <c r="D15" s="20" t="s">
        <v>20</v>
      </c>
      <c r="E15" s="14" t="s">
        <v>2</v>
      </c>
      <c r="F15" s="5">
        <v>1</v>
      </c>
      <c r="G15" s="5">
        <v>1</v>
      </c>
      <c r="H15" s="5">
        <v>10332.959999999999</v>
      </c>
      <c r="I15" s="5">
        <v>10332.959999999999</v>
      </c>
      <c r="J15" s="13"/>
      <c r="K15" s="76">
        <v>0</v>
      </c>
      <c r="L15" s="7">
        <v>0.05</v>
      </c>
      <c r="M15" s="47">
        <f t="shared" si="3"/>
        <v>0.05</v>
      </c>
      <c r="N15" s="47"/>
      <c r="O15" s="92">
        <v>0</v>
      </c>
      <c r="P15" s="5">
        <f t="shared" si="4"/>
        <v>516.64</v>
      </c>
      <c r="Q15" s="6">
        <f t="shared" si="0"/>
        <v>516.64</v>
      </c>
      <c r="R15" s="6"/>
      <c r="S15" s="32" t="s">
        <v>201</v>
      </c>
      <c r="T15" s="102">
        <f t="shared" si="1"/>
        <v>0</v>
      </c>
      <c r="U15" s="102">
        <f t="shared" si="2"/>
        <v>0.05</v>
      </c>
      <c r="V15" s="101">
        <f t="shared" si="5"/>
        <v>4.999922577847974E-2</v>
      </c>
    </row>
    <row r="16" spans="1:22" x14ac:dyDescent="0.4">
      <c r="A16" t="s">
        <v>249</v>
      </c>
      <c r="C16" s="14">
        <v>12</v>
      </c>
      <c r="D16" s="20" t="s">
        <v>21</v>
      </c>
      <c r="E16" s="14" t="s">
        <v>22</v>
      </c>
      <c r="F16" s="5">
        <v>6</v>
      </c>
      <c r="G16" s="5">
        <v>6</v>
      </c>
      <c r="H16" s="5">
        <v>3366.63</v>
      </c>
      <c r="I16" s="5">
        <v>20199.78</v>
      </c>
      <c r="J16" s="13"/>
      <c r="K16" s="76">
        <v>0</v>
      </c>
      <c r="L16" s="7">
        <v>6</v>
      </c>
      <c r="M16" s="47">
        <f t="shared" si="3"/>
        <v>6</v>
      </c>
      <c r="N16" s="47"/>
      <c r="O16" s="92">
        <v>0</v>
      </c>
      <c r="P16" s="5">
        <f t="shared" si="4"/>
        <v>20199.78</v>
      </c>
      <c r="Q16" s="6">
        <f t="shared" si="0"/>
        <v>20199.78</v>
      </c>
      <c r="R16" s="6"/>
      <c r="S16" s="32" t="s">
        <v>201</v>
      </c>
      <c r="T16" s="102">
        <f t="shared" si="1"/>
        <v>0</v>
      </c>
      <c r="U16" s="102">
        <f t="shared" si="2"/>
        <v>6</v>
      </c>
      <c r="V16" s="101">
        <f t="shared" si="5"/>
        <v>1</v>
      </c>
    </row>
    <row r="17" spans="1:22" s="27" customFormat="1" x14ac:dyDescent="0.4">
      <c r="A17" s="27" t="s">
        <v>250</v>
      </c>
      <c r="C17" s="28">
        <v>13</v>
      </c>
      <c r="D17" s="29" t="s">
        <v>23</v>
      </c>
      <c r="E17" s="28" t="s">
        <v>2</v>
      </c>
      <c r="F17" s="30">
        <v>1</v>
      </c>
      <c r="G17" s="30">
        <v>1</v>
      </c>
      <c r="H17" s="30">
        <v>7358.32</v>
      </c>
      <c r="I17" s="30">
        <v>7358.32</v>
      </c>
      <c r="J17" s="31"/>
      <c r="K17" s="76">
        <v>0</v>
      </c>
      <c r="L17" s="31">
        <v>0.49</v>
      </c>
      <c r="M17" s="47">
        <f t="shared" si="3"/>
        <v>0.49</v>
      </c>
      <c r="N17" s="47"/>
      <c r="O17" s="92">
        <v>0</v>
      </c>
      <c r="P17" s="5">
        <f t="shared" si="4"/>
        <v>3605.57</v>
      </c>
      <c r="Q17" s="6">
        <f t="shared" si="0"/>
        <v>3605.57</v>
      </c>
      <c r="R17" s="6"/>
      <c r="S17" s="32" t="s">
        <v>201</v>
      </c>
      <c r="T17" s="102">
        <f t="shared" si="1"/>
        <v>0</v>
      </c>
      <c r="U17" s="102">
        <f t="shared" si="2"/>
        <v>0.49</v>
      </c>
      <c r="V17" s="101">
        <f t="shared" si="5"/>
        <v>0.48999907587601521</v>
      </c>
    </row>
    <row r="18" spans="1:22" x14ac:dyDescent="0.4">
      <c r="A18" t="s">
        <v>252</v>
      </c>
      <c r="C18" s="14">
        <v>14</v>
      </c>
      <c r="D18" s="20" t="s">
        <v>24</v>
      </c>
      <c r="E18" s="14" t="s">
        <v>22</v>
      </c>
      <c r="F18" s="5">
        <v>1</v>
      </c>
      <c r="G18" s="5">
        <v>1</v>
      </c>
      <c r="H18" s="5">
        <v>38612.639999999999</v>
      </c>
      <c r="I18" s="5">
        <v>38612.639999999999</v>
      </c>
      <c r="J18" s="13"/>
      <c r="K18" s="76">
        <v>0</v>
      </c>
      <c r="L18" s="7">
        <v>0.2</v>
      </c>
      <c r="M18" s="47">
        <f t="shared" si="3"/>
        <v>0.2</v>
      </c>
      <c r="N18" s="47"/>
      <c r="O18" s="92">
        <v>0</v>
      </c>
      <c r="P18" s="5">
        <f t="shared" si="4"/>
        <v>7722.52</v>
      </c>
      <c r="Q18" s="6">
        <f t="shared" si="0"/>
        <v>7722.52</v>
      </c>
      <c r="R18" s="6"/>
      <c r="S18" s="32" t="s">
        <v>202</v>
      </c>
      <c r="T18" s="102">
        <f t="shared" si="1"/>
        <v>0</v>
      </c>
      <c r="U18" s="102">
        <f t="shared" si="2"/>
        <v>0.2</v>
      </c>
      <c r="V18" s="101">
        <f t="shared" si="5"/>
        <v>0.19999979281395938</v>
      </c>
    </row>
    <row r="19" spans="1:22" s="4" customFormat="1" x14ac:dyDescent="0.4">
      <c r="C19" s="15" t="s">
        <v>25</v>
      </c>
      <c r="D19" s="21" t="s">
        <v>26</v>
      </c>
      <c r="E19" s="15" t="s">
        <v>2</v>
      </c>
      <c r="F19" s="8">
        <v>1</v>
      </c>
      <c r="G19" s="8">
        <v>1</v>
      </c>
      <c r="H19" s="8">
        <v>5278595</v>
      </c>
      <c r="I19" s="8">
        <v>5278595</v>
      </c>
      <c r="J19" s="10"/>
      <c r="K19" s="66" t="s">
        <v>276</v>
      </c>
      <c r="L19" s="33" t="s">
        <v>276</v>
      </c>
      <c r="M19" s="50" t="str">
        <f>L19</f>
        <v>-</v>
      </c>
      <c r="N19" s="50"/>
      <c r="O19" s="93">
        <v>66412.67</v>
      </c>
      <c r="P19" s="8">
        <f>ROUNDDOWN(SUM(P20:P40),2)</f>
        <v>158949.57999999999</v>
      </c>
      <c r="Q19" s="9">
        <f t="shared" si="0"/>
        <v>225362.25</v>
      </c>
      <c r="R19" s="9"/>
      <c r="S19" s="67" t="s">
        <v>201</v>
      </c>
      <c r="T19" s="102">
        <f t="shared" si="1"/>
        <v>66412.67</v>
      </c>
      <c r="U19" s="102" t="str">
        <f t="shared" si="2"/>
        <v>-</v>
      </c>
      <c r="V19" s="101">
        <f t="shared" si="5"/>
        <v>3.0112099905372544E-2</v>
      </c>
    </row>
    <row r="20" spans="1:22" x14ac:dyDescent="0.4">
      <c r="A20" t="s">
        <v>253</v>
      </c>
      <c r="C20" s="14">
        <v>1</v>
      </c>
      <c r="D20" s="20" t="s">
        <v>27</v>
      </c>
      <c r="E20" s="14" t="s">
        <v>14</v>
      </c>
      <c r="F20" s="5">
        <v>1500</v>
      </c>
      <c r="G20" s="5">
        <v>1500</v>
      </c>
      <c r="H20" s="5">
        <v>10.75</v>
      </c>
      <c r="I20" s="5">
        <v>16125</v>
      </c>
      <c r="J20" s="13"/>
      <c r="K20" s="76">
        <v>11.21</v>
      </c>
      <c r="L20" s="7">
        <v>16.87</v>
      </c>
      <c r="M20" s="47">
        <f t="shared" si="3"/>
        <v>28.080000000000002</v>
      </c>
      <c r="N20" s="47"/>
      <c r="O20" s="92">
        <v>120.5</v>
      </c>
      <c r="P20" s="5">
        <f t="shared" ref="P20:P40" si="6">ROUNDDOWN((H20*L20),2)</f>
        <v>181.35</v>
      </c>
      <c r="Q20" s="11">
        <f t="shared" si="0"/>
        <v>301.85000000000002</v>
      </c>
      <c r="R20" s="11"/>
      <c r="S20" s="32" t="s">
        <v>201</v>
      </c>
      <c r="T20" s="102">
        <f t="shared" si="1"/>
        <v>120.5</v>
      </c>
      <c r="U20" s="102">
        <f t="shared" si="2"/>
        <v>16.87</v>
      </c>
      <c r="V20" s="101">
        <f t="shared" si="5"/>
        <v>1.1246511627906977E-2</v>
      </c>
    </row>
    <row r="21" spans="1:22" x14ac:dyDescent="0.4">
      <c r="A21" t="s">
        <v>254</v>
      </c>
      <c r="C21" s="14">
        <v>2</v>
      </c>
      <c r="D21" s="20" t="s">
        <v>28</v>
      </c>
      <c r="E21" s="14" t="s">
        <v>29</v>
      </c>
      <c r="F21" s="5">
        <v>2016.62</v>
      </c>
      <c r="G21" s="5">
        <v>2016.62</v>
      </c>
      <c r="H21" s="5">
        <v>41.97</v>
      </c>
      <c r="I21" s="5">
        <v>84637.54</v>
      </c>
      <c r="J21" s="13"/>
      <c r="K21" s="76">
        <v>5.95</v>
      </c>
      <c r="L21" s="7">
        <v>17.190000000000001</v>
      </c>
      <c r="M21" s="47">
        <f t="shared" si="3"/>
        <v>23.14</v>
      </c>
      <c r="N21" s="47"/>
      <c r="O21" s="92">
        <v>249.72</v>
      </c>
      <c r="P21" s="5">
        <f t="shared" si="6"/>
        <v>721.46</v>
      </c>
      <c r="Q21" s="6">
        <f t="shared" si="0"/>
        <v>971.18</v>
      </c>
      <c r="R21" s="6"/>
      <c r="S21" s="32" t="s">
        <v>202</v>
      </c>
      <c r="T21" s="102">
        <f t="shared" si="1"/>
        <v>249.72</v>
      </c>
      <c r="U21" s="102">
        <f t="shared" si="2"/>
        <v>17.190000000000001</v>
      </c>
      <c r="V21" s="101">
        <f t="shared" si="5"/>
        <v>8.5241135316551035E-3</v>
      </c>
    </row>
    <row r="22" spans="1:22" x14ac:dyDescent="0.4">
      <c r="A22" t="s">
        <v>255</v>
      </c>
      <c r="C22" s="14">
        <v>3</v>
      </c>
      <c r="D22" s="20" t="s">
        <v>30</v>
      </c>
      <c r="E22" s="14" t="s">
        <v>31</v>
      </c>
      <c r="F22" s="5">
        <v>527.44000000000005</v>
      </c>
      <c r="G22" s="5">
        <v>527.44000000000005</v>
      </c>
      <c r="H22" s="5">
        <v>266.14999999999998</v>
      </c>
      <c r="I22" s="5">
        <v>140378.16</v>
      </c>
      <c r="J22" s="13"/>
      <c r="K22" s="76">
        <v>10.7</v>
      </c>
      <c r="L22" s="7">
        <v>11.4</v>
      </c>
      <c r="M22" s="47">
        <f t="shared" si="3"/>
        <v>22.1</v>
      </c>
      <c r="N22" s="47"/>
      <c r="O22" s="92">
        <v>2847.8</v>
      </c>
      <c r="P22" s="5">
        <f t="shared" si="6"/>
        <v>3034.11</v>
      </c>
      <c r="Q22" s="6">
        <f t="shared" si="0"/>
        <v>5881.91</v>
      </c>
      <c r="R22" s="6"/>
      <c r="S22" s="32" t="s">
        <v>201</v>
      </c>
      <c r="T22" s="102">
        <f t="shared" si="1"/>
        <v>2847.8</v>
      </c>
      <c r="U22" s="102">
        <f t="shared" si="2"/>
        <v>11.4</v>
      </c>
      <c r="V22" s="101">
        <f t="shared" si="5"/>
        <v>2.161383223715142E-2</v>
      </c>
    </row>
    <row r="23" spans="1:22" x14ac:dyDescent="0.4">
      <c r="A23" t="s">
        <v>256</v>
      </c>
      <c r="C23" s="14">
        <v>4</v>
      </c>
      <c r="D23" s="20" t="s">
        <v>32</v>
      </c>
      <c r="E23" s="14" t="s">
        <v>6</v>
      </c>
      <c r="F23" s="5">
        <v>12</v>
      </c>
      <c r="G23" s="5">
        <v>12</v>
      </c>
      <c r="H23" s="5">
        <v>879.74</v>
      </c>
      <c r="I23" s="5">
        <v>10556.88</v>
      </c>
      <c r="J23" s="13"/>
      <c r="K23" s="76">
        <v>0</v>
      </c>
      <c r="L23" s="7">
        <v>0</v>
      </c>
      <c r="M23" s="47">
        <f t="shared" si="3"/>
        <v>0</v>
      </c>
      <c r="N23" s="47"/>
      <c r="O23" s="92">
        <v>0</v>
      </c>
      <c r="P23" s="5">
        <f t="shared" si="6"/>
        <v>0</v>
      </c>
      <c r="Q23" s="6">
        <f t="shared" si="0"/>
        <v>0</v>
      </c>
      <c r="R23" s="6"/>
      <c r="S23" s="32" t="s">
        <v>201</v>
      </c>
      <c r="T23" s="102">
        <f t="shared" si="1"/>
        <v>0</v>
      </c>
      <c r="U23" s="102">
        <f t="shared" si="2"/>
        <v>0</v>
      </c>
      <c r="V23" s="101">
        <f t="shared" si="5"/>
        <v>0</v>
      </c>
    </row>
    <row r="24" spans="1:22" x14ac:dyDescent="0.4">
      <c r="A24" t="s">
        <v>257</v>
      </c>
      <c r="C24" s="14">
        <v>5</v>
      </c>
      <c r="D24" s="20" t="s">
        <v>5</v>
      </c>
      <c r="E24" s="14" t="s">
        <v>6</v>
      </c>
      <c r="F24" s="5">
        <v>133</v>
      </c>
      <c r="G24" s="5">
        <v>133</v>
      </c>
      <c r="H24" s="5">
        <v>799.77</v>
      </c>
      <c r="I24" s="5">
        <v>106369.41</v>
      </c>
      <c r="J24" s="13"/>
      <c r="K24" s="76">
        <v>5.32</v>
      </c>
      <c r="L24" s="7">
        <v>5.33</v>
      </c>
      <c r="M24" s="47">
        <f t="shared" si="3"/>
        <v>10.65</v>
      </c>
      <c r="N24" s="47"/>
      <c r="O24" s="92">
        <v>4254.7700000000004</v>
      </c>
      <c r="P24" s="5">
        <f t="shared" si="6"/>
        <v>4262.7700000000004</v>
      </c>
      <c r="Q24" s="11">
        <f t="shared" si="0"/>
        <v>8517.5400000000009</v>
      </c>
      <c r="R24" s="11"/>
      <c r="S24" s="32" t="s">
        <v>202</v>
      </c>
      <c r="T24" s="102">
        <f t="shared" si="1"/>
        <v>4254.7700000000004</v>
      </c>
      <c r="U24" s="102">
        <f t="shared" si="2"/>
        <v>5.33</v>
      </c>
      <c r="V24" s="101">
        <f t="shared" si="5"/>
        <v>4.0075149425008567E-2</v>
      </c>
    </row>
    <row r="25" spans="1:22" ht="34" x14ac:dyDescent="0.4">
      <c r="A25" t="s">
        <v>258</v>
      </c>
      <c r="C25" s="14">
        <v>6</v>
      </c>
      <c r="D25" s="20" t="s">
        <v>33</v>
      </c>
      <c r="E25" s="14" t="s">
        <v>6</v>
      </c>
      <c r="F25" s="5">
        <v>93.8</v>
      </c>
      <c r="G25" s="5">
        <v>93.8</v>
      </c>
      <c r="H25" s="5">
        <v>62.46</v>
      </c>
      <c r="I25" s="5">
        <v>5858.75</v>
      </c>
      <c r="J25" s="13"/>
      <c r="K25" s="76">
        <v>15.96</v>
      </c>
      <c r="L25" s="7">
        <v>5.43</v>
      </c>
      <c r="M25" s="47">
        <f t="shared" si="3"/>
        <v>21.39</v>
      </c>
      <c r="N25" s="47"/>
      <c r="O25" s="92">
        <v>996.86</v>
      </c>
      <c r="P25" s="5">
        <f t="shared" si="6"/>
        <v>339.15</v>
      </c>
      <c r="Q25" s="6">
        <f t="shared" si="0"/>
        <v>1336.01</v>
      </c>
      <c r="R25" s="6"/>
      <c r="S25" s="32" t="s">
        <v>202</v>
      </c>
      <c r="T25" s="102">
        <f t="shared" si="1"/>
        <v>996.86</v>
      </c>
      <c r="U25" s="102">
        <f t="shared" si="2"/>
        <v>5.43</v>
      </c>
      <c r="V25" s="101">
        <f t="shared" si="5"/>
        <v>5.7887774695967564E-2</v>
      </c>
    </row>
    <row r="26" spans="1:22" x14ac:dyDescent="0.4">
      <c r="A26" t="s">
        <v>259</v>
      </c>
      <c r="C26" s="14">
        <v>7</v>
      </c>
      <c r="D26" s="20" t="s">
        <v>34</v>
      </c>
      <c r="E26" s="14" t="s">
        <v>8</v>
      </c>
      <c r="F26" s="5">
        <v>30.81</v>
      </c>
      <c r="G26" s="5">
        <v>30.81</v>
      </c>
      <c r="H26" s="5">
        <v>964.08</v>
      </c>
      <c r="I26" s="5">
        <v>29703.3</v>
      </c>
      <c r="J26" s="13"/>
      <c r="K26" s="76">
        <v>0</v>
      </c>
      <c r="L26" s="7">
        <v>10.44</v>
      </c>
      <c r="M26" s="47">
        <f t="shared" si="3"/>
        <v>10.44</v>
      </c>
      <c r="N26" s="47"/>
      <c r="O26" s="92">
        <v>0</v>
      </c>
      <c r="P26" s="5">
        <f t="shared" si="6"/>
        <v>10064.99</v>
      </c>
      <c r="Q26" s="6">
        <f t="shared" si="0"/>
        <v>10064.99</v>
      </c>
      <c r="R26" s="6"/>
      <c r="S26" s="32" t="s">
        <v>201</v>
      </c>
      <c r="T26" s="102">
        <f t="shared" si="1"/>
        <v>0</v>
      </c>
      <c r="U26" s="102">
        <f t="shared" si="2"/>
        <v>10.44</v>
      </c>
      <c r="V26" s="101">
        <f t="shared" si="5"/>
        <v>0.33885090208832014</v>
      </c>
    </row>
    <row r="27" spans="1:22" x14ac:dyDescent="0.4">
      <c r="A27" t="s">
        <v>260</v>
      </c>
      <c r="C27" s="14">
        <v>8</v>
      </c>
      <c r="D27" s="20" t="s">
        <v>35</v>
      </c>
      <c r="E27" s="14" t="s">
        <v>8</v>
      </c>
      <c r="F27" s="5">
        <v>7.7</v>
      </c>
      <c r="G27" s="5">
        <v>7.7</v>
      </c>
      <c r="H27" s="5">
        <v>4542.3</v>
      </c>
      <c r="I27" s="5">
        <v>34975.71</v>
      </c>
      <c r="J27" s="13"/>
      <c r="K27" s="76">
        <v>0</v>
      </c>
      <c r="L27" s="7">
        <v>0</v>
      </c>
      <c r="M27" s="47">
        <f t="shared" si="3"/>
        <v>0</v>
      </c>
      <c r="N27" s="47"/>
      <c r="O27" s="92">
        <v>0</v>
      </c>
      <c r="P27" s="5">
        <f t="shared" si="6"/>
        <v>0</v>
      </c>
      <c r="Q27" s="6">
        <f t="shared" si="0"/>
        <v>0</v>
      </c>
      <c r="R27" s="6"/>
      <c r="S27" s="32" t="s">
        <v>202</v>
      </c>
      <c r="T27" s="102">
        <f t="shared" si="1"/>
        <v>0</v>
      </c>
      <c r="U27" s="102">
        <f t="shared" si="2"/>
        <v>0</v>
      </c>
      <c r="V27" s="101">
        <f t="shared" si="5"/>
        <v>0</v>
      </c>
    </row>
    <row r="28" spans="1:22" x14ac:dyDescent="0.4">
      <c r="A28" t="s">
        <v>261</v>
      </c>
      <c r="C28" s="14">
        <v>9</v>
      </c>
      <c r="D28" s="20" t="s">
        <v>7</v>
      </c>
      <c r="E28" s="14" t="s">
        <v>8</v>
      </c>
      <c r="F28" s="5">
        <v>106.52</v>
      </c>
      <c r="G28" s="5">
        <v>106.52</v>
      </c>
      <c r="H28" s="5">
        <v>621.29999999999995</v>
      </c>
      <c r="I28" s="5">
        <v>66180.88</v>
      </c>
      <c r="J28" s="13"/>
      <c r="K28" s="76">
        <v>0</v>
      </c>
      <c r="L28" s="7">
        <v>32.880000000000003</v>
      </c>
      <c r="M28" s="47">
        <f t="shared" si="3"/>
        <v>32.880000000000003</v>
      </c>
      <c r="N28" s="47"/>
      <c r="O28" s="92">
        <v>0</v>
      </c>
      <c r="P28" s="5">
        <f t="shared" si="6"/>
        <v>20428.34</v>
      </c>
      <c r="Q28" s="6">
        <f t="shared" si="0"/>
        <v>20428.34</v>
      </c>
      <c r="R28" s="6"/>
      <c r="S28" s="32" t="s">
        <v>201</v>
      </c>
      <c r="T28" s="102">
        <f t="shared" si="1"/>
        <v>0</v>
      </c>
      <c r="U28" s="102">
        <f t="shared" si="2"/>
        <v>32.880000000000003</v>
      </c>
      <c r="V28" s="101">
        <f t="shared" si="5"/>
        <v>0.30867434824076073</v>
      </c>
    </row>
    <row r="29" spans="1:22" x14ac:dyDescent="0.4">
      <c r="C29" s="14">
        <v>10</v>
      </c>
      <c r="D29" s="20" t="s">
        <v>9</v>
      </c>
      <c r="E29" s="14" t="s">
        <v>8</v>
      </c>
      <c r="F29" s="5">
        <v>26.63</v>
      </c>
      <c r="G29" s="5">
        <v>26.63</v>
      </c>
      <c r="H29" s="5">
        <v>3522.6</v>
      </c>
      <c r="I29" s="5">
        <v>93806.84</v>
      </c>
      <c r="J29" s="13"/>
      <c r="K29" s="76">
        <v>0</v>
      </c>
      <c r="L29" s="7">
        <v>5.43</v>
      </c>
      <c r="M29" s="47">
        <f t="shared" si="3"/>
        <v>5.43</v>
      </c>
      <c r="N29" s="47"/>
      <c r="O29" s="92">
        <v>0</v>
      </c>
      <c r="P29" s="5">
        <f t="shared" si="6"/>
        <v>19127.71</v>
      </c>
      <c r="Q29" s="6">
        <f t="shared" si="0"/>
        <v>19127.71</v>
      </c>
      <c r="R29" s="6"/>
      <c r="S29" s="32" t="s">
        <v>201</v>
      </c>
      <c r="T29" s="102">
        <f t="shared" si="1"/>
        <v>0</v>
      </c>
      <c r="U29" s="102">
        <f t="shared" si="2"/>
        <v>5.43</v>
      </c>
      <c r="V29" s="101">
        <f t="shared" si="5"/>
        <v>0.20390528025461682</v>
      </c>
    </row>
    <row r="30" spans="1:22" x14ac:dyDescent="0.4">
      <c r="C30" s="14">
        <v>11</v>
      </c>
      <c r="D30" s="20" t="s">
        <v>10</v>
      </c>
      <c r="E30" s="14" t="s">
        <v>8</v>
      </c>
      <c r="F30" s="5">
        <v>171.66</v>
      </c>
      <c r="G30" s="5">
        <v>171.66</v>
      </c>
      <c r="H30" s="5">
        <v>1069.98</v>
      </c>
      <c r="I30" s="5">
        <v>183672.77</v>
      </c>
      <c r="J30" s="13"/>
      <c r="K30" s="76">
        <v>5.88</v>
      </c>
      <c r="L30" s="7">
        <v>5.93</v>
      </c>
      <c r="M30" s="47">
        <f t="shared" si="3"/>
        <v>11.809999999999999</v>
      </c>
      <c r="N30" s="47"/>
      <c r="O30" s="92">
        <v>6291.48</v>
      </c>
      <c r="P30" s="5">
        <f t="shared" si="6"/>
        <v>6344.98</v>
      </c>
      <c r="Q30" s="6">
        <f t="shared" si="0"/>
        <v>12636.46</v>
      </c>
      <c r="R30" s="6"/>
      <c r="S30" s="32" t="s">
        <v>202</v>
      </c>
      <c r="T30" s="102">
        <f t="shared" si="1"/>
        <v>6291.48</v>
      </c>
      <c r="U30" s="102">
        <f t="shared" si="2"/>
        <v>5.93</v>
      </c>
      <c r="V30" s="101">
        <f t="shared" si="5"/>
        <v>3.4545022650880691E-2</v>
      </c>
    </row>
    <row r="31" spans="1:22" x14ac:dyDescent="0.4">
      <c r="C31" s="14">
        <v>12</v>
      </c>
      <c r="D31" s="20" t="s">
        <v>36</v>
      </c>
      <c r="E31" s="14" t="s">
        <v>29</v>
      </c>
      <c r="F31" s="5">
        <v>1489.18</v>
      </c>
      <c r="G31" s="5">
        <v>1489.18</v>
      </c>
      <c r="H31" s="5">
        <v>706.68</v>
      </c>
      <c r="I31" s="5">
        <v>1052373.72</v>
      </c>
      <c r="J31" s="13"/>
      <c r="K31" s="76">
        <v>22.53</v>
      </c>
      <c r="L31" s="7">
        <v>11.32</v>
      </c>
      <c r="M31" s="47">
        <f t="shared" si="3"/>
        <v>33.85</v>
      </c>
      <c r="N31" s="47"/>
      <c r="O31" s="92">
        <v>15921.5</v>
      </c>
      <c r="P31" s="5">
        <f t="shared" si="6"/>
        <v>7999.61</v>
      </c>
      <c r="Q31" s="6">
        <f t="shared" si="0"/>
        <v>23921.11</v>
      </c>
      <c r="R31" s="6"/>
      <c r="S31" s="32" t="s">
        <v>201</v>
      </c>
      <c r="T31" s="102">
        <f t="shared" si="1"/>
        <v>15921.5</v>
      </c>
      <c r="U31" s="102">
        <f t="shared" si="2"/>
        <v>11.32</v>
      </c>
      <c r="V31" s="101">
        <f t="shared" si="5"/>
        <v>7.6014916069929985E-3</v>
      </c>
    </row>
    <row r="32" spans="1:22" x14ac:dyDescent="0.4">
      <c r="C32" s="14">
        <v>13</v>
      </c>
      <c r="D32" s="20" t="s">
        <v>37</v>
      </c>
      <c r="E32" s="14" t="s">
        <v>31</v>
      </c>
      <c r="F32" s="5">
        <v>540</v>
      </c>
      <c r="G32" s="5">
        <v>540</v>
      </c>
      <c r="H32" s="5">
        <v>1163.6600000000001</v>
      </c>
      <c r="I32" s="5">
        <v>628376.4</v>
      </c>
      <c r="J32" s="13"/>
      <c r="K32" s="76">
        <v>0</v>
      </c>
      <c r="L32" s="7">
        <v>5.22</v>
      </c>
      <c r="M32" s="47">
        <f t="shared" si="3"/>
        <v>5.22</v>
      </c>
      <c r="N32" s="47"/>
      <c r="O32" s="92">
        <v>0</v>
      </c>
      <c r="P32" s="5">
        <f t="shared" si="6"/>
        <v>6074.3</v>
      </c>
      <c r="Q32" s="6">
        <f t="shared" si="0"/>
        <v>6074.3</v>
      </c>
      <c r="R32" s="6"/>
      <c r="S32" s="32" t="s">
        <v>201</v>
      </c>
      <c r="T32" s="102">
        <f t="shared" si="1"/>
        <v>0</v>
      </c>
      <c r="U32" s="102">
        <f t="shared" si="2"/>
        <v>5.22</v>
      </c>
      <c r="V32" s="101">
        <f t="shared" si="5"/>
        <v>9.6666583913717959E-3</v>
      </c>
    </row>
    <row r="33" spans="3:22" x14ac:dyDescent="0.4">
      <c r="C33" s="14">
        <v>14</v>
      </c>
      <c r="D33" s="20" t="s">
        <v>38</v>
      </c>
      <c r="E33" s="14" t="s">
        <v>8</v>
      </c>
      <c r="F33" s="5">
        <v>368.57</v>
      </c>
      <c r="G33" s="5">
        <v>368.57</v>
      </c>
      <c r="H33" s="5">
        <v>6554.38</v>
      </c>
      <c r="I33" s="5">
        <v>2415747.84</v>
      </c>
      <c r="J33" s="13"/>
      <c r="K33" s="76">
        <v>0</v>
      </c>
      <c r="L33" s="7">
        <v>5.97</v>
      </c>
      <c r="M33" s="47">
        <f t="shared" si="3"/>
        <v>5.97</v>
      </c>
      <c r="N33" s="47"/>
      <c r="O33" s="92">
        <v>0</v>
      </c>
      <c r="P33" s="5">
        <f t="shared" si="6"/>
        <v>39129.64</v>
      </c>
      <c r="Q33" s="6">
        <f t="shared" si="0"/>
        <v>39129.64</v>
      </c>
      <c r="R33" s="6"/>
      <c r="S33" s="32" t="s">
        <v>203</v>
      </c>
      <c r="T33" s="102">
        <f t="shared" si="1"/>
        <v>0</v>
      </c>
      <c r="U33" s="102">
        <f t="shared" si="2"/>
        <v>5.97</v>
      </c>
      <c r="V33" s="101">
        <f t="shared" si="5"/>
        <v>1.619773361776037E-2</v>
      </c>
    </row>
    <row r="34" spans="3:22" x14ac:dyDescent="0.4">
      <c r="C34" s="14">
        <v>15</v>
      </c>
      <c r="D34" s="20" t="s">
        <v>39</v>
      </c>
      <c r="E34" s="14" t="s">
        <v>14</v>
      </c>
      <c r="F34" s="5">
        <v>5380</v>
      </c>
      <c r="G34" s="5">
        <v>5380</v>
      </c>
      <c r="H34" s="5">
        <v>15.26</v>
      </c>
      <c r="I34" s="5">
        <v>82098.8</v>
      </c>
      <c r="J34" s="13"/>
      <c r="K34" s="76">
        <v>5.9</v>
      </c>
      <c r="L34" s="7">
        <v>10.54</v>
      </c>
      <c r="M34" s="47">
        <f t="shared" si="3"/>
        <v>16.439999999999998</v>
      </c>
      <c r="N34" s="47"/>
      <c r="O34" s="92">
        <v>90.03</v>
      </c>
      <c r="P34" s="5">
        <f t="shared" si="6"/>
        <v>160.84</v>
      </c>
      <c r="Q34" s="6">
        <f t="shared" si="0"/>
        <v>250.87</v>
      </c>
      <c r="R34" s="6"/>
      <c r="S34" s="32" t="s">
        <v>201</v>
      </c>
      <c r="T34" s="102">
        <f t="shared" si="1"/>
        <v>90.03</v>
      </c>
      <c r="U34" s="102">
        <f t="shared" si="2"/>
        <v>10.54</v>
      </c>
      <c r="V34" s="101">
        <f t="shared" si="5"/>
        <v>1.9591029345130502E-3</v>
      </c>
    </row>
    <row r="35" spans="3:22" x14ac:dyDescent="0.4">
      <c r="C35" s="14">
        <v>16</v>
      </c>
      <c r="D35" s="20" t="s">
        <v>40</v>
      </c>
      <c r="E35" s="14" t="s">
        <v>14</v>
      </c>
      <c r="F35" s="5">
        <v>1500</v>
      </c>
      <c r="G35" s="5">
        <v>1500</v>
      </c>
      <c r="H35" s="5">
        <v>40.15</v>
      </c>
      <c r="I35" s="5">
        <v>60225</v>
      </c>
      <c r="J35" s="13"/>
      <c r="K35" s="76">
        <v>17.21</v>
      </c>
      <c r="L35" s="7">
        <v>21.65</v>
      </c>
      <c r="M35" s="47">
        <f t="shared" si="3"/>
        <v>38.86</v>
      </c>
      <c r="N35" s="47"/>
      <c r="O35" s="92">
        <v>690.98</v>
      </c>
      <c r="P35" s="5">
        <f t="shared" si="6"/>
        <v>869.24</v>
      </c>
      <c r="Q35" s="6">
        <f t="shared" ref="Q35:Q66" si="7">ROUNDDOWN(SUM(O35:P35),2)</f>
        <v>1560.22</v>
      </c>
      <c r="R35" s="6"/>
      <c r="S35" s="32" t="s">
        <v>201</v>
      </c>
      <c r="T35" s="102">
        <f t="shared" si="1"/>
        <v>690.98</v>
      </c>
      <c r="U35" s="102">
        <f t="shared" si="2"/>
        <v>21.65</v>
      </c>
      <c r="V35" s="101">
        <f t="shared" si="5"/>
        <v>1.4433208800332088E-2</v>
      </c>
    </row>
    <row r="36" spans="3:22" x14ac:dyDescent="0.4">
      <c r="C36" s="14">
        <v>17</v>
      </c>
      <c r="D36" s="20" t="s">
        <v>41</v>
      </c>
      <c r="E36" s="14" t="s">
        <v>14</v>
      </c>
      <c r="F36" s="5">
        <v>880</v>
      </c>
      <c r="G36" s="5">
        <v>880</v>
      </c>
      <c r="H36" s="5">
        <v>44.72</v>
      </c>
      <c r="I36" s="5">
        <v>39353.599999999999</v>
      </c>
      <c r="J36" s="13"/>
      <c r="K36" s="76">
        <v>0</v>
      </c>
      <c r="L36" s="7">
        <v>5.54</v>
      </c>
      <c r="M36" s="47">
        <f t="shared" si="3"/>
        <v>5.54</v>
      </c>
      <c r="N36" s="47"/>
      <c r="O36" s="92">
        <v>0</v>
      </c>
      <c r="P36" s="5">
        <f t="shared" si="6"/>
        <v>247.74</v>
      </c>
      <c r="Q36" s="6">
        <f t="shared" si="7"/>
        <v>247.74</v>
      </c>
      <c r="R36" s="6"/>
      <c r="S36" s="32" t="s">
        <v>201</v>
      </c>
      <c r="T36" s="102">
        <f t="shared" si="1"/>
        <v>0</v>
      </c>
      <c r="U36" s="102">
        <f t="shared" si="2"/>
        <v>5.54</v>
      </c>
      <c r="V36" s="101">
        <f t="shared" si="5"/>
        <v>6.295230931858839E-3</v>
      </c>
    </row>
    <row r="37" spans="3:22" x14ac:dyDescent="0.4">
      <c r="C37" s="14">
        <v>18</v>
      </c>
      <c r="D37" s="20" t="s">
        <v>42</v>
      </c>
      <c r="E37" s="14" t="s">
        <v>43</v>
      </c>
      <c r="F37" s="5">
        <v>4</v>
      </c>
      <c r="G37" s="5">
        <v>4</v>
      </c>
      <c r="H37" s="5">
        <v>81</v>
      </c>
      <c r="I37" s="5">
        <v>324</v>
      </c>
      <c r="J37" s="13"/>
      <c r="K37" s="76">
        <v>1</v>
      </c>
      <c r="L37" s="7">
        <v>0.83</v>
      </c>
      <c r="M37" s="47">
        <f t="shared" si="3"/>
        <v>1.83</v>
      </c>
      <c r="N37" s="47"/>
      <c r="O37" s="92">
        <v>81</v>
      </c>
      <c r="P37" s="5">
        <f t="shared" si="6"/>
        <v>67.23</v>
      </c>
      <c r="Q37" s="6">
        <f t="shared" si="7"/>
        <v>148.22999999999999</v>
      </c>
      <c r="R37" s="6"/>
      <c r="S37" s="32" t="s">
        <v>202</v>
      </c>
      <c r="T37" s="102">
        <f t="shared" si="1"/>
        <v>81</v>
      </c>
      <c r="U37" s="102">
        <f t="shared" si="2"/>
        <v>0.83</v>
      </c>
      <c r="V37" s="101">
        <f t="shared" si="5"/>
        <v>0.20750000000000002</v>
      </c>
    </row>
    <row r="38" spans="3:22" x14ac:dyDescent="0.4">
      <c r="C38" s="14">
        <v>19</v>
      </c>
      <c r="D38" s="20" t="s">
        <v>44</v>
      </c>
      <c r="E38" s="14" t="s">
        <v>45</v>
      </c>
      <c r="F38" s="5">
        <v>4</v>
      </c>
      <c r="G38" s="5">
        <v>4</v>
      </c>
      <c r="H38" s="5">
        <v>245</v>
      </c>
      <c r="I38" s="5">
        <v>980</v>
      </c>
      <c r="J38" s="13"/>
      <c r="K38" s="76">
        <v>0</v>
      </c>
      <c r="L38" s="7">
        <v>1.43</v>
      </c>
      <c r="M38" s="47">
        <f t="shared" si="3"/>
        <v>1.43</v>
      </c>
      <c r="N38" s="47"/>
      <c r="O38" s="92">
        <v>0</v>
      </c>
      <c r="P38" s="5">
        <f t="shared" si="6"/>
        <v>350.35</v>
      </c>
      <c r="Q38" s="6">
        <f t="shared" si="7"/>
        <v>350.35</v>
      </c>
      <c r="R38" s="6"/>
      <c r="S38" s="32" t="s">
        <v>202</v>
      </c>
      <c r="T38" s="102">
        <f t="shared" si="1"/>
        <v>0</v>
      </c>
      <c r="U38" s="102">
        <f t="shared" si="2"/>
        <v>1.43</v>
      </c>
      <c r="V38" s="101">
        <f t="shared" si="5"/>
        <v>0.35750000000000004</v>
      </c>
    </row>
    <row r="39" spans="3:22" x14ac:dyDescent="0.4">
      <c r="C39" s="14">
        <v>20</v>
      </c>
      <c r="D39" s="20" t="s">
        <v>46</v>
      </c>
      <c r="E39" s="14" t="s">
        <v>22</v>
      </c>
      <c r="F39" s="5">
        <v>2</v>
      </c>
      <c r="G39" s="5">
        <v>2</v>
      </c>
      <c r="H39" s="5">
        <v>6550</v>
      </c>
      <c r="I39" s="5">
        <v>13100</v>
      </c>
      <c r="J39" s="13"/>
      <c r="K39" s="76">
        <v>0</v>
      </c>
      <c r="L39" s="7">
        <v>0.5</v>
      </c>
      <c r="M39" s="47">
        <f t="shared" si="3"/>
        <v>0.5</v>
      </c>
      <c r="N39" s="47"/>
      <c r="O39" s="92">
        <v>0</v>
      </c>
      <c r="P39" s="5">
        <f t="shared" si="6"/>
        <v>3275</v>
      </c>
      <c r="Q39" s="6">
        <f t="shared" si="7"/>
        <v>3275</v>
      </c>
      <c r="R39" s="6"/>
      <c r="S39" s="32" t="s">
        <v>202</v>
      </c>
      <c r="T39" s="102">
        <f t="shared" si="1"/>
        <v>0</v>
      </c>
      <c r="U39" s="102">
        <f t="shared" si="2"/>
        <v>0.5</v>
      </c>
      <c r="V39" s="101">
        <f t="shared" si="5"/>
        <v>0.25</v>
      </c>
    </row>
    <row r="40" spans="3:22" x14ac:dyDescent="0.4">
      <c r="C40" s="14">
        <v>21</v>
      </c>
      <c r="D40" s="20" t="s">
        <v>47</v>
      </c>
      <c r="E40" s="14" t="s">
        <v>6</v>
      </c>
      <c r="F40" s="5">
        <v>32</v>
      </c>
      <c r="G40" s="5">
        <v>32</v>
      </c>
      <c r="H40" s="5">
        <v>6679.7</v>
      </c>
      <c r="I40" s="5">
        <v>213750.39999999999</v>
      </c>
      <c r="J40" s="13"/>
      <c r="K40" s="76">
        <v>5.22</v>
      </c>
      <c r="L40" s="7">
        <v>5.43</v>
      </c>
      <c r="M40" s="47">
        <f t="shared" si="3"/>
        <v>10.649999999999999</v>
      </c>
      <c r="N40" s="47"/>
      <c r="O40" s="92">
        <v>34868.03</v>
      </c>
      <c r="P40" s="5">
        <f t="shared" si="6"/>
        <v>36270.769999999997</v>
      </c>
      <c r="Q40" s="6">
        <f t="shared" si="7"/>
        <v>71138.8</v>
      </c>
      <c r="R40" s="6"/>
      <c r="S40" s="32" t="s">
        <v>204</v>
      </c>
      <c r="T40" s="102">
        <f t="shared" si="1"/>
        <v>34868.03</v>
      </c>
      <c r="U40" s="102">
        <f t="shared" si="2"/>
        <v>5.43</v>
      </c>
      <c r="V40" s="101">
        <f t="shared" si="5"/>
        <v>0.16968749532164618</v>
      </c>
    </row>
    <row r="41" spans="3:22" s="4" customFormat="1" x14ac:dyDescent="0.4">
      <c r="C41" s="15" t="s">
        <v>48</v>
      </c>
      <c r="D41" s="21" t="s">
        <v>49</v>
      </c>
      <c r="E41" s="15" t="s">
        <v>2</v>
      </c>
      <c r="F41" s="8">
        <v>1</v>
      </c>
      <c r="G41" s="8">
        <v>1</v>
      </c>
      <c r="H41" s="8">
        <v>3267784.16</v>
      </c>
      <c r="I41" s="8">
        <v>3267784.16</v>
      </c>
      <c r="J41" s="10"/>
      <c r="K41" s="66" t="s">
        <v>276</v>
      </c>
      <c r="L41" s="33" t="s">
        <v>276</v>
      </c>
      <c r="M41" s="50" t="str">
        <f>L41</f>
        <v>-</v>
      </c>
      <c r="N41" s="50"/>
      <c r="O41" s="93">
        <v>49367.67</v>
      </c>
      <c r="P41" s="8">
        <f>ROUNDDOWN(SUM(P42:P58),2)</f>
        <v>318430.46000000002</v>
      </c>
      <c r="Q41" s="9">
        <f t="shared" si="7"/>
        <v>367798.13</v>
      </c>
      <c r="R41" s="9"/>
      <c r="S41" s="67" t="s">
        <v>201</v>
      </c>
      <c r="T41" s="102">
        <f t="shared" si="1"/>
        <v>49367.67</v>
      </c>
      <c r="U41" s="102" t="str">
        <f t="shared" si="2"/>
        <v>-</v>
      </c>
      <c r="V41" s="101">
        <f t="shared" si="5"/>
        <v>9.7445377175706741E-2</v>
      </c>
    </row>
    <row r="42" spans="3:22" x14ac:dyDescent="0.4">
      <c r="C42" s="14">
        <v>1</v>
      </c>
      <c r="D42" s="20" t="s">
        <v>50</v>
      </c>
      <c r="E42" s="14" t="s">
        <v>8</v>
      </c>
      <c r="F42" s="5">
        <v>26.26</v>
      </c>
      <c r="G42" s="5">
        <v>26.26</v>
      </c>
      <c r="H42" s="5">
        <v>2400.23</v>
      </c>
      <c r="I42" s="5">
        <v>63030.04</v>
      </c>
      <c r="J42" s="13"/>
      <c r="K42" s="76">
        <v>0</v>
      </c>
      <c r="L42" s="7">
        <v>5.28</v>
      </c>
      <c r="M42" s="47">
        <f t="shared" si="3"/>
        <v>5.28</v>
      </c>
      <c r="N42" s="47"/>
      <c r="O42" s="92">
        <v>0</v>
      </c>
      <c r="P42" s="5">
        <f t="shared" ref="P42:P58" si="8">ROUNDDOWN((H42*L42),2)</f>
        <v>12673.21</v>
      </c>
      <c r="Q42" s="6">
        <f t="shared" si="7"/>
        <v>12673.21</v>
      </c>
      <c r="R42" s="6"/>
      <c r="S42" s="32" t="s">
        <v>205</v>
      </c>
      <c r="T42" s="102">
        <f t="shared" si="1"/>
        <v>0</v>
      </c>
      <c r="U42" s="102">
        <f t="shared" si="2"/>
        <v>5.28</v>
      </c>
      <c r="V42" s="101">
        <f t="shared" si="5"/>
        <v>0.20106619002621606</v>
      </c>
    </row>
    <row r="43" spans="3:22" x14ac:dyDescent="0.4">
      <c r="C43" s="14">
        <v>2</v>
      </c>
      <c r="D43" s="20" t="s">
        <v>51</v>
      </c>
      <c r="E43" s="14" t="s">
        <v>8</v>
      </c>
      <c r="F43" s="5">
        <v>264.06</v>
      </c>
      <c r="G43" s="5">
        <v>264.06</v>
      </c>
      <c r="H43" s="5">
        <v>2595.9299999999998</v>
      </c>
      <c r="I43" s="5">
        <v>685481.28</v>
      </c>
      <c r="J43" s="13"/>
      <c r="K43" s="76">
        <v>5.26</v>
      </c>
      <c r="L43" s="7">
        <v>21.99</v>
      </c>
      <c r="M43" s="47">
        <f t="shared" si="3"/>
        <v>27.25</v>
      </c>
      <c r="N43" s="47"/>
      <c r="O43" s="92">
        <v>13654.59</v>
      </c>
      <c r="P43" s="5">
        <f t="shared" si="8"/>
        <v>57084.5</v>
      </c>
      <c r="Q43" s="6">
        <f t="shared" si="7"/>
        <v>70739.09</v>
      </c>
      <c r="R43" s="6"/>
      <c r="S43" s="32" t="s">
        <v>205</v>
      </c>
      <c r="T43" s="102">
        <f t="shared" si="1"/>
        <v>13654.59</v>
      </c>
      <c r="U43" s="102">
        <f t="shared" si="2"/>
        <v>21.99</v>
      </c>
      <c r="V43" s="101">
        <f t="shared" si="5"/>
        <v>8.3276526530381687E-2</v>
      </c>
    </row>
    <row r="44" spans="3:22" x14ac:dyDescent="0.4">
      <c r="C44" s="14">
        <v>3</v>
      </c>
      <c r="D44" s="20" t="s">
        <v>52</v>
      </c>
      <c r="E44" s="14" t="s">
        <v>8</v>
      </c>
      <c r="F44" s="5">
        <v>79.16</v>
      </c>
      <c r="G44" s="5">
        <v>79.16</v>
      </c>
      <c r="H44" s="5">
        <v>2902.29</v>
      </c>
      <c r="I44" s="5">
        <v>229745.28</v>
      </c>
      <c r="J44" s="13"/>
      <c r="K44" s="76">
        <v>5.87</v>
      </c>
      <c r="L44" s="7">
        <v>11.06</v>
      </c>
      <c r="M44" s="47">
        <f t="shared" si="3"/>
        <v>16.93</v>
      </c>
      <c r="N44" s="47"/>
      <c r="O44" s="92">
        <v>17036.439999999999</v>
      </c>
      <c r="P44" s="5">
        <f t="shared" si="8"/>
        <v>32099.32</v>
      </c>
      <c r="Q44" s="6">
        <f t="shared" si="7"/>
        <v>49135.76</v>
      </c>
      <c r="R44" s="6"/>
      <c r="S44" s="32" t="s">
        <v>205</v>
      </c>
      <c r="T44" s="102">
        <f t="shared" si="1"/>
        <v>17036.439999999999</v>
      </c>
      <c r="U44" s="102">
        <f t="shared" si="2"/>
        <v>11.06</v>
      </c>
      <c r="V44" s="101">
        <f t="shared" si="5"/>
        <v>0.13971699440354118</v>
      </c>
    </row>
    <row r="45" spans="3:22" x14ac:dyDescent="0.4">
      <c r="C45" s="14">
        <v>4</v>
      </c>
      <c r="D45" s="20" t="s">
        <v>53</v>
      </c>
      <c r="E45" s="14" t="s">
        <v>14</v>
      </c>
      <c r="F45" s="5">
        <v>1210.55</v>
      </c>
      <c r="G45" s="5">
        <v>1210.55</v>
      </c>
      <c r="H45" s="5">
        <v>362.02</v>
      </c>
      <c r="I45" s="5">
        <v>438243.31</v>
      </c>
      <c r="J45" s="13"/>
      <c r="K45" s="76">
        <v>17.309999999999999</v>
      </c>
      <c r="L45" s="7">
        <v>16.8</v>
      </c>
      <c r="M45" s="47">
        <f t="shared" si="3"/>
        <v>34.11</v>
      </c>
      <c r="N45" s="47"/>
      <c r="O45" s="92">
        <v>6266.56</v>
      </c>
      <c r="P45" s="5">
        <f t="shared" si="8"/>
        <v>6081.93</v>
      </c>
      <c r="Q45" s="11">
        <f t="shared" si="7"/>
        <v>12348.49</v>
      </c>
      <c r="R45" s="11"/>
      <c r="S45" s="32" t="s">
        <v>201</v>
      </c>
      <c r="T45" s="102">
        <f t="shared" si="1"/>
        <v>6266.56</v>
      </c>
      <c r="U45" s="102">
        <f t="shared" si="2"/>
        <v>16.8</v>
      </c>
      <c r="V45" s="101">
        <f t="shared" si="5"/>
        <v>1.3877975684329328E-2</v>
      </c>
    </row>
    <row r="46" spans="3:22" ht="34" x14ac:dyDescent="0.4">
      <c r="C46" s="14">
        <v>5</v>
      </c>
      <c r="D46" s="20" t="s">
        <v>54</v>
      </c>
      <c r="E46" s="14" t="s">
        <v>6</v>
      </c>
      <c r="F46" s="5">
        <v>460.5</v>
      </c>
      <c r="G46" s="5">
        <v>460.5</v>
      </c>
      <c r="H46" s="5">
        <v>461.96</v>
      </c>
      <c r="I46" s="5">
        <v>212732.58</v>
      </c>
      <c r="J46" s="13"/>
      <c r="K46" s="76">
        <v>5.67</v>
      </c>
      <c r="L46" s="7">
        <v>5.99</v>
      </c>
      <c r="M46" s="47">
        <f t="shared" si="3"/>
        <v>11.66</v>
      </c>
      <c r="N46" s="47"/>
      <c r="O46" s="92">
        <v>2619.31</v>
      </c>
      <c r="P46" s="5">
        <f t="shared" si="8"/>
        <v>2767.14</v>
      </c>
      <c r="Q46" s="6">
        <f t="shared" si="7"/>
        <v>5386.45</v>
      </c>
      <c r="R46" s="6"/>
      <c r="S46" s="32" t="s">
        <v>201</v>
      </c>
      <c r="T46" s="102">
        <f t="shared" si="1"/>
        <v>2619.31</v>
      </c>
      <c r="U46" s="102">
        <f t="shared" si="2"/>
        <v>5.99</v>
      </c>
      <c r="V46" s="101">
        <f t="shared" si="5"/>
        <v>1.3007598554015563E-2</v>
      </c>
    </row>
    <row r="47" spans="3:22" x14ac:dyDescent="0.4">
      <c r="C47" s="14">
        <v>6</v>
      </c>
      <c r="D47" s="20" t="s">
        <v>55</v>
      </c>
      <c r="E47" s="14" t="s">
        <v>56</v>
      </c>
      <c r="F47" s="5">
        <v>34.72</v>
      </c>
      <c r="G47" s="5">
        <v>34.72</v>
      </c>
      <c r="H47" s="5">
        <v>17300</v>
      </c>
      <c r="I47" s="5">
        <v>600656</v>
      </c>
      <c r="J47" s="13"/>
      <c r="K47" s="76">
        <v>0</v>
      </c>
      <c r="L47" s="7">
        <v>5.3</v>
      </c>
      <c r="M47" s="47">
        <f t="shared" si="3"/>
        <v>5.3</v>
      </c>
      <c r="N47" s="47"/>
      <c r="O47" s="92">
        <v>0</v>
      </c>
      <c r="P47" s="5">
        <f t="shared" si="8"/>
        <v>91690</v>
      </c>
      <c r="Q47" s="6">
        <f t="shared" si="7"/>
        <v>91690</v>
      </c>
      <c r="R47" s="6"/>
      <c r="S47" s="32" t="s">
        <v>201</v>
      </c>
      <c r="T47" s="102">
        <f t="shared" si="1"/>
        <v>0</v>
      </c>
      <c r="U47" s="102">
        <f t="shared" si="2"/>
        <v>5.3</v>
      </c>
      <c r="V47" s="101">
        <f t="shared" si="5"/>
        <v>0.15264976958525345</v>
      </c>
    </row>
    <row r="48" spans="3:22" x14ac:dyDescent="0.4">
      <c r="C48" s="14">
        <v>7</v>
      </c>
      <c r="D48" s="20" t="s">
        <v>57</v>
      </c>
      <c r="E48" s="14" t="s">
        <v>56</v>
      </c>
      <c r="F48" s="5">
        <v>0.17</v>
      </c>
      <c r="G48" s="5">
        <v>0.17</v>
      </c>
      <c r="H48" s="5">
        <v>18600</v>
      </c>
      <c r="I48" s="5">
        <v>3162</v>
      </c>
      <c r="J48" s="13"/>
      <c r="K48" s="76">
        <v>0</v>
      </c>
      <c r="L48" s="7">
        <v>0</v>
      </c>
      <c r="M48" s="47">
        <f t="shared" si="3"/>
        <v>0</v>
      </c>
      <c r="N48" s="47"/>
      <c r="O48" s="92">
        <v>0</v>
      </c>
      <c r="P48" s="5">
        <f t="shared" si="8"/>
        <v>0</v>
      </c>
      <c r="Q48" s="6">
        <f t="shared" si="7"/>
        <v>0</v>
      </c>
      <c r="R48" s="6"/>
      <c r="S48" s="32" t="s">
        <v>201</v>
      </c>
      <c r="T48" s="102">
        <f t="shared" si="1"/>
        <v>0</v>
      </c>
      <c r="U48" s="102">
        <f t="shared" si="2"/>
        <v>0</v>
      </c>
      <c r="V48" s="101">
        <f t="shared" si="5"/>
        <v>0</v>
      </c>
    </row>
    <row r="49" spans="3:22" x14ac:dyDescent="0.4">
      <c r="C49" s="14">
        <v>8</v>
      </c>
      <c r="D49" s="20" t="s">
        <v>58</v>
      </c>
      <c r="E49" s="14" t="s">
        <v>56</v>
      </c>
      <c r="F49" s="5">
        <v>33.07</v>
      </c>
      <c r="G49" s="5">
        <v>33.07</v>
      </c>
      <c r="H49" s="5">
        <v>7496.75</v>
      </c>
      <c r="I49" s="5">
        <v>247917.52</v>
      </c>
      <c r="J49" s="13"/>
      <c r="K49" s="76">
        <v>0</v>
      </c>
      <c r="L49" s="7">
        <v>5.97</v>
      </c>
      <c r="M49" s="47">
        <f t="shared" si="3"/>
        <v>5.97</v>
      </c>
      <c r="N49" s="47"/>
      <c r="O49" s="92">
        <v>0</v>
      </c>
      <c r="P49" s="5">
        <f t="shared" si="8"/>
        <v>44755.59</v>
      </c>
      <c r="Q49" s="6">
        <f t="shared" si="7"/>
        <v>44755.59</v>
      </c>
      <c r="R49" s="6"/>
      <c r="S49" s="32" t="s">
        <v>202</v>
      </c>
      <c r="T49" s="102">
        <f t="shared" si="1"/>
        <v>0</v>
      </c>
      <c r="U49" s="102">
        <f t="shared" si="2"/>
        <v>5.97</v>
      </c>
      <c r="V49" s="101">
        <f t="shared" si="5"/>
        <v>0.18052612820586458</v>
      </c>
    </row>
    <row r="50" spans="3:22" x14ac:dyDescent="0.4">
      <c r="C50" s="14">
        <v>9</v>
      </c>
      <c r="D50" s="20" t="s">
        <v>59</v>
      </c>
      <c r="E50" s="14" t="s">
        <v>14</v>
      </c>
      <c r="F50" s="5">
        <v>380.82</v>
      </c>
      <c r="G50" s="5">
        <v>380.82</v>
      </c>
      <c r="H50" s="5">
        <v>635</v>
      </c>
      <c r="I50" s="5">
        <v>241820.7</v>
      </c>
      <c r="J50" s="13"/>
      <c r="K50" s="76">
        <v>5.97</v>
      </c>
      <c r="L50" s="7">
        <v>26.78</v>
      </c>
      <c r="M50" s="47">
        <f t="shared" si="3"/>
        <v>32.75</v>
      </c>
      <c r="N50" s="47"/>
      <c r="O50" s="92">
        <v>3790.95</v>
      </c>
      <c r="P50" s="5">
        <f t="shared" si="8"/>
        <v>17005.3</v>
      </c>
      <c r="Q50" s="6">
        <f t="shared" si="7"/>
        <v>20796.25</v>
      </c>
      <c r="R50" s="6"/>
      <c r="S50" s="32" t="s">
        <v>201</v>
      </c>
      <c r="T50" s="102">
        <f t="shared" si="1"/>
        <v>3790.95</v>
      </c>
      <c r="U50" s="102">
        <f t="shared" si="2"/>
        <v>26.78</v>
      </c>
      <c r="V50" s="101">
        <f t="shared" si="5"/>
        <v>7.0321936873063387E-2</v>
      </c>
    </row>
    <row r="51" spans="3:22" x14ac:dyDescent="0.4">
      <c r="C51" s="14">
        <v>10</v>
      </c>
      <c r="D51" s="20" t="s">
        <v>60</v>
      </c>
      <c r="E51" s="14" t="s">
        <v>43</v>
      </c>
      <c r="F51" s="5">
        <v>70</v>
      </c>
      <c r="G51" s="5">
        <v>70</v>
      </c>
      <c r="H51" s="5">
        <v>3872.8</v>
      </c>
      <c r="I51" s="5">
        <v>271096</v>
      </c>
      <c r="J51" s="13"/>
      <c r="K51" s="76">
        <v>0</v>
      </c>
      <c r="L51" s="7">
        <v>5.89</v>
      </c>
      <c r="M51" s="47">
        <f t="shared" si="3"/>
        <v>5.89</v>
      </c>
      <c r="N51" s="47"/>
      <c r="O51" s="92">
        <v>0</v>
      </c>
      <c r="P51" s="5">
        <f t="shared" si="8"/>
        <v>22810.79</v>
      </c>
      <c r="Q51" s="6">
        <f t="shared" si="7"/>
        <v>22810.79</v>
      </c>
      <c r="R51" s="6"/>
      <c r="S51" s="32" t="s">
        <v>202</v>
      </c>
      <c r="T51" s="102">
        <f t="shared" si="1"/>
        <v>0</v>
      </c>
      <c r="U51" s="102">
        <f t="shared" si="2"/>
        <v>5.89</v>
      </c>
      <c r="V51" s="101">
        <f t="shared" si="5"/>
        <v>8.4142849765396766E-2</v>
      </c>
    </row>
    <row r="52" spans="3:22" x14ac:dyDescent="0.4">
      <c r="C52" s="14">
        <v>11</v>
      </c>
      <c r="D52" s="20" t="s">
        <v>61</v>
      </c>
      <c r="E52" s="14" t="s">
        <v>43</v>
      </c>
      <c r="F52" s="5">
        <v>21</v>
      </c>
      <c r="G52" s="5">
        <v>21</v>
      </c>
      <c r="H52" s="5">
        <v>5026.3999999999996</v>
      </c>
      <c r="I52" s="5">
        <v>105554.4</v>
      </c>
      <c r="J52" s="13"/>
      <c r="K52" s="76">
        <v>1</v>
      </c>
      <c r="L52" s="7">
        <v>5.43</v>
      </c>
      <c r="M52" s="47">
        <f t="shared" si="3"/>
        <v>6.43</v>
      </c>
      <c r="N52" s="47"/>
      <c r="O52" s="92">
        <v>5026.3999999999996</v>
      </c>
      <c r="P52" s="5">
        <f t="shared" si="8"/>
        <v>27293.35</v>
      </c>
      <c r="Q52" s="6">
        <f t="shared" si="7"/>
        <v>32319.75</v>
      </c>
      <c r="R52" s="6"/>
      <c r="S52" s="32" t="s">
        <v>202</v>
      </c>
      <c r="T52" s="102">
        <f t="shared" si="1"/>
        <v>5026.3999999999996</v>
      </c>
      <c r="U52" s="102">
        <f t="shared" si="2"/>
        <v>5.43</v>
      </c>
      <c r="V52" s="101">
        <f t="shared" si="5"/>
        <v>0.25857140962385272</v>
      </c>
    </row>
    <row r="53" spans="3:22" x14ac:dyDescent="0.4">
      <c r="C53" s="14">
        <v>12</v>
      </c>
      <c r="D53" s="20" t="s">
        <v>62</v>
      </c>
      <c r="E53" s="14" t="s">
        <v>43</v>
      </c>
      <c r="F53" s="5">
        <v>5</v>
      </c>
      <c r="G53" s="5">
        <v>5</v>
      </c>
      <c r="H53" s="5">
        <v>8660</v>
      </c>
      <c r="I53" s="5">
        <v>43300</v>
      </c>
      <c r="J53" s="13"/>
      <c r="K53" s="76">
        <v>0</v>
      </c>
      <c r="L53" s="7">
        <v>0</v>
      </c>
      <c r="M53" s="47">
        <f t="shared" si="3"/>
        <v>0</v>
      </c>
      <c r="N53" s="47"/>
      <c r="O53" s="92">
        <v>0</v>
      </c>
      <c r="P53" s="5">
        <f t="shared" si="8"/>
        <v>0</v>
      </c>
      <c r="Q53" s="6">
        <f t="shared" si="7"/>
        <v>0</v>
      </c>
      <c r="R53" s="6"/>
      <c r="S53" s="32" t="s">
        <v>202</v>
      </c>
      <c r="T53" s="102">
        <f t="shared" si="1"/>
        <v>0</v>
      </c>
      <c r="U53" s="102">
        <f t="shared" si="2"/>
        <v>0</v>
      </c>
      <c r="V53" s="101">
        <f t="shared" si="5"/>
        <v>0</v>
      </c>
    </row>
    <row r="54" spans="3:22" x14ac:dyDescent="0.4">
      <c r="C54" s="14">
        <v>13</v>
      </c>
      <c r="D54" s="20" t="s">
        <v>63</v>
      </c>
      <c r="E54" s="14" t="s">
        <v>6</v>
      </c>
      <c r="F54" s="5">
        <v>117.57</v>
      </c>
      <c r="G54" s="5">
        <v>117.57</v>
      </c>
      <c r="H54" s="5">
        <v>129.78</v>
      </c>
      <c r="I54" s="5">
        <v>15258.23</v>
      </c>
      <c r="J54" s="13"/>
      <c r="K54" s="76">
        <v>5.32</v>
      </c>
      <c r="L54" s="7">
        <v>11.3</v>
      </c>
      <c r="M54" s="47">
        <f t="shared" si="3"/>
        <v>16.62</v>
      </c>
      <c r="N54" s="47"/>
      <c r="O54" s="92">
        <v>690.42</v>
      </c>
      <c r="P54" s="5">
        <f t="shared" si="8"/>
        <v>1466.51</v>
      </c>
      <c r="Q54" s="11">
        <f t="shared" si="7"/>
        <v>2156.9299999999998</v>
      </c>
      <c r="R54" s="11"/>
      <c r="S54" s="32" t="s">
        <v>202</v>
      </c>
      <c r="T54" s="102">
        <f t="shared" si="1"/>
        <v>690.42</v>
      </c>
      <c r="U54" s="102">
        <f t="shared" si="2"/>
        <v>11.3</v>
      </c>
      <c r="V54" s="101">
        <f t="shared" si="5"/>
        <v>9.6112720807066093E-2</v>
      </c>
    </row>
    <row r="55" spans="3:22" x14ac:dyDescent="0.4">
      <c r="C55" s="14">
        <v>14</v>
      </c>
      <c r="D55" s="20" t="s">
        <v>64</v>
      </c>
      <c r="E55" s="14" t="s">
        <v>6</v>
      </c>
      <c r="F55" s="5">
        <v>64.47</v>
      </c>
      <c r="G55" s="5">
        <v>64.47</v>
      </c>
      <c r="H55" s="5">
        <v>94</v>
      </c>
      <c r="I55" s="5">
        <v>6060.18</v>
      </c>
      <c r="J55" s="13"/>
      <c r="K55" s="76">
        <v>0</v>
      </c>
      <c r="L55" s="7">
        <v>0</v>
      </c>
      <c r="M55" s="47">
        <f t="shared" si="3"/>
        <v>0</v>
      </c>
      <c r="N55" s="47"/>
      <c r="O55" s="92">
        <v>0</v>
      </c>
      <c r="P55" s="5">
        <f t="shared" si="8"/>
        <v>0</v>
      </c>
      <c r="Q55" s="6">
        <f t="shared" si="7"/>
        <v>0</v>
      </c>
      <c r="R55" s="6"/>
      <c r="S55" s="32" t="s">
        <v>202</v>
      </c>
      <c r="T55" s="102">
        <f t="shared" si="1"/>
        <v>0</v>
      </c>
      <c r="U55" s="102">
        <f t="shared" si="2"/>
        <v>0</v>
      </c>
      <c r="V55" s="101">
        <f t="shared" si="5"/>
        <v>0</v>
      </c>
    </row>
    <row r="56" spans="3:22" x14ac:dyDescent="0.4">
      <c r="C56" s="14">
        <v>15</v>
      </c>
      <c r="D56" s="20" t="s">
        <v>65</v>
      </c>
      <c r="E56" s="14" t="s">
        <v>14</v>
      </c>
      <c r="F56" s="5">
        <v>456.19</v>
      </c>
      <c r="G56" s="5">
        <v>456.19</v>
      </c>
      <c r="H56" s="5">
        <v>114.31</v>
      </c>
      <c r="I56" s="5">
        <v>52147.08</v>
      </c>
      <c r="J56" s="13"/>
      <c r="K56" s="76">
        <v>0</v>
      </c>
      <c r="L56" s="7">
        <v>16.41</v>
      </c>
      <c r="M56" s="47">
        <f t="shared" si="3"/>
        <v>16.41</v>
      </c>
      <c r="N56" s="47"/>
      <c r="O56" s="92">
        <v>0</v>
      </c>
      <c r="P56" s="5">
        <f t="shared" si="8"/>
        <v>1875.82</v>
      </c>
      <c r="Q56" s="6">
        <f t="shared" si="7"/>
        <v>1875.82</v>
      </c>
      <c r="R56" s="6"/>
      <c r="S56" s="32" t="s">
        <v>206</v>
      </c>
      <c r="T56" s="102">
        <f t="shared" si="1"/>
        <v>0</v>
      </c>
      <c r="U56" s="102">
        <f t="shared" si="2"/>
        <v>16.41</v>
      </c>
      <c r="V56" s="101">
        <f t="shared" si="5"/>
        <v>3.5971716920678971E-2</v>
      </c>
    </row>
    <row r="57" spans="3:22" x14ac:dyDescent="0.4">
      <c r="C57" s="14">
        <v>16</v>
      </c>
      <c r="D57" s="20" t="s">
        <v>66</v>
      </c>
      <c r="E57" s="14" t="s">
        <v>67</v>
      </c>
      <c r="F57" s="5">
        <v>601</v>
      </c>
      <c r="G57" s="5">
        <v>601</v>
      </c>
      <c r="H57" s="5">
        <v>50</v>
      </c>
      <c r="I57" s="5">
        <v>30050</v>
      </c>
      <c r="J57" s="13"/>
      <c r="K57" s="76">
        <v>5.66</v>
      </c>
      <c r="L57" s="7">
        <v>16.54</v>
      </c>
      <c r="M57" s="47">
        <f t="shared" si="3"/>
        <v>22.2</v>
      </c>
      <c r="N57" s="47"/>
      <c r="O57" s="92">
        <v>283</v>
      </c>
      <c r="P57" s="5">
        <f t="shared" si="8"/>
        <v>827</v>
      </c>
      <c r="Q57" s="6">
        <f t="shared" si="7"/>
        <v>1110</v>
      </c>
      <c r="R57" s="6"/>
      <c r="S57" s="32" t="s">
        <v>202</v>
      </c>
      <c r="T57" s="102">
        <f t="shared" si="1"/>
        <v>283</v>
      </c>
      <c r="U57" s="102">
        <f t="shared" si="2"/>
        <v>16.54</v>
      </c>
      <c r="V57" s="101">
        <f t="shared" si="5"/>
        <v>2.7520798668885193E-2</v>
      </c>
    </row>
    <row r="58" spans="3:22" x14ac:dyDescent="0.4">
      <c r="C58" s="14">
        <v>17</v>
      </c>
      <c r="D58" s="20" t="s">
        <v>68</v>
      </c>
      <c r="E58" s="14" t="s">
        <v>6</v>
      </c>
      <c r="F58" s="5">
        <v>2.4</v>
      </c>
      <c r="G58" s="5">
        <v>2.4</v>
      </c>
      <c r="H58" s="5">
        <v>8970.65</v>
      </c>
      <c r="I58" s="5">
        <v>21529.56</v>
      </c>
      <c r="J58" s="13"/>
      <c r="K58" s="76">
        <v>0</v>
      </c>
      <c r="L58" s="7">
        <v>0</v>
      </c>
      <c r="M58" s="47">
        <f t="shared" si="3"/>
        <v>0</v>
      </c>
      <c r="N58" s="47"/>
      <c r="O58" s="92">
        <v>0</v>
      </c>
      <c r="P58" s="5">
        <f t="shared" si="8"/>
        <v>0</v>
      </c>
      <c r="Q58" s="6">
        <f t="shared" si="7"/>
        <v>0</v>
      </c>
      <c r="R58" s="6"/>
      <c r="S58" s="32" t="s">
        <v>205</v>
      </c>
      <c r="T58" s="102">
        <f t="shared" si="1"/>
        <v>0</v>
      </c>
      <c r="U58" s="102">
        <f t="shared" si="2"/>
        <v>0</v>
      </c>
      <c r="V58" s="101">
        <f t="shared" si="5"/>
        <v>0</v>
      </c>
    </row>
    <row r="59" spans="3:22" s="4" customFormat="1" x14ac:dyDescent="0.4">
      <c r="C59" s="15" t="s">
        <v>69</v>
      </c>
      <c r="D59" s="21" t="s">
        <v>70</v>
      </c>
      <c r="E59" s="15" t="s">
        <v>2</v>
      </c>
      <c r="F59" s="8">
        <v>1</v>
      </c>
      <c r="G59" s="8">
        <v>1</v>
      </c>
      <c r="H59" s="8">
        <v>106641.49</v>
      </c>
      <c r="I59" s="8">
        <v>106641.49</v>
      </c>
      <c r="J59" s="10"/>
      <c r="K59" s="66" t="s">
        <v>276</v>
      </c>
      <c r="L59" s="33" t="s">
        <v>276</v>
      </c>
      <c r="M59" s="50" t="str">
        <f>L59</f>
        <v>-</v>
      </c>
      <c r="N59" s="50"/>
      <c r="O59" s="93">
        <v>4108.59</v>
      </c>
      <c r="P59" s="8">
        <f>ROUNDDOWN(SUM(P60:P61),2)</f>
        <v>12321.11</v>
      </c>
      <c r="Q59" s="9">
        <f t="shared" si="7"/>
        <v>16429.7</v>
      </c>
      <c r="R59" s="9"/>
      <c r="S59" s="67" t="s">
        <v>201</v>
      </c>
      <c r="T59" s="102">
        <f t="shared" si="1"/>
        <v>4108.59</v>
      </c>
      <c r="U59" s="102" t="str">
        <f t="shared" si="2"/>
        <v>-</v>
      </c>
      <c r="V59" s="101">
        <f t="shared" si="5"/>
        <v>0.11553767675226594</v>
      </c>
    </row>
    <row r="60" spans="3:22" x14ac:dyDescent="0.4">
      <c r="C60" s="14">
        <v>1</v>
      </c>
      <c r="D60" s="20" t="s">
        <v>71</v>
      </c>
      <c r="E60" s="14" t="s">
        <v>14</v>
      </c>
      <c r="F60" s="5">
        <v>141.13</v>
      </c>
      <c r="G60" s="5">
        <v>141.13</v>
      </c>
      <c r="H60" s="5">
        <v>710.83</v>
      </c>
      <c r="I60" s="5">
        <v>100319.44</v>
      </c>
      <c r="J60" s="13"/>
      <c r="K60" s="76">
        <v>5.78</v>
      </c>
      <c r="L60" s="7">
        <v>16.95</v>
      </c>
      <c r="M60" s="47">
        <f t="shared" si="3"/>
        <v>22.73</v>
      </c>
      <c r="N60" s="47"/>
      <c r="O60" s="92">
        <v>4108.59</v>
      </c>
      <c r="P60" s="5">
        <f>ROUNDDOWN((H60*L60),2)</f>
        <v>12048.56</v>
      </c>
      <c r="Q60" s="11">
        <f t="shared" si="7"/>
        <v>16157.15</v>
      </c>
      <c r="R60" s="11"/>
      <c r="S60" s="32" t="s">
        <v>202</v>
      </c>
      <c r="T60" s="102">
        <f t="shared" si="1"/>
        <v>4108.59</v>
      </c>
      <c r="U60" s="102">
        <f t="shared" si="2"/>
        <v>16.95</v>
      </c>
      <c r="V60" s="101">
        <f t="shared" si="5"/>
        <v>0.12010194634260318</v>
      </c>
    </row>
    <row r="61" spans="3:22" x14ac:dyDescent="0.4">
      <c r="C61" s="14">
        <v>2</v>
      </c>
      <c r="D61" s="20" t="s">
        <v>72</v>
      </c>
      <c r="E61" s="14" t="s">
        <v>14</v>
      </c>
      <c r="F61" s="5">
        <v>135</v>
      </c>
      <c r="G61" s="5">
        <v>135</v>
      </c>
      <c r="H61" s="5">
        <v>46.83</v>
      </c>
      <c r="I61" s="5">
        <v>6322.05</v>
      </c>
      <c r="J61" s="13"/>
      <c r="K61" s="76">
        <v>0</v>
      </c>
      <c r="L61" s="7">
        <v>5.82</v>
      </c>
      <c r="M61" s="47">
        <f t="shared" si="3"/>
        <v>5.82</v>
      </c>
      <c r="N61" s="47"/>
      <c r="O61" s="92">
        <v>0</v>
      </c>
      <c r="P61" s="5">
        <f>ROUNDDOWN((H61*L61),2)</f>
        <v>272.55</v>
      </c>
      <c r="Q61" s="6">
        <f t="shared" si="7"/>
        <v>272.55</v>
      </c>
      <c r="R61" s="6"/>
      <c r="S61" s="32" t="s">
        <v>202</v>
      </c>
      <c r="T61" s="102">
        <f t="shared" si="1"/>
        <v>0</v>
      </c>
      <c r="U61" s="102">
        <f t="shared" si="2"/>
        <v>5.82</v>
      </c>
      <c r="V61" s="101">
        <f t="shared" si="5"/>
        <v>4.3111016205186613E-2</v>
      </c>
    </row>
    <row r="62" spans="3:22" s="4" customFormat="1" x14ac:dyDescent="0.4">
      <c r="C62" s="15" t="s">
        <v>73</v>
      </c>
      <c r="D62" s="21" t="s">
        <v>74</v>
      </c>
      <c r="E62" s="15" t="s">
        <v>2</v>
      </c>
      <c r="F62" s="8">
        <v>1</v>
      </c>
      <c r="G62" s="8">
        <v>1</v>
      </c>
      <c r="H62" s="8">
        <v>2619977.48</v>
      </c>
      <c r="I62" s="8">
        <v>2619977.48</v>
      </c>
      <c r="J62" s="10"/>
      <c r="K62" s="66" t="s">
        <v>276</v>
      </c>
      <c r="L62" s="33" t="s">
        <v>276</v>
      </c>
      <c r="M62" s="50" t="str">
        <f>L62</f>
        <v>-</v>
      </c>
      <c r="N62" s="50"/>
      <c r="O62" s="93">
        <v>55231.81</v>
      </c>
      <c r="P62" s="8">
        <f>ROUNDDOWN(SUM(P63:P78),2)</f>
        <v>148742.39999999999</v>
      </c>
      <c r="Q62" s="9">
        <f t="shared" si="7"/>
        <v>203974.21</v>
      </c>
      <c r="R62" s="9"/>
      <c r="S62" s="67" t="s">
        <v>207</v>
      </c>
      <c r="T62" s="102">
        <f t="shared" si="1"/>
        <v>55231.81</v>
      </c>
      <c r="U62" s="102" t="str">
        <f t="shared" si="2"/>
        <v>-</v>
      </c>
      <c r="V62" s="101">
        <f t="shared" si="5"/>
        <v>5.6772396379529182E-2</v>
      </c>
    </row>
    <row r="63" spans="3:22" x14ac:dyDescent="0.4">
      <c r="C63" s="14">
        <v>1</v>
      </c>
      <c r="D63" s="20" t="s">
        <v>75</v>
      </c>
      <c r="E63" s="14" t="s">
        <v>14</v>
      </c>
      <c r="F63" s="5">
        <v>851</v>
      </c>
      <c r="G63" s="5">
        <v>851</v>
      </c>
      <c r="H63" s="5">
        <v>17.239999999999998</v>
      </c>
      <c r="I63" s="5">
        <v>14671.24</v>
      </c>
      <c r="J63" s="13"/>
      <c r="K63" s="76">
        <v>0</v>
      </c>
      <c r="L63" s="7">
        <v>10.56</v>
      </c>
      <c r="M63" s="47">
        <f t="shared" si="3"/>
        <v>10.56</v>
      </c>
      <c r="N63" s="47"/>
      <c r="O63" s="92">
        <v>0</v>
      </c>
      <c r="P63" s="5">
        <f t="shared" ref="P63:P78" si="9">ROUNDDOWN((H63*L63),2)</f>
        <v>182.05</v>
      </c>
      <c r="Q63" s="6">
        <f t="shared" si="7"/>
        <v>182.05</v>
      </c>
      <c r="R63" s="6"/>
      <c r="S63" s="32" t="s">
        <v>201</v>
      </c>
      <c r="T63" s="102">
        <f t="shared" si="1"/>
        <v>0</v>
      </c>
      <c r="U63" s="102">
        <f t="shared" si="2"/>
        <v>10.56</v>
      </c>
      <c r="V63" s="101">
        <f t="shared" si="5"/>
        <v>1.240863076331653E-2</v>
      </c>
    </row>
    <row r="64" spans="3:22" x14ac:dyDescent="0.4">
      <c r="C64" s="14">
        <v>2</v>
      </c>
      <c r="D64" s="20" t="s">
        <v>76</v>
      </c>
      <c r="E64" s="14" t="s">
        <v>8</v>
      </c>
      <c r="F64" s="5">
        <v>133.25</v>
      </c>
      <c r="G64" s="5">
        <v>133.25</v>
      </c>
      <c r="H64" s="5">
        <v>5025.37</v>
      </c>
      <c r="I64" s="5">
        <v>669630.55000000005</v>
      </c>
      <c r="J64" s="13"/>
      <c r="K64" s="76">
        <v>5.34</v>
      </c>
      <c r="L64" s="7">
        <v>16.62</v>
      </c>
      <c r="M64" s="47">
        <f t="shared" si="3"/>
        <v>21.96</v>
      </c>
      <c r="N64" s="47"/>
      <c r="O64" s="92">
        <v>26835.47</v>
      </c>
      <c r="P64" s="5">
        <f t="shared" si="9"/>
        <v>83521.64</v>
      </c>
      <c r="Q64" s="11">
        <f t="shared" si="7"/>
        <v>110357.11</v>
      </c>
      <c r="R64" s="11"/>
      <c r="S64" s="32" t="s">
        <v>208</v>
      </c>
      <c r="T64" s="102">
        <f t="shared" si="1"/>
        <v>26835.47</v>
      </c>
      <c r="U64" s="102">
        <f t="shared" si="2"/>
        <v>16.62</v>
      </c>
      <c r="V64" s="101">
        <f t="shared" si="5"/>
        <v>0.12472794139992567</v>
      </c>
    </row>
    <row r="65" spans="3:22" x14ac:dyDescent="0.4">
      <c r="C65" s="14">
        <v>3</v>
      </c>
      <c r="D65" s="20" t="s">
        <v>50</v>
      </c>
      <c r="E65" s="14" t="s">
        <v>8</v>
      </c>
      <c r="F65" s="5">
        <v>1.5</v>
      </c>
      <c r="G65" s="5">
        <v>1.5</v>
      </c>
      <c r="H65" s="5">
        <v>2400.23</v>
      </c>
      <c r="I65" s="5">
        <v>3600.35</v>
      </c>
      <c r="J65" s="13"/>
      <c r="K65" s="76">
        <v>0</v>
      </c>
      <c r="L65" s="7">
        <v>0</v>
      </c>
      <c r="M65" s="47">
        <f t="shared" si="3"/>
        <v>0</v>
      </c>
      <c r="N65" s="47"/>
      <c r="O65" s="92">
        <v>0</v>
      </c>
      <c r="P65" s="5">
        <f t="shared" si="9"/>
        <v>0</v>
      </c>
      <c r="Q65" s="6">
        <f t="shared" si="7"/>
        <v>0</v>
      </c>
      <c r="R65" s="6"/>
      <c r="S65" s="32" t="s">
        <v>205</v>
      </c>
      <c r="T65" s="102">
        <f t="shared" si="1"/>
        <v>0</v>
      </c>
      <c r="U65" s="102">
        <f t="shared" si="2"/>
        <v>0</v>
      </c>
      <c r="V65" s="101">
        <f t="shared" si="5"/>
        <v>0</v>
      </c>
    </row>
    <row r="66" spans="3:22" x14ac:dyDescent="0.4">
      <c r="C66" s="14">
        <v>4</v>
      </c>
      <c r="D66" s="20" t="s">
        <v>51</v>
      </c>
      <c r="E66" s="14" t="s">
        <v>8</v>
      </c>
      <c r="F66" s="5">
        <v>3</v>
      </c>
      <c r="G66" s="5">
        <v>3</v>
      </c>
      <c r="H66" s="5">
        <v>2595.9299999999998</v>
      </c>
      <c r="I66" s="5">
        <v>7787.79</v>
      </c>
      <c r="J66" s="13"/>
      <c r="K66" s="76">
        <v>0</v>
      </c>
      <c r="L66" s="7">
        <v>0</v>
      </c>
      <c r="M66" s="47">
        <f t="shared" si="3"/>
        <v>0</v>
      </c>
      <c r="N66" s="47"/>
      <c r="O66" s="92">
        <v>0</v>
      </c>
      <c r="P66" s="5">
        <f t="shared" si="9"/>
        <v>0</v>
      </c>
      <c r="Q66" s="6">
        <f t="shared" si="7"/>
        <v>0</v>
      </c>
      <c r="R66" s="6"/>
      <c r="S66" s="32" t="s">
        <v>205</v>
      </c>
      <c r="T66" s="102">
        <f t="shared" si="1"/>
        <v>0</v>
      </c>
      <c r="U66" s="102">
        <f t="shared" si="2"/>
        <v>0</v>
      </c>
      <c r="V66" s="101">
        <f t="shared" si="5"/>
        <v>0</v>
      </c>
    </row>
    <row r="67" spans="3:22" x14ac:dyDescent="0.4">
      <c r="C67" s="14">
        <v>5</v>
      </c>
      <c r="D67" s="20" t="s">
        <v>55</v>
      </c>
      <c r="E67" s="14" t="s">
        <v>56</v>
      </c>
      <c r="F67" s="5">
        <v>0.28000000000000003</v>
      </c>
      <c r="G67" s="5">
        <v>0.28000000000000003</v>
      </c>
      <c r="H67" s="5">
        <v>17300</v>
      </c>
      <c r="I67" s="5">
        <v>4844</v>
      </c>
      <c r="J67" s="13"/>
      <c r="K67" s="76">
        <v>0</v>
      </c>
      <c r="L67" s="7">
        <v>0</v>
      </c>
      <c r="M67" s="47">
        <f t="shared" si="3"/>
        <v>0</v>
      </c>
      <c r="N67" s="47"/>
      <c r="O67" s="92">
        <v>0</v>
      </c>
      <c r="P67" s="5">
        <f t="shared" si="9"/>
        <v>0</v>
      </c>
      <c r="Q67" s="6">
        <f t="shared" ref="Q67:Q98" si="10">ROUNDDOWN(SUM(O67:P67),2)</f>
        <v>0</v>
      </c>
      <c r="R67" s="6"/>
      <c r="S67" s="32" t="s">
        <v>201</v>
      </c>
      <c r="T67" s="102">
        <f t="shared" si="1"/>
        <v>0</v>
      </c>
      <c r="U67" s="102">
        <f t="shared" si="2"/>
        <v>0</v>
      </c>
      <c r="V67" s="101">
        <f t="shared" si="5"/>
        <v>0</v>
      </c>
    </row>
    <row r="68" spans="3:22" x14ac:dyDescent="0.4">
      <c r="C68" s="14">
        <v>6</v>
      </c>
      <c r="D68" s="20" t="s">
        <v>58</v>
      </c>
      <c r="E68" s="14" t="s">
        <v>56</v>
      </c>
      <c r="F68" s="5">
        <v>0.27</v>
      </c>
      <c r="G68" s="5">
        <v>0.27</v>
      </c>
      <c r="H68" s="5">
        <v>7496.75</v>
      </c>
      <c r="I68" s="5">
        <v>2024.12</v>
      </c>
      <c r="J68" s="13"/>
      <c r="K68" s="76">
        <v>0</v>
      </c>
      <c r="L68" s="7">
        <v>0.11</v>
      </c>
      <c r="M68" s="47">
        <f t="shared" si="3"/>
        <v>0.11</v>
      </c>
      <c r="N68" s="47"/>
      <c r="O68" s="92">
        <v>0</v>
      </c>
      <c r="P68" s="5">
        <f t="shared" si="9"/>
        <v>824.64</v>
      </c>
      <c r="Q68" s="6">
        <f t="shared" si="10"/>
        <v>824.64</v>
      </c>
      <c r="R68" s="6"/>
      <c r="S68" s="32" t="s">
        <v>202</v>
      </c>
      <c r="T68" s="102">
        <f t="shared" ref="T68:T131" si="11">O68</f>
        <v>0</v>
      </c>
      <c r="U68" s="102">
        <f t="shared" ref="U68:U131" si="12">L68</f>
        <v>0.11</v>
      </c>
      <c r="V68" s="101">
        <f t="shared" si="5"/>
        <v>0.40740667549354781</v>
      </c>
    </row>
    <row r="69" spans="3:22" x14ac:dyDescent="0.4">
      <c r="C69" s="14">
        <v>7</v>
      </c>
      <c r="D69" s="20" t="s">
        <v>77</v>
      </c>
      <c r="E69" s="14" t="s">
        <v>14</v>
      </c>
      <c r="F69" s="5">
        <v>827.84</v>
      </c>
      <c r="G69" s="5">
        <v>827.84</v>
      </c>
      <c r="H69" s="5">
        <v>1728.4</v>
      </c>
      <c r="I69" s="5">
        <v>1430838.66</v>
      </c>
      <c r="J69" s="13"/>
      <c r="K69" s="76">
        <v>11.11</v>
      </c>
      <c r="L69" s="7">
        <v>16.54</v>
      </c>
      <c r="M69" s="47">
        <f t="shared" si="3"/>
        <v>27.65</v>
      </c>
      <c r="N69" s="47"/>
      <c r="O69" s="92">
        <v>19202.52</v>
      </c>
      <c r="P69" s="5">
        <f t="shared" si="9"/>
        <v>28587.73</v>
      </c>
      <c r="Q69" s="11">
        <f t="shared" si="10"/>
        <v>47790.25</v>
      </c>
      <c r="R69" s="11"/>
      <c r="S69" s="32" t="s">
        <v>208</v>
      </c>
      <c r="T69" s="102">
        <f t="shared" si="11"/>
        <v>19202.52</v>
      </c>
      <c r="U69" s="102">
        <f t="shared" si="12"/>
        <v>16.54</v>
      </c>
      <c r="V69" s="101">
        <f t="shared" si="5"/>
        <v>1.9979701974225383E-2</v>
      </c>
    </row>
    <row r="70" spans="3:22" x14ac:dyDescent="0.4">
      <c r="C70" s="14">
        <v>8</v>
      </c>
      <c r="D70" s="20" t="s">
        <v>78</v>
      </c>
      <c r="E70" s="14" t="s">
        <v>14</v>
      </c>
      <c r="F70" s="5">
        <v>29.2</v>
      </c>
      <c r="G70" s="5">
        <v>29.2</v>
      </c>
      <c r="H70" s="5">
        <v>975.22</v>
      </c>
      <c r="I70" s="5">
        <v>28476.42</v>
      </c>
      <c r="J70" s="13"/>
      <c r="K70" s="76">
        <v>5.89</v>
      </c>
      <c r="L70" s="7">
        <v>0</v>
      </c>
      <c r="M70" s="47">
        <f t="shared" ref="M70:M133" si="13">SUM(K70:L70)</f>
        <v>5.89</v>
      </c>
      <c r="N70" s="47"/>
      <c r="O70" s="92">
        <v>5744.04</v>
      </c>
      <c r="P70" s="5">
        <f t="shared" si="9"/>
        <v>0</v>
      </c>
      <c r="Q70" s="6">
        <f t="shared" si="10"/>
        <v>5744.04</v>
      </c>
      <c r="R70" s="6"/>
      <c r="S70" s="32" t="s">
        <v>208</v>
      </c>
      <c r="T70" s="102">
        <f t="shared" si="11"/>
        <v>5744.04</v>
      </c>
      <c r="U70" s="102">
        <f t="shared" si="12"/>
        <v>0</v>
      </c>
      <c r="V70" s="101">
        <f t="shared" ref="V70:V133" si="14">P70/I70</f>
        <v>0</v>
      </c>
    </row>
    <row r="71" spans="3:22" x14ac:dyDescent="0.4">
      <c r="C71" s="14">
        <v>9</v>
      </c>
      <c r="D71" s="20" t="s">
        <v>79</v>
      </c>
      <c r="E71" s="14" t="s">
        <v>14</v>
      </c>
      <c r="F71" s="5">
        <v>34.21</v>
      </c>
      <c r="G71" s="5">
        <v>34.21</v>
      </c>
      <c r="H71" s="5">
        <v>2716.54</v>
      </c>
      <c r="I71" s="5">
        <v>92932.83</v>
      </c>
      <c r="J71" s="13"/>
      <c r="K71" s="76">
        <v>0</v>
      </c>
      <c r="L71" s="7">
        <v>0</v>
      </c>
      <c r="M71" s="47">
        <f t="shared" si="13"/>
        <v>0</v>
      </c>
      <c r="N71" s="47"/>
      <c r="O71" s="92">
        <v>0</v>
      </c>
      <c r="P71" s="5">
        <f t="shared" si="9"/>
        <v>0</v>
      </c>
      <c r="Q71" s="6">
        <f t="shared" si="10"/>
        <v>0</v>
      </c>
      <c r="R71" s="6"/>
      <c r="S71" s="32" t="s">
        <v>208</v>
      </c>
      <c r="T71" s="102">
        <f t="shared" si="11"/>
        <v>0</v>
      </c>
      <c r="U71" s="102">
        <f t="shared" si="12"/>
        <v>0</v>
      </c>
      <c r="V71" s="101">
        <f t="shared" si="14"/>
        <v>0</v>
      </c>
    </row>
    <row r="72" spans="3:22" x14ac:dyDescent="0.4">
      <c r="C72" s="14">
        <v>10</v>
      </c>
      <c r="D72" s="20" t="s">
        <v>80</v>
      </c>
      <c r="E72" s="14" t="s">
        <v>14</v>
      </c>
      <c r="F72" s="5">
        <v>25</v>
      </c>
      <c r="G72" s="5">
        <v>25</v>
      </c>
      <c r="H72" s="5">
        <v>1146.6199999999999</v>
      </c>
      <c r="I72" s="5">
        <v>28665.5</v>
      </c>
      <c r="J72" s="13"/>
      <c r="K72" s="76">
        <v>0</v>
      </c>
      <c r="L72" s="7">
        <v>0</v>
      </c>
      <c r="M72" s="47">
        <f t="shared" si="13"/>
        <v>0</v>
      </c>
      <c r="N72" s="47"/>
      <c r="O72" s="92">
        <v>0</v>
      </c>
      <c r="P72" s="5">
        <f t="shared" si="9"/>
        <v>0</v>
      </c>
      <c r="Q72" s="6">
        <f t="shared" si="10"/>
        <v>0</v>
      </c>
      <c r="R72" s="6"/>
      <c r="S72" s="32" t="s">
        <v>208</v>
      </c>
      <c r="T72" s="102">
        <f t="shared" si="11"/>
        <v>0</v>
      </c>
      <c r="U72" s="102">
        <f t="shared" si="12"/>
        <v>0</v>
      </c>
      <c r="V72" s="101">
        <f t="shared" si="14"/>
        <v>0</v>
      </c>
    </row>
    <row r="73" spans="3:22" x14ac:dyDescent="0.4">
      <c r="C73" s="14">
        <v>11</v>
      </c>
      <c r="D73" s="20" t="s">
        <v>63</v>
      </c>
      <c r="E73" s="14" t="s">
        <v>6</v>
      </c>
      <c r="F73" s="5">
        <v>96.56</v>
      </c>
      <c r="G73" s="5">
        <v>96.56</v>
      </c>
      <c r="H73" s="5">
        <v>129.78</v>
      </c>
      <c r="I73" s="5">
        <v>12531.56</v>
      </c>
      <c r="J73" s="13"/>
      <c r="K73" s="76">
        <v>0</v>
      </c>
      <c r="L73" s="7">
        <v>5.2</v>
      </c>
      <c r="M73" s="47">
        <f t="shared" si="13"/>
        <v>5.2</v>
      </c>
      <c r="N73" s="47"/>
      <c r="O73" s="92">
        <v>0</v>
      </c>
      <c r="P73" s="5">
        <f t="shared" si="9"/>
        <v>674.85</v>
      </c>
      <c r="Q73" s="6">
        <f t="shared" si="10"/>
        <v>674.85</v>
      </c>
      <c r="R73" s="6"/>
      <c r="S73" s="32" t="s">
        <v>202</v>
      </c>
      <c r="T73" s="102">
        <f t="shared" si="11"/>
        <v>0</v>
      </c>
      <c r="U73" s="102">
        <f t="shared" si="12"/>
        <v>5.2</v>
      </c>
      <c r="V73" s="101">
        <f t="shared" si="14"/>
        <v>5.3852034383588321E-2</v>
      </c>
    </row>
    <row r="74" spans="3:22" x14ac:dyDescent="0.4">
      <c r="C74" s="14">
        <v>12</v>
      </c>
      <c r="D74" s="20" t="s">
        <v>81</v>
      </c>
      <c r="E74" s="14" t="s">
        <v>43</v>
      </c>
      <c r="F74" s="5">
        <v>8</v>
      </c>
      <c r="G74" s="5">
        <v>8</v>
      </c>
      <c r="H74" s="5">
        <v>1500</v>
      </c>
      <c r="I74" s="5">
        <v>12000</v>
      </c>
      <c r="J74" s="13"/>
      <c r="K74" s="76">
        <v>0</v>
      </c>
      <c r="L74" s="7">
        <v>1</v>
      </c>
      <c r="M74" s="47">
        <f t="shared" si="13"/>
        <v>1</v>
      </c>
      <c r="N74" s="47"/>
      <c r="O74" s="92">
        <v>0</v>
      </c>
      <c r="P74" s="5">
        <f t="shared" si="9"/>
        <v>1500</v>
      </c>
      <c r="Q74" s="6">
        <f t="shared" si="10"/>
        <v>1500</v>
      </c>
      <c r="R74" s="6"/>
      <c r="S74" s="32" t="s">
        <v>209</v>
      </c>
      <c r="T74" s="102">
        <f t="shared" si="11"/>
        <v>0</v>
      </c>
      <c r="U74" s="102">
        <f t="shared" si="12"/>
        <v>1</v>
      </c>
      <c r="V74" s="101">
        <f t="shared" si="14"/>
        <v>0.125</v>
      </c>
    </row>
    <row r="75" spans="3:22" x14ac:dyDescent="0.4">
      <c r="C75" s="14">
        <v>13</v>
      </c>
      <c r="D75" s="20" t="s">
        <v>82</v>
      </c>
      <c r="E75" s="14" t="s">
        <v>6</v>
      </c>
      <c r="F75" s="5">
        <v>110</v>
      </c>
      <c r="G75" s="5">
        <v>110</v>
      </c>
      <c r="H75" s="5">
        <v>1000</v>
      </c>
      <c r="I75" s="5">
        <v>110000</v>
      </c>
      <c r="J75" s="13"/>
      <c r="K75" s="76">
        <v>0</v>
      </c>
      <c r="L75" s="7">
        <v>27.54</v>
      </c>
      <c r="M75" s="47">
        <f t="shared" si="13"/>
        <v>27.54</v>
      </c>
      <c r="N75" s="47"/>
      <c r="O75" s="92">
        <v>0</v>
      </c>
      <c r="P75" s="5">
        <f t="shared" si="9"/>
        <v>27540</v>
      </c>
      <c r="Q75" s="6">
        <f t="shared" si="10"/>
        <v>27540</v>
      </c>
      <c r="R75" s="6"/>
      <c r="S75" s="32" t="s">
        <v>209</v>
      </c>
      <c r="T75" s="102">
        <f t="shared" si="11"/>
        <v>0</v>
      </c>
      <c r="U75" s="102">
        <f t="shared" si="12"/>
        <v>27.54</v>
      </c>
      <c r="V75" s="101">
        <f t="shared" si="14"/>
        <v>0.25036363636363634</v>
      </c>
    </row>
    <row r="76" spans="3:22" ht="34" x14ac:dyDescent="0.4">
      <c r="C76" s="14">
        <v>14</v>
      </c>
      <c r="D76" s="20" t="s">
        <v>83</v>
      </c>
      <c r="E76" s="14" t="s">
        <v>6</v>
      </c>
      <c r="F76" s="5">
        <v>184.44</v>
      </c>
      <c r="G76" s="5">
        <v>184.44</v>
      </c>
      <c r="H76" s="5">
        <v>562.04</v>
      </c>
      <c r="I76" s="5">
        <v>103662.66</v>
      </c>
      <c r="J76" s="13"/>
      <c r="K76" s="76">
        <v>5.32</v>
      </c>
      <c r="L76" s="7">
        <v>5.0199999999999996</v>
      </c>
      <c r="M76" s="47">
        <f t="shared" si="13"/>
        <v>10.34</v>
      </c>
      <c r="N76" s="47"/>
      <c r="O76" s="92">
        <v>2990.05</v>
      </c>
      <c r="P76" s="5">
        <f t="shared" si="9"/>
        <v>2821.44</v>
      </c>
      <c r="Q76" s="6">
        <f t="shared" si="10"/>
        <v>5811.49</v>
      </c>
      <c r="R76" s="6"/>
      <c r="S76" s="32" t="s">
        <v>210</v>
      </c>
      <c r="T76" s="102">
        <f t="shared" si="11"/>
        <v>2990.05</v>
      </c>
      <c r="U76" s="102">
        <f t="shared" si="12"/>
        <v>5.0199999999999996</v>
      </c>
      <c r="V76" s="101">
        <f t="shared" si="14"/>
        <v>2.7217514966334067E-2</v>
      </c>
    </row>
    <row r="77" spans="3:22" x14ac:dyDescent="0.4">
      <c r="C77" s="14">
        <v>15</v>
      </c>
      <c r="D77" s="20" t="s">
        <v>84</v>
      </c>
      <c r="E77" s="14" t="s">
        <v>14</v>
      </c>
      <c r="F77" s="5">
        <v>944.15</v>
      </c>
      <c r="G77" s="5">
        <v>944.15</v>
      </c>
      <c r="H77" s="5">
        <v>88.24</v>
      </c>
      <c r="I77" s="5">
        <v>83311.8</v>
      </c>
      <c r="J77" s="13"/>
      <c r="K77" s="76">
        <v>5.21</v>
      </c>
      <c r="L77" s="7">
        <v>11.22</v>
      </c>
      <c r="M77" s="47">
        <f t="shared" si="13"/>
        <v>16.43</v>
      </c>
      <c r="N77" s="47"/>
      <c r="O77" s="92">
        <v>459.73</v>
      </c>
      <c r="P77" s="5">
        <f t="shared" si="9"/>
        <v>990.05</v>
      </c>
      <c r="Q77" s="6">
        <f t="shared" si="10"/>
        <v>1449.78</v>
      </c>
      <c r="R77" s="6"/>
      <c r="S77" s="32" t="s">
        <v>201</v>
      </c>
      <c r="T77" s="102">
        <f t="shared" si="11"/>
        <v>459.73</v>
      </c>
      <c r="U77" s="102">
        <f t="shared" si="12"/>
        <v>11.22</v>
      </c>
      <c r="V77" s="101">
        <f t="shared" si="14"/>
        <v>1.188367074051935E-2</v>
      </c>
    </row>
    <row r="78" spans="3:22" x14ac:dyDescent="0.4">
      <c r="C78" s="14">
        <v>16</v>
      </c>
      <c r="D78" s="20" t="s">
        <v>85</v>
      </c>
      <c r="E78" s="14" t="s">
        <v>2</v>
      </c>
      <c r="F78" s="5">
        <v>1</v>
      </c>
      <c r="G78" s="5">
        <v>1</v>
      </c>
      <c r="H78" s="5">
        <v>15000</v>
      </c>
      <c r="I78" s="5">
        <v>15000</v>
      </c>
      <c r="J78" s="13"/>
      <c r="K78" s="76">
        <v>0</v>
      </c>
      <c r="L78" s="7">
        <v>0.14000000000000001</v>
      </c>
      <c r="M78" s="47">
        <f t="shared" si="13"/>
        <v>0.14000000000000001</v>
      </c>
      <c r="N78" s="47"/>
      <c r="O78" s="92">
        <v>0</v>
      </c>
      <c r="P78" s="5">
        <f t="shared" si="9"/>
        <v>2100</v>
      </c>
      <c r="Q78" s="6">
        <f t="shared" si="10"/>
        <v>2100</v>
      </c>
      <c r="R78" s="6"/>
      <c r="S78" s="32" t="s">
        <v>211</v>
      </c>
      <c r="T78" s="102">
        <f t="shared" si="11"/>
        <v>0</v>
      </c>
      <c r="U78" s="102">
        <f t="shared" si="12"/>
        <v>0.14000000000000001</v>
      </c>
      <c r="V78" s="101">
        <f t="shared" si="14"/>
        <v>0.14000000000000001</v>
      </c>
    </row>
    <row r="79" spans="3:22" s="4" customFormat="1" x14ac:dyDescent="0.4">
      <c r="C79" s="15" t="s">
        <v>86</v>
      </c>
      <c r="D79" s="21" t="s">
        <v>87</v>
      </c>
      <c r="E79" s="15" t="s">
        <v>2</v>
      </c>
      <c r="F79" s="8">
        <v>1</v>
      </c>
      <c r="G79" s="8">
        <v>1</v>
      </c>
      <c r="H79" s="8">
        <v>682355.19999999995</v>
      </c>
      <c r="I79" s="8">
        <v>682355.19999999995</v>
      </c>
      <c r="J79" s="10"/>
      <c r="K79" s="66" t="s">
        <v>276</v>
      </c>
      <c r="L79" s="33" t="s">
        <v>276</v>
      </c>
      <c r="M79" s="50" t="str">
        <f>L79</f>
        <v>-</v>
      </c>
      <c r="N79" s="50"/>
      <c r="O79" s="93">
        <v>53854.36</v>
      </c>
      <c r="P79" s="8">
        <f>ROUNDDOWN(SUM(P80:P101),2)</f>
        <v>159621.65</v>
      </c>
      <c r="Q79" s="9">
        <f t="shared" si="10"/>
        <v>213476.01</v>
      </c>
      <c r="R79" s="9"/>
      <c r="S79" s="67" t="s">
        <v>207</v>
      </c>
      <c r="T79" s="102">
        <f t="shared" si="11"/>
        <v>53854.36</v>
      </c>
      <c r="U79" s="102" t="str">
        <f t="shared" si="12"/>
        <v>-</v>
      </c>
      <c r="V79" s="101">
        <f t="shared" si="14"/>
        <v>0.23392750579170496</v>
      </c>
    </row>
    <row r="80" spans="3:22" x14ac:dyDescent="0.4">
      <c r="C80" s="14">
        <v>1</v>
      </c>
      <c r="D80" s="20" t="s">
        <v>88</v>
      </c>
      <c r="E80" s="14" t="s">
        <v>89</v>
      </c>
      <c r="F80" s="5">
        <v>11</v>
      </c>
      <c r="G80" s="5">
        <v>11</v>
      </c>
      <c r="H80" s="5">
        <v>4930</v>
      </c>
      <c r="I80" s="5">
        <v>54230</v>
      </c>
      <c r="J80" s="13"/>
      <c r="K80" s="76">
        <v>0</v>
      </c>
      <c r="L80" s="7">
        <v>5.2</v>
      </c>
      <c r="M80" s="47">
        <f t="shared" si="13"/>
        <v>5.2</v>
      </c>
      <c r="N80" s="47"/>
      <c r="O80" s="92">
        <v>0</v>
      </c>
      <c r="P80" s="5">
        <f t="shared" ref="P80:P101" si="15">ROUNDDOWN((H80*L80),2)</f>
        <v>25636</v>
      </c>
      <c r="Q80" s="6">
        <f t="shared" si="10"/>
        <v>25636</v>
      </c>
      <c r="R80" s="6"/>
      <c r="S80" s="32" t="s">
        <v>212</v>
      </c>
      <c r="T80" s="102">
        <f t="shared" si="11"/>
        <v>0</v>
      </c>
      <c r="U80" s="102">
        <f t="shared" si="12"/>
        <v>5.2</v>
      </c>
      <c r="V80" s="101">
        <f t="shared" si="14"/>
        <v>0.47272727272727272</v>
      </c>
    </row>
    <row r="81" spans="3:22" x14ac:dyDescent="0.4">
      <c r="C81" s="14">
        <v>2</v>
      </c>
      <c r="D81" s="20" t="s">
        <v>90</v>
      </c>
      <c r="E81" s="14" t="s">
        <v>89</v>
      </c>
      <c r="F81" s="5">
        <v>9</v>
      </c>
      <c r="G81" s="5">
        <v>9</v>
      </c>
      <c r="H81" s="5">
        <v>550</v>
      </c>
      <c r="I81" s="5">
        <v>4950</v>
      </c>
      <c r="J81" s="13"/>
      <c r="K81" s="76">
        <v>1</v>
      </c>
      <c r="L81" s="7">
        <v>1</v>
      </c>
      <c r="M81" s="47">
        <f t="shared" si="13"/>
        <v>2</v>
      </c>
      <c r="N81" s="47"/>
      <c r="O81" s="92">
        <v>550</v>
      </c>
      <c r="P81" s="5">
        <f t="shared" si="15"/>
        <v>550</v>
      </c>
      <c r="Q81" s="6">
        <f t="shared" si="10"/>
        <v>1100</v>
      </c>
      <c r="R81" s="6"/>
      <c r="S81" s="32" t="s">
        <v>202</v>
      </c>
      <c r="T81" s="102">
        <f t="shared" si="11"/>
        <v>550</v>
      </c>
      <c r="U81" s="102">
        <f t="shared" si="12"/>
        <v>1</v>
      </c>
      <c r="V81" s="101">
        <f t="shared" si="14"/>
        <v>0.1111111111111111</v>
      </c>
    </row>
    <row r="82" spans="3:22" x14ac:dyDescent="0.4">
      <c r="C82" s="14">
        <v>3</v>
      </c>
      <c r="D82" s="20" t="s">
        <v>91</v>
      </c>
      <c r="E82" s="14" t="s">
        <v>92</v>
      </c>
      <c r="F82" s="5">
        <v>10</v>
      </c>
      <c r="G82" s="5">
        <v>10</v>
      </c>
      <c r="H82" s="5">
        <v>11162</v>
      </c>
      <c r="I82" s="5">
        <v>111620</v>
      </c>
      <c r="J82" s="13"/>
      <c r="K82" s="76">
        <v>1</v>
      </c>
      <c r="L82" s="7">
        <v>5.57</v>
      </c>
      <c r="M82" s="47">
        <f t="shared" si="13"/>
        <v>6.57</v>
      </c>
      <c r="N82" s="47"/>
      <c r="O82" s="92">
        <v>11162</v>
      </c>
      <c r="P82" s="5">
        <f t="shared" si="15"/>
        <v>62172.34</v>
      </c>
      <c r="Q82" s="6">
        <f t="shared" si="10"/>
        <v>73334.34</v>
      </c>
      <c r="R82" s="6"/>
      <c r="S82" s="32" t="s">
        <v>213</v>
      </c>
      <c r="T82" s="102">
        <f t="shared" si="11"/>
        <v>11162</v>
      </c>
      <c r="U82" s="102">
        <f t="shared" si="12"/>
        <v>5.57</v>
      </c>
      <c r="V82" s="101">
        <f t="shared" si="14"/>
        <v>0.55699999999999994</v>
      </c>
    </row>
    <row r="83" spans="3:22" x14ac:dyDescent="0.4">
      <c r="C83" s="14">
        <v>4</v>
      </c>
      <c r="D83" s="20" t="s">
        <v>93</v>
      </c>
      <c r="E83" s="14" t="s">
        <v>45</v>
      </c>
      <c r="F83" s="5">
        <v>9</v>
      </c>
      <c r="G83" s="5">
        <v>9</v>
      </c>
      <c r="H83" s="5">
        <v>4562.8500000000004</v>
      </c>
      <c r="I83" s="5">
        <v>41065.65</v>
      </c>
      <c r="J83" s="13"/>
      <c r="K83" s="76">
        <v>1</v>
      </c>
      <c r="L83" s="7">
        <v>5</v>
      </c>
      <c r="M83" s="47">
        <f t="shared" si="13"/>
        <v>6</v>
      </c>
      <c r="N83" s="47"/>
      <c r="O83" s="92">
        <v>4562.8500000000004</v>
      </c>
      <c r="P83" s="5">
        <f t="shared" si="15"/>
        <v>22814.25</v>
      </c>
      <c r="Q83" s="6">
        <f t="shared" si="10"/>
        <v>27377.1</v>
      </c>
      <c r="R83" s="6"/>
      <c r="S83" s="32" t="s">
        <v>201</v>
      </c>
      <c r="T83" s="102">
        <f t="shared" si="11"/>
        <v>4562.8500000000004</v>
      </c>
      <c r="U83" s="102">
        <f t="shared" si="12"/>
        <v>5</v>
      </c>
      <c r="V83" s="101">
        <f t="shared" si="14"/>
        <v>0.55555555555555558</v>
      </c>
    </row>
    <row r="84" spans="3:22" x14ac:dyDescent="0.4">
      <c r="C84" s="14">
        <v>5</v>
      </c>
      <c r="D84" s="20" t="s">
        <v>94</v>
      </c>
      <c r="E84" s="14" t="s">
        <v>92</v>
      </c>
      <c r="F84" s="5">
        <v>9</v>
      </c>
      <c r="G84" s="5">
        <v>9</v>
      </c>
      <c r="H84" s="5">
        <v>1760</v>
      </c>
      <c r="I84" s="5">
        <v>15840</v>
      </c>
      <c r="J84" s="13"/>
      <c r="K84" s="76">
        <v>1</v>
      </c>
      <c r="L84" s="7">
        <v>1</v>
      </c>
      <c r="M84" s="47">
        <f t="shared" si="13"/>
        <v>2</v>
      </c>
      <c r="N84" s="47"/>
      <c r="O84" s="92">
        <v>1760</v>
      </c>
      <c r="P84" s="5">
        <f t="shared" si="15"/>
        <v>1760</v>
      </c>
      <c r="Q84" s="6">
        <f t="shared" si="10"/>
        <v>3520</v>
      </c>
      <c r="R84" s="6"/>
      <c r="S84" s="32" t="s">
        <v>201</v>
      </c>
      <c r="T84" s="102">
        <f t="shared" si="11"/>
        <v>1760</v>
      </c>
      <c r="U84" s="102">
        <f t="shared" si="12"/>
        <v>1</v>
      </c>
      <c r="V84" s="101">
        <f t="shared" si="14"/>
        <v>0.1111111111111111</v>
      </c>
    </row>
    <row r="85" spans="3:22" x14ac:dyDescent="0.4">
      <c r="C85" s="14">
        <v>6</v>
      </c>
      <c r="D85" s="20" t="s">
        <v>95</v>
      </c>
      <c r="E85" s="14" t="s">
        <v>6</v>
      </c>
      <c r="F85" s="5">
        <v>195</v>
      </c>
      <c r="G85" s="5">
        <v>195</v>
      </c>
      <c r="H85" s="5">
        <v>44</v>
      </c>
      <c r="I85" s="5">
        <v>8580</v>
      </c>
      <c r="J85" s="13"/>
      <c r="K85" s="76">
        <v>21.82</v>
      </c>
      <c r="L85" s="7">
        <v>5.97</v>
      </c>
      <c r="M85" s="47">
        <f t="shared" si="13"/>
        <v>27.79</v>
      </c>
      <c r="N85" s="47"/>
      <c r="O85" s="92">
        <v>960.08</v>
      </c>
      <c r="P85" s="5">
        <f t="shared" si="15"/>
        <v>262.68</v>
      </c>
      <c r="Q85" s="6">
        <f t="shared" si="10"/>
        <v>1222.76</v>
      </c>
      <c r="R85" s="6"/>
      <c r="S85" s="32" t="s">
        <v>201</v>
      </c>
      <c r="T85" s="102">
        <f t="shared" si="11"/>
        <v>960.08</v>
      </c>
      <c r="U85" s="102">
        <f t="shared" si="12"/>
        <v>5.97</v>
      </c>
      <c r="V85" s="101">
        <f t="shared" si="14"/>
        <v>3.0615384615384617E-2</v>
      </c>
    </row>
    <row r="86" spans="3:22" x14ac:dyDescent="0.4">
      <c r="C86" s="14">
        <v>7</v>
      </c>
      <c r="D86" s="20" t="s">
        <v>96</v>
      </c>
      <c r="E86" s="14" t="s">
        <v>6</v>
      </c>
      <c r="F86" s="5">
        <v>45</v>
      </c>
      <c r="G86" s="5">
        <v>45</v>
      </c>
      <c r="H86" s="5">
        <v>129</v>
      </c>
      <c r="I86" s="5">
        <v>5805</v>
      </c>
      <c r="J86" s="13"/>
      <c r="K86" s="76">
        <v>0</v>
      </c>
      <c r="L86" s="7">
        <v>15.51</v>
      </c>
      <c r="M86" s="47">
        <f t="shared" si="13"/>
        <v>15.51</v>
      </c>
      <c r="N86" s="47"/>
      <c r="O86" s="92">
        <v>0</v>
      </c>
      <c r="P86" s="5">
        <f t="shared" si="15"/>
        <v>2000.79</v>
      </c>
      <c r="Q86" s="6">
        <f t="shared" si="10"/>
        <v>2000.79</v>
      </c>
      <c r="R86" s="6"/>
      <c r="S86" s="32" t="s">
        <v>201</v>
      </c>
      <c r="T86" s="102">
        <f t="shared" si="11"/>
        <v>0</v>
      </c>
      <c r="U86" s="102">
        <f t="shared" si="12"/>
        <v>15.51</v>
      </c>
      <c r="V86" s="101">
        <f t="shared" si="14"/>
        <v>0.34466666666666668</v>
      </c>
    </row>
    <row r="87" spans="3:22" x14ac:dyDescent="0.4">
      <c r="C87" s="14">
        <v>8</v>
      </c>
      <c r="D87" s="20" t="s">
        <v>97</v>
      </c>
      <c r="E87" s="14" t="s">
        <v>6</v>
      </c>
      <c r="F87" s="5">
        <v>45</v>
      </c>
      <c r="G87" s="5">
        <v>45</v>
      </c>
      <c r="H87" s="5">
        <v>1500</v>
      </c>
      <c r="I87" s="5">
        <v>67500</v>
      </c>
      <c r="J87" s="13"/>
      <c r="K87" s="76">
        <v>5.24</v>
      </c>
      <c r="L87" s="7">
        <v>5</v>
      </c>
      <c r="M87" s="47">
        <f t="shared" si="13"/>
        <v>10.24</v>
      </c>
      <c r="N87" s="47"/>
      <c r="O87" s="92">
        <v>7860</v>
      </c>
      <c r="P87" s="5">
        <f t="shared" si="15"/>
        <v>7500</v>
      </c>
      <c r="Q87" s="6">
        <f t="shared" si="10"/>
        <v>15360</v>
      </c>
      <c r="R87" s="6"/>
      <c r="S87" s="32" t="s">
        <v>214</v>
      </c>
      <c r="T87" s="102">
        <f t="shared" si="11"/>
        <v>7860</v>
      </c>
      <c r="U87" s="102">
        <f t="shared" si="12"/>
        <v>5</v>
      </c>
      <c r="V87" s="101">
        <f t="shared" si="14"/>
        <v>0.1111111111111111</v>
      </c>
    </row>
    <row r="88" spans="3:22" x14ac:dyDescent="0.4">
      <c r="C88" s="14">
        <v>9</v>
      </c>
      <c r="D88" s="20" t="s">
        <v>98</v>
      </c>
      <c r="E88" s="14" t="s">
        <v>2</v>
      </c>
      <c r="F88" s="5">
        <v>1</v>
      </c>
      <c r="G88" s="5">
        <v>1</v>
      </c>
      <c r="H88" s="5">
        <v>12000</v>
      </c>
      <c r="I88" s="5">
        <v>12000</v>
      </c>
      <c r="J88" s="13"/>
      <c r="K88" s="76">
        <v>0.1</v>
      </c>
      <c r="L88" s="7">
        <v>0</v>
      </c>
      <c r="M88" s="47">
        <f t="shared" si="13"/>
        <v>0.1</v>
      </c>
      <c r="N88" s="47"/>
      <c r="O88" s="92">
        <v>1200</v>
      </c>
      <c r="P88" s="5">
        <f t="shared" si="15"/>
        <v>0</v>
      </c>
      <c r="Q88" s="6">
        <f t="shared" si="10"/>
        <v>1200</v>
      </c>
      <c r="R88" s="6"/>
      <c r="S88" s="32" t="s">
        <v>202</v>
      </c>
      <c r="T88" s="102">
        <f t="shared" si="11"/>
        <v>1200</v>
      </c>
      <c r="U88" s="102">
        <f t="shared" si="12"/>
        <v>0</v>
      </c>
      <c r="V88" s="101">
        <f t="shared" si="14"/>
        <v>0</v>
      </c>
    </row>
    <row r="89" spans="3:22" x14ac:dyDescent="0.4">
      <c r="C89" s="14">
        <v>10</v>
      </c>
      <c r="D89" s="20" t="s">
        <v>99</v>
      </c>
      <c r="E89" s="14" t="s">
        <v>2</v>
      </c>
      <c r="F89" s="5">
        <v>1</v>
      </c>
      <c r="G89" s="5">
        <v>1</v>
      </c>
      <c r="H89" s="5">
        <v>5000</v>
      </c>
      <c r="I89" s="5">
        <v>5000</v>
      </c>
      <c r="J89" s="13"/>
      <c r="K89" s="76">
        <v>0.08</v>
      </c>
      <c r="L89" s="7">
        <v>0.26</v>
      </c>
      <c r="M89" s="47">
        <f t="shared" si="13"/>
        <v>0.34</v>
      </c>
      <c r="N89" s="47"/>
      <c r="O89" s="92">
        <v>400</v>
      </c>
      <c r="P89" s="5">
        <f t="shared" si="15"/>
        <v>1300</v>
      </c>
      <c r="Q89" s="6">
        <f t="shared" si="10"/>
        <v>1700</v>
      </c>
      <c r="R89" s="6"/>
      <c r="S89" s="32" t="s">
        <v>202</v>
      </c>
      <c r="T89" s="102">
        <f t="shared" si="11"/>
        <v>400</v>
      </c>
      <c r="U89" s="102">
        <f t="shared" si="12"/>
        <v>0.26</v>
      </c>
      <c r="V89" s="101">
        <f t="shared" si="14"/>
        <v>0.26</v>
      </c>
    </row>
    <row r="90" spans="3:22" x14ac:dyDescent="0.4">
      <c r="C90" s="14">
        <v>11</v>
      </c>
      <c r="D90" s="20" t="s">
        <v>100</v>
      </c>
      <c r="E90" s="14" t="s">
        <v>6</v>
      </c>
      <c r="F90" s="5">
        <v>45</v>
      </c>
      <c r="G90" s="5">
        <v>45</v>
      </c>
      <c r="H90" s="5">
        <v>2298.2399999999998</v>
      </c>
      <c r="I90" s="5">
        <v>103420.8</v>
      </c>
      <c r="J90" s="13"/>
      <c r="K90" s="76">
        <v>5.78</v>
      </c>
      <c r="L90" s="7">
        <v>11.16</v>
      </c>
      <c r="M90" s="47">
        <f t="shared" si="13"/>
        <v>16.940000000000001</v>
      </c>
      <c r="N90" s="47"/>
      <c r="O90" s="92">
        <v>13283.82</v>
      </c>
      <c r="P90" s="5">
        <f t="shared" si="15"/>
        <v>25648.35</v>
      </c>
      <c r="Q90" s="11">
        <f t="shared" si="10"/>
        <v>38932.17</v>
      </c>
      <c r="R90" s="11"/>
      <c r="S90" s="32" t="s">
        <v>202</v>
      </c>
      <c r="T90" s="102">
        <f t="shared" si="11"/>
        <v>13283.82</v>
      </c>
      <c r="U90" s="102">
        <f t="shared" si="12"/>
        <v>11.16</v>
      </c>
      <c r="V90" s="101">
        <f t="shared" si="14"/>
        <v>0.24799991877842753</v>
      </c>
    </row>
    <row r="91" spans="3:22" x14ac:dyDescent="0.4">
      <c r="C91" s="14">
        <v>12</v>
      </c>
      <c r="D91" s="20" t="s">
        <v>101</v>
      </c>
      <c r="E91" s="14" t="s">
        <v>6</v>
      </c>
      <c r="F91" s="5">
        <v>195</v>
      </c>
      <c r="G91" s="5">
        <v>195</v>
      </c>
      <c r="H91" s="5">
        <v>798.65</v>
      </c>
      <c r="I91" s="5">
        <v>155736.75</v>
      </c>
      <c r="J91" s="13"/>
      <c r="K91" s="76">
        <v>10.45</v>
      </c>
      <c r="L91" s="7">
        <v>5.95</v>
      </c>
      <c r="M91" s="47">
        <f t="shared" si="13"/>
        <v>16.399999999999999</v>
      </c>
      <c r="N91" s="47"/>
      <c r="O91" s="92">
        <v>8345.89</v>
      </c>
      <c r="P91" s="5">
        <f t="shared" si="15"/>
        <v>4751.96</v>
      </c>
      <c r="Q91" s="11">
        <f t="shared" si="10"/>
        <v>13097.85</v>
      </c>
      <c r="R91" s="11"/>
      <c r="S91" s="32" t="s">
        <v>202</v>
      </c>
      <c r="T91" s="102">
        <f t="shared" si="11"/>
        <v>8345.89</v>
      </c>
      <c r="U91" s="102">
        <f t="shared" si="12"/>
        <v>5.95</v>
      </c>
      <c r="V91" s="101">
        <f t="shared" si="14"/>
        <v>3.0512772354630492E-2</v>
      </c>
    </row>
    <row r="92" spans="3:22" ht="34" x14ac:dyDescent="0.4">
      <c r="C92" s="14">
        <v>13</v>
      </c>
      <c r="D92" s="20" t="s">
        <v>102</v>
      </c>
      <c r="E92" s="14" t="s">
        <v>6</v>
      </c>
      <c r="F92" s="5">
        <v>490</v>
      </c>
      <c r="G92" s="5">
        <v>490</v>
      </c>
      <c r="H92" s="5">
        <v>49</v>
      </c>
      <c r="I92" s="5">
        <v>24010</v>
      </c>
      <c r="J92" s="13"/>
      <c r="K92" s="76">
        <v>0</v>
      </c>
      <c r="L92" s="7">
        <v>0</v>
      </c>
      <c r="M92" s="47">
        <f t="shared" si="13"/>
        <v>0</v>
      </c>
      <c r="N92" s="47"/>
      <c r="O92" s="92">
        <v>0</v>
      </c>
      <c r="P92" s="5">
        <f t="shared" si="15"/>
        <v>0</v>
      </c>
      <c r="Q92" s="6">
        <f t="shared" si="10"/>
        <v>0</v>
      </c>
      <c r="R92" s="6"/>
      <c r="S92" s="32" t="s">
        <v>201</v>
      </c>
      <c r="T92" s="102">
        <f t="shared" si="11"/>
        <v>0</v>
      </c>
      <c r="U92" s="102">
        <f t="shared" si="12"/>
        <v>0</v>
      </c>
      <c r="V92" s="101">
        <f t="shared" si="14"/>
        <v>0</v>
      </c>
    </row>
    <row r="93" spans="3:22" x14ac:dyDescent="0.4">
      <c r="C93" s="14">
        <v>14</v>
      </c>
      <c r="D93" s="20" t="s">
        <v>103</v>
      </c>
      <c r="E93" s="14" t="s">
        <v>6</v>
      </c>
      <c r="F93" s="5">
        <v>317</v>
      </c>
      <c r="G93" s="5">
        <v>317</v>
      </c>
      <c r="H93" s="5">
        <v>34</v>
      </c>
      <c r="I93" s="5">
        <v>10778</v>
      </c>
      <c r="J93" s="13"/>
      <c r="K93" s="76">
        <v>5.78</v>
      </c>
      <c r="L93" s="7">
        <v>5.22</v>
      </c>
      <c r="M93" s="47">
        <f t="shared" si="13"/>
        <v>11</v>
      </c>
      <c r="N93" s="47"/>
      <c r="O93" s="92">
        <v>196.52</v>
      </c>
      <c r="P93" s="5">
        <f t="shared" si="15"/>
        <v>177.48</v>
      </c>
      <c r="Q93" s="6">
        <f t="shared" si="10"/>
        <v>374</v>
      </c>
      <c r="R93" s="6"/>
      <c r="S93" s="32" t="s">
        <v>201</v>
      </c>
      <c r="T93" s="102">
        <f t="shared" si="11"/>
        <v>196.52</v>
      </c>
      <c r="U93" s="102">
        <f t="shared" si="12"/>
        <v>5.22</v>
      </c>
      <c r="V93" s="101">
        <f t="shared" si="14"/>
        <v>1.6466876971608833E-2</v>
      </c>
    </row>
    <row r="94" spans="3:22" s="27" customFormat="1" x14ac:dyDescent="0.4">
      <c r="C94" s="28">
        <v>15</v>
      </c>
      <c r="D94" s="29" t="s">
        <v>104</v>
      </c>
      <c r="E94" s="28" t="s">
        <v>2</v>
      </c>
      <c r="F94" s="30">
        <v>1</v>
      </c>
      <c r="G94" s="30">
        <v>1</v>
      </c>
      <c r="H94" s="30">
        <v>8000</v>
      </c>
      <c r="I94" s="30">
        <v>8000</v>
      </c>
      <c r="J94" s="31"/>
      <c r="K94" s="76">
        <v>0.12</v>
      </c>
      <c r="L94" s="31">
        <v>0</v>
      </c>
      <c r="M94" s="89">
        <f t="shared" si="13"/>
        <v>0.12</v>
      </c>
      <c r="N94" s="89"/>
      <c r="O94" s="92">
        <v>960</v>
      </c>
      <c r="P94" s="30">
        <f t="shared" si="15"/>
        <v>0</v>
      </c>
      <c r="Q94" s="82">
        <f t="shared" si="10"/>
        <v>960</v>
      </c>
      <c r="R94" s="82"/>
      <c r="S94" s="32" t="s">
        <v>201</v>
      </c>
      <c r="T94" s="102">
        <f t="shared" si="11"/>
        <v>960</v>
      </c>
      <c r="U94" s="102">
        <f t="shared" si="12"/>
        <v>0</v>
      </c>
      <c r="V94" s="101">
        <f t="shared" si="14"/>
        <v>0</v>
      </c>
    </row>
    <row r="95" spans="3:22" x14ac:dyDescent="0.4">
      <c r="C95" s="14">
        <v>16</v>
      </c>
      <c r="D95" s="20" t="s">
        <v>105</v>
      </c>
      <c r="E95" s="14" t="s">
        <v>6</v>
      </c>
      <c r="F95" s="5">
        <v>240</v>
      </c>
      <c r="G95" s="5">
        <v>240</v>
      </c>
      <c r="H95" s="5">
        <v>10</v>
      </c>
      <c r="I95" s="5">
        <v>2400</v>
      </c>
      <c r="J95" s="13"/>
      <c r="K95" s="76">
        <v>11.32</v>
      </c>
      <c r="L95" s="7">
        <v>10.88</v>
      </c>
      <c r="M95" s="47">
        <f t="shared" si="13"/>
        <v>22.200000000000003</v>
      </c>
      <c r="N95" s="47"/>
      <c r="O95" s="92">
        <v>113.2</v>
      </c>
      <c r="P95" s="5">
        <f t="shared" si="15"/>
        <v>108.8</v>
      </c>
      <c r="Q95" s="6">
        <f t="shared" si="10"/>
        <v>222</v>
      </c>
      <c r="R95" s="6"/>
      <c r="S95" s="32" t="s">
        <v>202</v>
      </c>
      <c r="T95" s="102">
        <f t="shared" si="11"/>
        <v>113.2</v>
      </c>
      <c r="U95" s="102">
        <f t="shared" si="12"/>
        <v>10.88</v>
      </c>
      <c r="V95" s="101">
        <f t="shared" si="14"/>
        <v>4.533333333333333E-2</v>
      </c>
    </row>
    <row r="96" spans="3:22" x14ac:dyDescent="0.4">
      <c r="C96" s="14">
        <v>17</v>
      </c>
      <c r="D96" s="20" t="s">
        <v>106</v>
      </c>
      <c r="E96" s="14" t="s">
        <v>89</v>
      </c>
      <c r="F96" s="5">
        <v>1</v>
      </c>
      <c r="G96" s="5">
        <v>1</v>
      </c>
      <c r="H96" s="5">
        <v>10300</v>
      </c>
      <c r="I96" s="5">
        <v>10300</v>
      </c>
      <c r="J96" s="13"/>
      <c r="K96" s="76">
        <v>0</v>
      </c>
      <c r="L96" s="7">
        <v>0</v>
      </c>
      <c r="M96" s="47">
        <f t="shared" si="13"/>
        <v>0</v>
      </c>
      <c r="N96" s="47"/>
      <c r="O96" s="92">
        <v>0</v>
      </c>
      <c r="P96" s="5">
        <f t="shared" si="15"/>
        <v>0</v>
      </c>
      <c r="Q96" s="6">
        <f t="shared" si="10"/>
        <v>0</v>
      </c>
      <c r="R96" s="6"/>
      <c r="S96" s="32" t="s">
        <v>202</v>
      </c>
      <c r="T96" s="102">
        <f t="shared" si="11"/>
        <v>0</v>
      </c>
      <c r="U96" s="102">
        <f t="shared" si="12"/>
        <v>0</v>
      </c>
      <c r="V96" s="101">
        <f t="shared" si="14"/>
        <v>0</v>
      </c>
    </row>
    <row r="97" spans="3:22" x14ac:dyDescent="0.4">
      <c r="C97" s="14">
        <v>18</v>
      </c>
      <c r="D97" s="20" t="s">
        <v>107</v>
      </c>
      <c r="E97" s="14" t="s">
        <v>89</v>
      </c>
      <c r="F97" s="5">
        <v>1</v>
      </c>
      <c r="G97" s="5">
        <v>1</v>
      </c>
      <c r="H97" s="5">
        <v>648</v>
      </c>
      <c r="I97" s="5">
        <v>648</v>
      </c>
      <c r="J97" s="13"/>
      <c r="K97" s="76">
        <v>0</v>
      </c>
      <c r="L97" s="7">
        <v>0</v>
      </c>
      <c r="M97" s="47">
        <f t="shared" si="13"/>
        <v>0</v>
      </c>
      <c r="N97" s="47"/>
      <c r="O97" s="92">
        <v>0</v>
      </c>
      <c r="P97" s="140">
        <f t="shared" si="15"/>
        <v>0</v>
      </c>
      <c r="Q97" s="6">
        <f t="shared" si="10"/>
        <v>0</v>
      </c>
      <c r="R97" s="6"/>
      <c r="S97" s="32" t="s">
        <v>215</v>
      </c>
      <c r="T97" s="102">
        <f t="shared" si="11"/>
        <v>0</v>
      </c>
      <c r="U97" s="102">
        <f t="shared" si="12"/>
        <v>0</v>
      </c>
      <c r="V97" s="101">
        <f t="shared" si="14"/>
        <v>0</v>
      </c>
    </row>
    <row r="98" spans="3:22" ht="34" x14ac:dyDescent="0.4">
      <c r="C98" s="14">
        <v>19</v>
      </c>
      <c r="D98" s="20" t="s">
        <v>108</v>
      </c>
      <c r="E98" s="14" t="s">
        <v>89</v>
      </c>
      <c r="F98" s="5">
        <v>2</v>
      </c>
      <c r="G98" s="5">
        <v>2</v>
      </c>
      <c r="H98" s="5">
        <v>2500</v>
      </c>
      <c r="I98" s="5">
        <v>5000</v>
      </c>
      <c r="J98" s="13"/>
      <c r="K98" s="76">
        <v>1</v>
      </c>
      <c r="L98" s="7">
        <v>1</v>
      </c>
      <c r="M98" s="47">
        <f t="shared" si="13"/>
        <v>2</v>
      </c>
      <c r="N98" s="47"/>
      <c r="O98" s="92">
        <v>2500</v>
      </c>
      <c r="P98" s="5">
        <f t="shared" si="15"/>
        <v>2500</v>
      </c>
      <c r="Q98" s="6">
        <f t="shared" si="10"/>
        <v>5000</v>
      </c>
      <c r="R98" s="6"/>
      <c r="S98" s="32" t="s">
        <v>202</v>
      </c>
      <c r="T98" s="102">
        <f t="shared" si="11"/>
        <v>2500</v>
      </c>
      <c r="U98" s="102">
        <f t="shared" si="12"/>
        <v>1</v>
      </c>
      <c r="V98" s="101">
        <f t="shared" si="14"/>
        <v>0.5</v>
      </c>
    </row>
    <row r="99" spans="3:22" ht="34" x14ac:dyDescent="0.4">
      <c r="C99" s="14">
        <v>20</v>
      </c>
      <c r="D99" s="20" t="s">
        <v>109</v>
      </c>
      <c r="E99" s="14" t="s">
        <v>89</v>
      </c>
      <c r="F99" s="5">
        <v>9</v>
      </c>
      <c r="G99" s="5">
        <v>9</v>
      </c>
      <c r="H99" s="5">
        <v>720</v>
      </c>
      <c r="I99" s="5">
        <v>6480</v>
      </c>
      <c r="J99" s="13"/>
      <c r="K99" s="76">
        <v>0</v>
      </c>
      <c r="L99" s="7">
        <v>2</v>
      </c>
      <c r="M99" s="47">
        <f t="shared" si="13"/>
        <v>2</v>
      </c>
      <c r="N99" s="47"/>
      <c r="O99" s="92">
        <v>0</v>
      </c>
      <c r="P99" s="5">
        <f t="shared" si="15"/>
        <v>1440</v>
      </c>
      <c r="Q99" s="6">
        <f t="shared" ref="Q99:Q130" si="16">ROUNDDOWN(SUM(O99:P99),2)</f>
        <v>1440</v>
      </c>
      <c r="R99" s="6"/>
      <c r="S99" s="32" t="s">
        <v>202</v>
      </c>
      <c r="T99" s="102">
        <f t="shared" si="11"/>
        <v>0</v>
      </c>
      <c r="U99" s="102">
        <f t="shared" si="12"/>
        <v>2</v>
      </c>
      <c r="V99" s="101">
        <f t="shared" si="14"/>
        <v>0.22222222222222221</v>
      </c>
    </row>
    <row r="100" spans="3:22" x14ac:dyDescent="0.4">
      <c r="C100" s="14">
        <v>21</v>
      </c>
      <c r="D100" s="20" t="s">
        <v>110</v>
      </c>
      <c r="E100" s="14" t="s">
        <v>2</v>
      </c>
      <c r="F100" s="5">
        <v>1</v>
      </c>
      <c r="G100" s="5">
        <v>1</v>
      </c>
      <c r="H100" s="5">
        <v>20000</v>
      </c>
      <c r="I100" s="5">
        <v>20000</v>
      </c>
      <c r="J100" s="13"/>
      <c r="K100" s="76">
        <v>0</v>
      </c>
      <c r="L100" s="7">
        <v>0</v>
      </c>
      <c r="M100" s="47">
        <f t="shared" si="13"/>
        <v>0</v>
      </c>
      <c r="N100" s="47"/>
      <c r="O100" s="92">
        <v>0</v>
      </c>
      <c r="P100" s="5">
        <f t="shared" si="15"/>
        <v>0</v>
      </c>
      <c r="Q100" s="6">
        <f t="shared" si="16"/>
        <v>0</v>
      </c>
      <c r="R100" s="6"/>
      <c r="S100" s="32" t="s">
        <v>211</v>
      </c>
      <c r="T100" s="102">
        <f t="shared" si="11"/>
        <v>0</v>
      </c>
      <c r="U100" s="102">
        <f t="shared" si="12"/>
        <v>0</v>
      </c>
      <c r="V100" s="101">
        <f t="shared" si="14"/>
        <v>0</v>
      </c>
    </row>
    <row r="101" spans="3:22" x14ac:dyDescent="0.4">
      <c r="C101" s="14">
        <v>22</v>
      </c>
      <c r="D101" s="20" t="s">
        <v>111</v>
      </c>
      <c r="E101" s="14" t="s">
        <v>112</v>
      </c>
      <c r="F101" s="5">
        <v>9</v>
      </c>
      <c r="G101" s="5">
        <v>9</v>
      </c>
      <c r="H101" s="5">
        <v>999</v>
      </c>
      <c r="I101" s="5">
        <v>8991</v>
      </c>
      <c r="J101" s="13"/>
      <c r="K101" s="76">
        <v>0</v>
      </c>
      <c r="L101" s="7">
        <v>1</v>
      </c>
      <c r="M101" s="47">
        <f t="shared" si="13"/>
        <v>1</v>
      </c>
      <c r="N101" s="47"/>
      <c r="O101" s="92">
        <v>0</v>
      </c>
      <c r="P101" s="5">
        <f t="shared" si="15"/>
        <v>999</v>
      </c>
      <c r="Q101" s="6">
        <f t="shared" si="16"/>
        <v>999</v>
      </c>
      <c r="R101" s="6"/>
      <c r="S101" s="32" t="s">
        <v>201</v>
      </c>
      <c r="T101" s="102">
        <f t="shared" si="11"/>
        <v>0</v>
      </c>
      <c r="U101" s="102">
        <f t="shared" si="12"/>
        <v>1</v>
      </c>
      <c r="V101" s="101">
        <f t="shared" si="14"/>
        <v>0.1111111111111111</v>
      </c>
    </row>
    <row r="102" spans="3:22" s="4" customFormat="1" x14ac:dyDescent="0.4">
      <c r="C102" s="15" t="s">
        <v>113</v>
      </c>
      <c r="D102" s="21" t="s">
        <v>114</v>
      </c>
      <c r="E102" s="15" t="s">
        <v>2</v>
      </c>
      <c r="F102" s="8">
        <v>1</v>
      </c>
      <c r="G102" s="8">
        <v>1</v>
      </c>
      <c r="H102" s="8">
        <v>2098822.83</v>
      </c>
      <c r="I102" s="8">
        <v>2098822.83</v>
      </c>
      <c r="J102" s="10"/>
      <c r="K102" s="66" t="s">
        <v>276</v>
      </c>
      <c r="L102" s="33" t="s">
        <v>276</v>
      </c>
      <c r="M102" s="50" t="str">
        <f>L102</f>
        <v>-</v>
      </c>
      <c r="N102" s="50"/>
      <c r="O102" s="93">
        <v>69074.399999999994</v>
      </c>
      <c r="P102" s="8">
        <f>ROUNDDOWN(SUM(P103:P106),2)</f>
        <v>48172.78</v>
      </c>
      <c r="Q102" s="9">
        <f t="shared" si="16"/>
        <v>117247.18</v>
      </c>
      <c r="R102" s="9"/>
      <c r="S102" s="67" t="s">
        <v>201</v>
      </c>
      <c r="T102" s="102">
        <f t="shared" si="11"/>
        <v>69074.399999999994</v>
      </c>
      <c r="U102" s="102" t="str">
        <f t="shared" si="12"/>
        <v>-</v>
      </c>
      <c r="V102" s="101">
        <f t="shared" si="14"/>
        <v>2.2952285114985146E-2</v>
      </c>
    </row>
    <row r="103" spans="3:22" x14ac:dyDescent="0.4">
      <c r="C103" s="14">
        <v>1</v>
      </c>
      <c r="D103" s="20" t="s">
        <v>115</v>
      </c>
      <c r="E103" s="14" t="s">
        <v>6</v>
      </c>
      <c r="F103" s="5">
        <v>354</v>
      </c>
      <c r="G103" s="5">
        <v>354</v>
      </c>
      <c r="H103" s="5">
        <v>4063.2</v>
      </c>
      <c r="I103" s="5">
        <v>1438372.8</v>
      </c>
      <c r="J103" s="13"/>
      <c r="K103" s="76">
        <v>17</v>
      </c>
      <c r="L103" s="7">
        <v>11.12</v>
      </c>
      <c r="M103" s="47">
        <f t="shared" si="13"/>
        <v>28.119999999999997</v>
      </c>
      <c r="N103" s="47"/>
      <c r="O103" s="92">
        <v>69074.399999999994</v>
      </c>
      <c r="P103" s="5">
        <f>ROUNDDOWN((H103*L103),2)</f>
        <v>45182.78</v>
      </c>
      <c r="Q103" s="6">
        <f t="shared" si="16"/>
        <v>114257.18</v>
      </c>
      <c r="R103" s="6"/>
      <c r="S103" s="32" t="s">
        <v>208</v>
      </c>
      <c r="T103" s="102">
        <f t="shared" si="11"/>
        <v>69074.399999999994</v>
      </c>
      <c r="U103" s="102">
        <f t="shared" si="12"/>
        <v>11.12</v>
      </c>
      <c r="V103" s="101">
        <f t="shared" si="14"/>
        <v>3.1412426597610857E-2</v>
      </c>
    </row>
    <row r="104" spans="3:22" x14ac:dyDescent="0.4">
      <c r="C104" s="14">
        <v>2</v>
      </c>
      <c r="D104" s="20" t="s">
        <v>116</v>
      </c>
      <c r="E104" s="14" t="s">
        <v>6</v>
      </c>
      <c r="F104" s="5">
        <v>60.8</v>
      </c>
      <c r="G104" s="5">
        <v>60.8</v>
      </c>
      <c r="H104" s="5">
        <v>1116.44</v>
      </c>
      <c r="I104" s="5">
        <v>67879.55</v>
      </c>
      <c r="J104" s="13"/>
      <c r="K104" s="76">
        <v>0</v>
      </c>
      <c r="L104" s="7">
        <v>0</v>
      </c>
      <c r="M104" s="47">
        <f t="shared" si="13"/>
        <v>0</v>
      </c>
      <c r="N104" s="47"/>
      <c r="O104" s="92">
        <v>0</v>
      </c>
      <c r="P104" s="5">
        <f>ROUNDDOWN((H104*L104),2)</f>
        <v>0</v>
      </c>
      <c r="Q104" s="6">
        <f t="shared" si="16"/>
        <v>0</v>
      </c>
      <c r="R104" s="6"/>
      <c r="S104" s="32" t="s">
        <v>205</v>
      </c>
      <c r="T104" s="102">
        <f t="shared" si="11"/>
        <v>0</v>
      </c>
      <c r="U104" s="102">
        <f t="shared" si="12"/>
        <v>0</v>
      </c>
      <c r="V104" s="101">
        <f t="shared" si="14"/>
        <v>0</v>
      </c>
    </row>
    <row r="105" spans="3:22" x14ac:dyDescent="0.4">
      <c r="C105" s="14">
        <v>3</v>
      </c>
      <c r="D105" s="20" t="s">
        <v>117</v>
      </c>
      <c r="E105" s="14" t="s">
        <v>45</v>
      </c>
      <c r="F105" s="5">
        <v>19</v>
      </c>
      <c r="G105" s="5">
        <v>19</v>
      </c>
      <c r="H105" s="5">
        <v>575</v>
      </c>
      <c r="I105" s="5">
        <v>10925</v>
      </c>
      <c r="J105" s="13"/>
      <c r="K105" s="76">
        <v>0</v>
      </c>
      <c r="L105" s="7">
        <v>5.2</v>
      </c>
      <c r="M105" s="47">
        <f t="shared" si="13"/>
        <v>5.2</v>
      </c>
      <c r="N105" s="47"/>
      <c r="O105" s="92">
        <v>0</v>
      </c>
      <c r="P105" s="5">
        <f>ROUNDDOWN((H105*L105),2)</f>
        <v>2990</v>
      </c>
      <c r="Q105" s="6">
        <f t="shared" si="16"/>
        <v>2990</v>
      </c>
      <c r="R105" s="6"/>
      <c r="S105" s="32" t="s">
        <v>202</v>
      </c>
      <c r="T105" s="102">
        <f t="shared" si="11"/>
        <v>0</v>
      </c>
      <c r="U105" s="102">
        <f t="shared" si="12"/>
        <v>5.2</v>
      </c>
      <c r="V105" s="101">
        <f t="shared" si="14"/>
        <v>0.27368421052631581</v>
      </c>
    </row>
    <row r="106" spans="3:22" x14ac:dyDescent="0.4">
      <c r="C106" s="14">
        <v>4</v>
      </c>
      <c r="D106" s="20" t="s">
        <v>118</v>
      </c>
      <c r="E106" s="14" t="s">
        <v>45</v>
      </c>
      <c r="F106" s="5">
        <v>19</v>
      </c>
      <c r="G106" s="5">
        <v>19</v>
      </c>
      <c r="H106" s="5">
        <v>30612.92</v>
      </c>
      <c r="I106" s="5">
        <v>581645.48</v>
      </c>
      <c r="J106" s="13"/>
      <c r="K106" s="76">
        <v>0</v>
      </c>
      <c r="L106" s="7">
        <v>0</v>
      </c>
      <c r="M106" s="47">
        <f t="shared" si="13"/>
        <v>0</v>
      </c>
      <c r="N106" s="47"/>
      <c r="O106" s="92">
        <v>0</v>
      </c>
      <c r="P106" s="5">
        <f>ROUNDDOWN((H106*L106),2)</f>
        <v>0</v>
      </c>
      <c r="Q106" s="6">
        <f t="shared" si="16"/>
        <v>0</v>
      </c>
      <c r="R106" s="6"/>
      <c r="S106" s="32" t="s">
        <v>201</v>
      </c>
      <c r="T106" s="102">
        <f t="shared" si="11"/>
        <v>0</v>
      </c>
      <c r="U106" s="102">
        <f t="shared" si="12"/>
        <v>0</v>
      </c>
      <c r="V106" s="101">
        <f t="shared" si="14"/>
        <v>0</v>
      </c>
    </row>
    <row r="107" spans="3:22" s="4" customFormat="1" x14ac:dyDescent="0.4">
      <c r="C107" s="15" t="s">
        <v>119</v>
      </c>
      <c r="D107" s="21" t="s">
        <v>120</v>
      </c>
      <c r="E107" s="15" t="s">
        <v>2</v>
      </c>
      <c r="F107" s="8">
        <v>1</v>
      </c>
      <c r="G107" s="8">
        <v>1</v>
      </c>
      <c r="H107" s="8">
        <v>377204.6</v>
      </c>
      <c r="I107" s="8">
        <v>377204.6</v>
      </c>
      <c r="J107" s="10"/>
      <c r="K107" s="66" t="s">
        <v>276</v>
      </c>
      <c r="L107" s="33" t="s">
        <v>276</v>
      </c>
      <c r="M107" s="50" t="str">
        <f>L107</f>
        <v>-</v>
      </c>
      <c r="N107" s="50"/>
      <c r="O107" s="93">
        <v>1104.6400000000001</v>
      </c>
      <c r="P107" s="8">
        <f>ROUNDDOWN(SUM(P108:P115),2)</f>
        <v>2948.36</v>
      </c>
      <c r="Q107" s="9">
        <f t="shared" si="16"/>
        <v>4053</v>
      </c>
      <c r="R107" s="9"/>
      <c r="S107" s="67" t="s">
        <v>216</v>
      </c>
      <c r="T107" s="102">
        <f t="shared" si="11"/>
        <v>1104.6400000000001</v>
      </c>
      <c r="U107" s="102" t="str">
        <f t="shared" si="12"/>
        <v>-</v>
      </c>
      <c r="V107" s="101">
        <f t="shared" si="14"/>
        <v>7.8163415822606625E-3</v>
      </c>
    </row>
    <row r="108" spans="3:22" x14ac:dyDescent="0.4">
      <c r="C108" s="14">
        <v>1</v>
      </c>
      <c r="D108" s="20" t="s">
        <v>121</v>
      </c>
      <c r="E108" s="14" t="s">
        <v>14</v>
      </c>
      <c r="F108" s="5">
        <v>3000</v>
      </c>
      <c r="G108" s="5">
        <v>3000</v>
      </c>
      <c r="H108" s="5">
        <v>9.27</v>
      </c>
      <c r="I108" s="5">
        <v>27810</v>
      </c>
      <c r="J108" s="13"/>
      <c r="K108" s="76">
        <v>10.83</v>
      </c>
      <c r="L108" s="7">
        <v>16.55</v>
      </c>
      <c r="M108" s="47">
        <f t="shared" si="13"/>
        <v>27.380000000000003</v>
      </c>
      <c r="N108" s="47"/>
      <c r="O108" s="92">
        <v>100.39</v>
      </c>
      <c r="P108" s="5">
        <f t="shared" ref="P108:P115" si="17">ROUNDDOWN((H108*L108),2)</f>
        <v>153.41</v>
      </c>
      <c r="Q108" s="11">
        <f t="shared" si="16"/>
        <v>253.8</v>
      </c>
      <c r="R108" s="11"/>
      <c r="S108" s="32" t="s">
        <v>202</v>
      </c>
      <c r="T108" s="102">
        <f t="shared" si="11"/>
        <v>100.39</v>
      </c>
      <c r="U108" s="102">
        <f t="shared" si="12"/>
        <v>16.55</v>
      </c>
      <c r="V108" s="101">
        <f t="shared" si="14"/>
        <v>5.5163610212153897E-3</v>
      </c>
    </row>
    <row r="109" spans="3:22" x14ac:dyDescent="0.4">
      <c r="C109" s="14">
        <v>2</v>
      </c>
      <c r="D109" s="20" t="s">
        <v>122</v>
      </c>
      <c r="E109" s="14" t="s">
        <v>6</v>
      </c>
      <c r="F109" s="5">
        <v>15</v>
      </c>
      <c r="G109" s="5">
        <v>15</v>
      </c>
      <c r="H109" s="5">
        <v>100</v>
      </c>
      <c r="I109" s="5">
        <v>1500</v>
      </c>
      <c r="J109" s="13"/>
      <c r="K109" s="76">
        <v>0</v>
      </c>
      <c r="L109" s="7">
        <v>0</v>
      </c>
      <c r="M109" s="47">
        <f t="shared" si="13"/>
        <v>0</v>
      </c>
      <c r="N109" s="47"/>
      <c r="O109" s="92">
        <v>0</v>
      </c>
      <c r="P109" s="5">
        <f t="shared" si="17"/>
        <v>0</v>
      </c>
      <c r="Q109" s="6">
        <f t="shared" si="16"/>
        <v>0</v>
      </c>
      <c r="R109" s="6"/>
      <c r="S109" s="32" t="s">
        <v>217</v>
      </c>
      <c r="T109" s="102">
        <f t="shared" si="11"/>
        <v>0</v>
      </c>
      <c r="U109" s="102">
        <f t="shared" si="12"/>
        <v>0</v>
      </c>
      <c r="V109" s="101">
        <f t="shared" si="14"/>
        <v>0</v>
      </c>
    </row>
    <row r="110" spans="3:22" ht="34" x14ac:dyDescent="0.4">
      <c r="C110" s="14">
        <v>3</v>
      </c>
      <c r="D110" s="20" t="s">
        <v>123</v>
      </c>
      <c r="E110" s="14" t="s">
        <v>6</v>
      </c>
      <c r="F110" s="5">
        <v>8</v>
      </c>
      <c r="G110" s="5">
        <v>8</v>
      </c>
      <c r="H110" s="5">
        <v>2744.95</v>
      </c>
      <c r="I110" s="5">
        <v>21959.599999999999</v>
      </c>
      <c r="J110" s="13"/>
      <c r="K110" s="76">
        <v>0</v>
      </c>
      <c r="L110" s="7">
        <v>1</v>
      </c>
      <c r="M110" s="47">
        <f t="shared" si="13"/>
        <v>1</v>
      </c>
      <c r="N110" s="47"/>
      <c r="O110" s="92">
        <v>0</v>
      </c>
      <c r="P110" s="5">
        <f t="shared" si="17"/>
        <v>2744.95</v>
      </c>
      <c r="Q110" s="6">
        <f t="shared" si="16"/>
        <v>2744.95</v>
      </c>
      <c r="R110" s="6"/>
      <c r="S110" s="32" t="s">
        <v>201</v>
      </c>
      <c r="T110" s="102">
        <f t="shared" si="11"/>
        <v>0</v>
      </c>
      <c r="U110" s="102">
        <f t="shared" si="12"/>
        <v>1</v>
      </c>
      <c r="V110" s="101">
        <f t="shared" si="14"/>
        <v>0.125</v>
      </c>
    </row>
    <row r="111" spans="3:22" ht="34" x14ac:dyDescent="0.4">
      <c r="C111" s="14">
        <v>4</v>
      </c>
      <c r="D111" s="20" t="s">
        <v>124</v>
      </c>
      <c r="E111" s="14" t="s">
        <v>125</v>
      </c>
      <c r="F111" s="5">
        <v>67</v>
      </c>
      <c r="G111" s="5">
        <v>67</v>
      </c>
      <c r="H111" s="5">
        <v>50</v>
      </c>
      <c r="I111" s="5">
        <v>3350</v>
      </c>
      <c r="J111" s="13"/>
      <c r="K111" s="76">
        <v>0</v>
      </c>
      <c r="L111" s="7">
        <v>1</v>
      </c>
      <c r="M111" s="47">
        <f t="shared" si="13"/>
        <v>1</v>
      </c>
      <c r="N111" s="47"/>
      <c r="O111" s="92">
        <v>0</v>
      </c>
      <c r="P111" s="5">
        <f t="shared" si="17"/>
        <v>50</v>
      </c>
      <c r="Q111" s="6">
        <f t="shared" si="16"/>
        <v>50</v>
      </c>
      <c r="R111" s="6"/>
      <c r="S111" s="32" t="s">
        <v>218</v>
      </c>
      <c r="T111" s="102">
        <f t="shared" si="11"/>
        <v>0</v>
      </c>
      <c r="U111" s="102">
        <f t="shared" si="12"/>
        <v>1</v>
      </c>
      <c r="V111" s="101">
        <f t="shared" si="14"/>
        <v>1.4925373134328358E-2</v>
      </c>
    </row>
    <row r="112" spans="3:22" ht="34" x14ac:dyDescent="0.4">
      <c r="C112" s="14">
        <v>5</v>
      </c>
      <c r="D112" s="20" t="s">
        <v>126</v>
      </c>
      <c r="E112" s="14" t="s">
        <v>2</v>
      </c>
      <c r="F112" s="5">
        <v>1</v>
      </c>
      <c r="G112" s="5">
        <v>1</v>
      </c>
      <c r="H112" s="5">
        <v>240000</v>
      </c>
      <c r="I112" s="5">
        <v>240000</v>
      </c>
      <c r="J112" s="13"/>
      <c r="K112" s="76">
        <v>0</v>
      </c>
      <c r="L112" s="7">
        <v>0</v>
      </c>
      <c r="M112" s="47">
        <f t="shared" si="13"/>
        <v>0</v>
      </c>
      <c r="N112" s="47"/>
      <c r="O112" s="92">
        <v>0</v>
      </c>
      <c r="P112" s="5">
        <f t="shared" si="17"/>
        <v>0</v>
      </c>
      <c r="Q112" s="6">
        <f t="shared" si="16"/>
        <v>0</v>
      </c>
      <c r="R112" s="6"/>
      <c r="S112" s="32" t="s">
        <v>219</v>
      </c>
      <c r="T112" s="102">
        <f t="shared" si="11"/>
        <v>0</v>
      </c>
      <c r="U112" s="102">
        <f t="shared" si="12"/>
        <v>0</v>
      </c>
      <c r="V112" s="101">
        <f t="shared" si="14"/>
        <v>0</v>
      </c>
    </row>
    <row r="113" spans="3:22" x14ac:dyDescent="0.4">
      <c r="C113" s="14">
        <v>6</v>
      </c>
      <c r="D113" s="20" t="s">
        <v>127</v>
      </c>
      <c r="E113" s="14" t="s">
        <v>2</v>
      </c>
      <c r="F113" s="5">
        <v>1</v>
      </c>
      <c r="G113" s="5">
        <v>1</v>
      </c>
      <c r="H113" s="5">
        <v>30000</v>
      </c>
      <c r="I113" s="5">
        <v>30000</v>
      </c>
      <c r="J113" s="13"/>
      <c r="K113" s="76">
        <v>0</v>
      </c>
      <c r="L113" s="7">
        <v>0</v>
      </c>
      <c r="M113" s="47">
        <f t="shared" si="13"/>
        <v>0</v>
      </c>
      <c r="N113" s="47"/>
      <c r="O113" s="92">
        <v>0</v>
      </c>
      <c r="P113" s="5">
        <f t="shared" si="17"/>
        <v>0</v>
      </c>
      <c r="Q113" s="6">
        <f t="shared" si="16"/>
        <v>0</v>
      </c>
      <c r="R113" s="6"/>
      <c r="S113" s="32" t="s">
        <v>216</v>
      </c>
      <c r="T113" s="102">
        <f t="shared" si="11"/>
        <v>0</v>
      </c>
      <c r="U113" s="102">
        <f t="shared" si="12"/>
        <v>0</v>
      </c>
      <c r="V113" s="101">
        <f t="shared" si="14"/>
        <v>0</v>
      </c>
    </row>
    <row r="114" spans="3:22" x14ac:dyDescent="0.4">
      <c r="C114" s="14">
        <v>7</v>
      </c>
      <c r="D114" s="20" t="s">
        <v>128</v>
      </c>
      <c r="E114" s="14" t="s">
        <v>129</v>
      </c>
      <c r="F114" s="5">
        <v>13</v>
      </c>
      <c r="G114" s="5">
        <v>13</v>
      </c>
      <c r="H114" s="5">
        <v>2500</v>
      </c>
      <c r="I114" s="5">
        <v>32500</v>
      </c>
      <c r="J114" s="13"/>
      <c r="K114" s="76">
        <v>0</v>
      </c>
      <c r="L114" s="7">
        <v>0</v>
      </c>
      <c r="M114" s="47">
        <f t="shared" si="13"/>
        <v>0</v>
      </c>
      <c r="N114" s="47"/>
      <c r="O114" s="92">
        <v>0</v>
      </c>
      <c r="P114" s="5">
        <f t="shared" si="17"/>
        <v>0</v>
      </c>
      <c r="Q114" s="6">
        <f t="shared" si="16"/>
        <v>0</v>
      </c>
      <c r="R114" s="6"/>
      <c r="S114" s="32" t="s">
        <v>211</v>
      </c>
      <c r="T114" s="102">
        <f t="shared" si="11"/>
        <v>0</v>
      </c>
      <c r="U114" s="102">
        <f t="shared" si="12"/>
        <v>0</v>
      </c>
      <c r="V114" s="101">
        <f t="shared" si="14"/>
        <v>0</v>
      </c>
    </row>
    <row r="115" spans="3:22" x14ac:dyDescent="0.4">
      <c r="C115" s="14">
        <v>8</v>
      </c>
      <c r="D115" s="20" t="s">
        <v>130</v>
      </c>
      <c r="E115" s="14" t="s">
        <v>2</v>
      </c>
      <c r="F115" s="5">
        <v>1</v>
      </c>
      <c r="G115" s="5">
        <v>1</v>
      </c>
      <c r="H115" s="5">
        <v>20085</v>
      </c>
      <c r="I115" s="5">
        <v>20085</v>
      </c>
      <c r="J115" s="13"/>
      <c r="K115" s="76">
        <v>0.05</v>
      </c>
      <c r="L115" s="7">
        <v>0</v>
      </c>
      <c r="M115" s="47">
        <f t="shared" si="13"/>
        <v>0.05</v>
      </c>
      <c r="N115" s="47"/>
      <c r="O115" s="92">
        <v>1004.25</v>
      </c>
      <c r="P115" s="5">
        <f t="shared" si="17"/>
        <v>0</v>
      </c>
      <c r="Q115" s="6">
        <f t="shared" si="16"/>
        <v>1004.25</v>
      </c>
      <c r="R115" s="6"/>
      <c r="S115" s="32" t="s">
        <v>211</v>
      </c>
      <c r="T115" s="102">
        <f t="shared" si="11"/>
        <v>1004.25</v>
      </c>
      <c r="U115" s="102">
        <f t="shared" si="12"/>
        <v>0</v>
      </c>
      <c r="V115" s="101">
        <f t="shared" si="14"/>
        <v>0</v>
      </c>
    </row>
    <row r="116" spans="3:22" s="4" customFormat="1" x14ac:dyDescent="0.4">
      <c r="C116" s="15" t="s">
        <v>131</v>
      </c>
      <c r="D116" s="21" t="s">
        <v>132</v>
      </c>
      <c r="E116" s="15" t="s">
        <v>2</v>
      </c>
      <c r="F116" s="8">
        <v>1</v>
      </c>
      <c r="G116" s="8">
        <v>1</v>
      </c>
      <c r="H116" s="8">
        <v>2333560.2599999998</v>
      </c>
      <c r="I116" s="8">
        <v>2333560.2599999998</v>
      </c>
      <c r="J116" s="10"/>
      <c r="K116" s="66" t="s">
        <v>276</v>
      </c>
      <c r="L116" s="33" t="s">
        <v>276</v>
      </c>
      <c r="M116" s="50" t="str">
        <f>L116</f>
        <v>-</v>
      </c>
      <c r="N116" s="50"/>
      <c r="O116" s="93">
        <v>21822.22</v>
      </c>
      <c r="P116" s="8">
        <f>ROUNDDOWN(SUM(P117:P129),2)</f>
        <v>40651.58</v>
      </c>
      <c r="Q116" s="9">
        <f t="shared" si="16"/>
        <v>62473.8</v>
      </c>
      <c r="R116" s="9"/>
      <c r="S116" s="67" t="s">
        <v>216</v>
      </c>
      <c r="T116" s="102">
        <f t="shared" si="11"/>
        <v>21822.22</v>
      </c>
      <c r="U116" s="102" t="str">
        <f t="shared" si="12"/>
        <v>-</v>
      </c>
      <c r="V116" s="101">
        <f t="shared" si="14"/>
        <v>1.7420411504607988E-2</v>
      </c>
    </row>
    <row r="117" spans="3:22" x14ac:dyDescent="0.4">
      <c r="C117" s="14">
        <v>1</v>
      </c>
      <c r="D117" s="20" t="s">
        <v>133</v>
      </c>
      <c r="E117" s="14" t="s">
        <v>45</v>
      </c>
      <c r="F117" s="5">
        <v>2</v>
      </c>
      <c r="G117" s="5">
        <v>2</v>
      </c>
      <c r="H117" s="5">
        <v>3165.71</v>
      </c>
      <c r="I117" s="5">
        <v>6331.42</v>
      </c>
      <c r="J117" s="13"/>
      <c r="K117" s="76">
        <v>1</v>
      </c>
      <c r="L117" s="7">
        <v>0</v>
      </c>
      <c r="M117" s="47">
        <f t="shared" si="13"/>
        <v>1</v>
      </c>
      <c r="N117" s="47"/>
      <c r="O117" s="92">
        <v>3165.71</v>
      </c>
      <c r="P117" s="5">
        <f t="shared" ref="P117:P129" si="18">ROUNDDOWN((H117*L117),2)</f>
        <v>0</v>
      </c>
      <c r="Q117" s="6">
        <f t="shared" si="16"/>
        <v>3165.71</v>
      </c>
      <c r="R117" s="6"/>
      <c r="S117" s="32" t="s">
        <v>202</v>
      </c>
      <c r="T117" s="102">
        <f t="shared" si="11"/>
        <v>3165.71</v>
      </c>
      <c r="U117" s="102">
        <f t="shared" si="12"/>
        <v>0</v>
      </c>
      <c r="V117" s="101">
        <f t="shared" si="14"/>
        <v>0</v>
      </c>
    </row>
    <row r="118" spans="3:22" x14ac:dyDescent="0.4">
      <c r="C118" s="14">
        <v>2</v>
      </c>
      <c r="D118" s="20" t="s">
        <v>134</v>
      </c>
      <c r="E118" s="14" t="s">
        <v>45</v>
      </c>
      <c r="F118" s="5">
        <v>3</v>
      </c>
      <c r="G118" s="5">
        <v>3</v>
      </c>
      <c r="H118" s="5">
        <v>3783.71</v>
      </c>
      <c r="I118" s="5">
        <v>11351.13</v>
      </c>
      <c r="J118" s="13"/>
      <c r="K118" s="76">
        <v>0</v>
      </c>
      <c r="L118" s="7">
        <v>0</v>
      </c>
      <c r="M118" s="47">
        <f t="shared" si="13"/>
        <v>0</v>
      </c>
      <c r="N118" s="47"/>
      <c r="O118" s="92">
        <v>0</v>
      </c>
      <c r="P118" s="5">
        <f t="shared" si="18"/>
        <v>0</v>
      </c>
      <c r="Q118" s="6">
        <f t="shared" si="16"/>
        <v>0</v>
      </c>
      <c r="R118" s="6"/>
      <c r="S118" s="32" t="s">
        <v>201</v>
      </c>
      <c r="T118" s="102">
        <f t="shared" si="11"/>
        <v>0</v>
      </c>
      <c r="U118" s="102">
        <f t="shared" si="12"/>
        <v>0</v>
      </c>
      <c r="V118" s="101">
        <f t="shared" si="14"/>
        <v>0</v>
      </c>
    </row>
    <row r="119" spans="3:22" x14ac:dyDescent="0.4">
      <c r="C119" s="14">
        <v>3</v>
      </c>
      <c r="D119" s="20" t="s">
        <v>135</v>
      </c>
      <c r="E119" s="14" t="s">
        <v>6</v>
      </c>
      <c r="F119" s="5">
        <v>482</v>
      </c>
      <c r="G119" s="5">
        <v>482</v>
      </c>
      <c r="H119" s="5">
        <v>2305.14</v>
      </c>
      <c r="I119" s="5">
        <v>1111077.48</v>
      </c>
      <c r="J119" s="13"/>
      <c r="K119" s="76">
        <v>0</v>
      </c>
      <c r="L119" s="7">
        <v>10.67</v>
      </c>
      <c r="M119" s="47">
        <f t="shared" si="13"/>
        <v>10.67</v>
      </c>
      <c r="N119" s="47"/>
      <c r="O119" s="92">
        <v>0</v>
      </c>
      <c r="P119" s="5">
        <f t="shared" si="18"/>
        <v>24595.84</v>
      </c>
      <c r="Q119" s="6">
        <f t="shared" si="16"/>
        <v>24595.84</v>
      </c>
      <c r="R119" s="6"/>
      <c r="S119" s="32" t="s">
        <v>220</v>
      </c>
      <c r="T119" s="102">
        <f t="shared" si="11"/>
        <v>0</v>
      </c>
      <c r="U119" s="102">
        <f t="shared" si="12"/>
        <v>10.67</v>
      </c>
      <c r="V119" s="101">
        <f t="shared" si="14"/>
        <v>2.2136926040477393E-2</v>
      </c>
    </row>
    <row r="120" spans="3:22" x14ac:dyDescent="0.4">
      <c r="C120" s="14">
        <v>4</v>
      </c>
      <c r="D120" s="20" t="s">
        <v>136</v>
      </c>
      <c r="E120" s="14" t="s">
        <v>6</v>
      </c>
      <c r="F120" s="5">
        <v>482</v>
      </c>
      <c r="G120" s="5">
        <v>482</v>
      </c>
      <c r="H120" s="5">
        <v>583.54999999999995</v>
      </c>
      <c r="I120" s="5">
        <v>281271.09999999998</v>
      </c>
      <c r="J120" s="13"/>
      <c r="K120" s="76">
        <v>11.83</v>
      </c>
      <c r="L120" s="7">
        <v>11.45</v>
      </c>
      <c r="M120" s="47">
        <f t="shared" si="13"/>
        <v>23.28</v>
      </c>
      <c r="N120" s="47"/>
      <c r="O120" s="92">
        <v>6903.39</v>
      </c>
      <c r="P120" s="5">
        <f t="shared" si="18"/>
        <v>6681.64</v>
      </c>
      <c r="Q120" s="11">
        <f t="shared" si="16"/>
        <v>13585.03</v>
      </c>
      <c r="R120" s="11"/>
      <c r="S120" s="32" t="s">
        <v>221</v>
      </c>
      <c r="T120" s="102">
        <f t="shared" si="11"/>
        <v>6903.39</v>
      </c>
      <c r="U120" s="102">
        <f t="shared" si="12"/>
        <v>11.45</v>
      </c>
      <c r="V120" s="101">
        <f t="shared" si="14"/>
        <v>2.3755160057325479E-2</v>
      </c>
    </row>
    <row r="121" spans="3:22" x14ac:dyDescent="0.4">
      <c r="C121" s="14">
        <v>5</v>
      </c>
      <c r="D121" s="20" t="s">
        <v>137</v>
      </c>
      <c r="E121" s="14" t="s">
        <v>112</v>
      </c>
      <c r="F121" s="5">
        <v>3</v>
      </c>
      <c r="G121" s="5">
        <v>3</v>
      </c>
      <c r="H121" s="5">
        <v>25000</v>
      </c>
      <c r="I121" s="5">
        <v>75000</v>
      </c>
      <c r="J121" s="13"/>
      <c r="K121" s="76">
        <v>0</v>
      </c>
      <c r="L121" s="7">
        <v>0</v>
      </c>
      <c r="M121" s="47">
        <f t="shared" si="13"/>
        <v>0</v>
      </c>
      <c r="N121" s="47"/>
      <c r="O121" s="92">
        <v>0</v>
      </c>
      <c r="P121" s="5">
        <f t="shared" si="18"/>
        <v>0</v>
      </c>
      <c r="Q121" s="6">
        <f t="shared" si="16"/>
        <v>0</v>
      </c>
      <c r="R121" s="6"/>
      <c r="S121" s="32" t="s">
        <v>222</v>
      </c>
      <c r="T121" s="102">
        <f t="shared" si="11"/>
        <v>0</v>
      </c>
      <c r="U121" s="102">
        <f t="shared" si="12"/>
        <v>0</v>
      </c>
      <c r="V121" s="101">
        <f t="shared" si="14"/>
        <v>0</v>
      </c>
    </row>
    <row r="122" spans="3:22" x14ac:dyDescent="0.4">
      <c r="C122" s="14">
        <v>6</v>
      </c>
      <c r="D122" s="20" t="s">
        <v>138</v>
      </c>
      <c r="E122" s="14" t="s">
        <v>43</v>
      </c>
      <c r="F122" s="5">
        <v>40</v>
      </c>
      <c r="G122" s="5">
        <v>40</v>
      </c>
      <c r="H122" s="5">
        <v>400.88</v>
      </c>
      <c r="I122" s="5">
        <v>16035.2</v>
      </c>
      <c r="J122" s="13"/>
      <c r="K122" s="76">
        <v>1</v>
      </c>
      <c r="L122" s="7">
        <v>5</v>
      </c>
      <c r="M122" s="47">
        <f t="shared" si="13"/>
        <v>6</v>
      </c>
      <c r="N122" s="47"/>
      <c r="O122" s="92">
        <v>400.88</v>
      </c>
      <c r="P122" s="5">
        <f t="shared" si="18"/>
        <v>2004.4</v>
      </c>
      <c r="Q122" s="6">
        <f t="shared" si="16"/>
        <v>2405.2800000000002</v>
      </c>
      <c r="R122" s="6"/>
      <c r="S122" s="32" t="s">
        <v>201</v>
      </c>
      <c r="T122" s="102">
        <f t="shared" si="11"/>
        <v>400.88</v>
      </c>
      <c r="U122" s="102">
        <f t="shared" si="12"/>
        <v>5</v>
      </c>
      <c r="V122" s="101">
        <f t="shared" si="14"/>
        <v>0.125</v>
      </c>
    </row>
    <row r="123" spans="3:22" x14ac:dyDescent="0.4">
      <c r="C123" s="14">
        <v>7</v>
      </c>
      <c r="D123" s="20" t="s">
        <v>139</v>
      </c>
      <c r="E123" s="14" t="s">
        <v>45</v>
      </c>
      <c r="F123" s="5">
        <v>3</v>
      </c>
      <c r="G123" s="5">
        <v>3</v>
      </c>
      <c r="H123" s="5">
        <v>1666.11</v>
      </c>
      <c r="I123" s="5">
        <v>4998.33</v>
      </c>
      <c r="J123" s="13"/>
      <c r="K123" s="76">
        <v>0</v>
      </c>
      <c r="L123" s="7">
        <v>0</v>
      </c>
      <c r="M123" s="47">
        <f t="shared" si="13"/>
        <v>0</v>
      </c>
      <c r="N123" s="47"/>
      <c r="O123" s="92">
        <v>0</v>
      </c>
      <c r="P123" s="5">
        <f t="shared" si="18"/>
        <v>0</v>
      </c>
      <c r="Q123" s="6">
        <f t="shared" si="16"/>
        <v>0</v>
      </c>
      <c r="R123" s="6"/>
      <c r="S123" s="32" t="s">
        <v>201</v>
      </c>
      <c r="T123" s="102">
        <f t="shared" si="11"/>
        <v>0</v>
      </c>
      <c r="U123" s="102">
        <f t="shared" si="12"/>
        <v>0</v>
      </c>
      <c r="V123" s="101">
        <f t="shared" si="14"/>
        <v>0</v>
      </c>
    </row>
    <row r="124" spans="3:22" x14ac:dyDescent="0.4">
      <c r="C124" s="14">
        <v>8</v>
      </c>
      <c r="D124" s="20" t="s">
        <v>140</v>
      </c>
      <c r="E124" s="14" t="s">
        <v>45</v>
      </c>
      <c r="F124" s="5">
        <v>4</v>
      </c>
      <c r="G124" s="5">
        <v>4</v>
      </c>
      <c r="H124" s="5">
        <v>2780</v>
      </c>
      <c r="I124" s="5">
        <v>11120</v>
      </c>
      <c r="J124" s="13"/>
      <c r="K124" s="76">
        <v>0</v>
      </c>
      <c r="L124" s="7">
        <v>1</v>
      </c>
      <c r="M124" s="47">
        <f t="shared" si="13"/>
        <v>1</v>
      </c>
      <c r="N124" s="47"/>
      <c r="O124" s="92">
        <v>0</v>
      </c>
      <c r="P124" s="5">
        <f t="shared" si="18"/>
        <v>2780</v>
      </c>
      <c r="Q124" s="6">
        <f t="shared" si="16"/>
        <v>2780</v>
      </c>
      <c r="R124" s="6"/>
      <c r="S124" s="32" t="s">
        <v>202</v>
      </c>
      <c r="T124" s="102">
        <f t="shared" si="11"/>
        <v>0</v>
      </c>
      <c r="U124" s="102">
        <f t="shared" si="12"/>
        <v>1</v>
      </c>
      <c r="V124" s="101">
        <f t="shared" si="14"/>
        <v>0.25</v>
      </c>
    </row>
    <row r="125" spans="3:22" x14ac:dyDescent="0.4">
      <c r="C125" s="14">
        <v>9</v>
      </c>
      <c r="D125" s="20" t="s">
        <v>141</v>
      </c>
      <c r="E125" s="14" t="s">
        <v>45</v>
      </c>
      <c r="F125" s="5">
        <v>8</v>
      </c>
      <c r="G125" s="5">
        <v>8</v>
      </c>
      <c r="H125" s="5">
        <v>1041.7</v>
      </c>
      <c r="I125" s="5">
        <v>8333.6</v>
      </c>
      <c r="J125" s="13"/>
      <c r="K125" s="76">
        <v>1</v>
      </c>
      <c r="L125" s="7">
        <v>1</v>
      </c>
      <c r="M125" s="47">
        <f t="shared" si="13"/>
        <v>2</v>
      </c>
      <c r="N125" s="47"/>
      <c r="O125" s="92">
        <v>1041.7</v>
      </c>
      <c r="P125" s="5">
        <f t="shared" si="18"/>
        <v>1041.7</v>
      </c>
      <c r="Q125" s="6">
        <f t="shared" si="16"/>
        <v>2083.4</v>
      </c>
      <c r="R125" s="6"/>
      <c r="S125" s="32" t="s">
        <v>201</v>
      </c>
      <c r="T125" s="102">
        <f t="shared" si="11"/>
        <v>1041.7</v>
      </c>
      <c r="U125" s="102">
        <f t="shared" si="12"/>
        <v>1</v>
      </c>
      <c r="V125" s="101">
        <f t="shared" si="14"/>
        <v>0.125</v>
      </c>
    </row>
    <row r="126" spans="3:22" x14ac:dyDescent="0.4">
      <c r="C126" s="14">
        <v>10</v>
      </c>
      <c r="D126" s="20" t="s">
        <v>142</v>
      </c>
      <c r="E126" s="14" t="s">
        <v>45</v>
      </c>
      <c r="F126" s="5">
        <v>8</v>
      </c>
      <c r="G126" s="5">
        <v>8</v>
      </c>
      <c r="H126" s="5">
        <v>2041.05</v>
      </c>
      <c r="I126" s="5">
        <v>16328.4</v>
      </c>
      <c r="J126" s="13"/>
      <c r="K126" s="76">
        <v>0</v>
      </c>
      <c r="L126" s="7">
        <v>0</v>
      </c>
      <c r="M126" s="47">
        <f t="shared" si="13"/>
        <v>0</v>
      </c>
      <c r="N126" s="47"/>
      <c r="O126" s="92">
        <v>0</v>
      </c>
      <c r="P126" s="5">
        <f t="shared" si="18"/>
        <v>0</v>
      </c>
      <c r="Q126" s="6">
        <f t="shared" si="16"/>
        <v>0</v>
      </c>
      <c r="R126" s="6"/>
      <c r="S126" s="32" t="s">
        <v>201</v>
      </c>
      <c r="T126" s="102">
        <f t="shared" si="11"/>
        <v>0</v>
      </c>
      <c r="U126" s="102">
        <f t="shared" si="12"/>
        <v>0</v>
      </c>
      <c r="V126" s="101">
        <f t="shared" si="14"/>
        <v>0</v>
      </c>
    </row>
    <row r="127" spans="3:22" x14ac:dyDescent="0.4">
      <c r="C127" s="14">
        <v>11</v>
      </c>
      <c r="D127" s="20" t="s">
        <v>143</v>
      </c>
      <c r="E127" s="14" t="s">
        <v>43</v>
      </c>
      <c r="F127" s="5">
        <v>3</v>
      </c>
      <c r="G127" s="5">
        <v>3</v>
      </c>
      <c r="H127" s="5">
        <v>2200</v>
      </c>
      <c r="I127" s="5">
        <v>6600</v>
      </c>
      <c r="J127" s="13"/>
      <c r="K127" s="76">
        <v>0.5</v>
      </c>
      <c r="L127" s="7">
        <v>0.5</v>
      </c>
      <c r="M127" s="47">
        <f t="shared" si="13"/>
        <v>1</v>
      </c>
      <c r="N127" s="47"/>
      <c r="O127" s="92">
        <v>1100</v>
      </c>
      <c r="P127" s="5">
        <f t="shared" si="18"/>
        <v>1100</v>
      </c>
      <c r="Q127" s="6">
        <f t="shared" si="16"/>
        <v>2200</v>
      </c>
      <c r="R127" s="6"/>
      <c r="S127" s="32" t="s">
        <v>201</v>
      </c>
      <c r="T127" s="102">
        <f t="shared" si="11"/>
        <v>1100</v>
      </c>
      <c r="U127" s="102">
        <f t="shared" si="12"/>
        <v>0.5</v>
      </c>
      <c r="V127" s="101">
        <f t="shared" si="14"/>
        <v>0.16666666666666666</v>
      </c>
    </row>
    <row r="128" spans="3:22" x14ac:dyDescent="0.4">
      <c r="C128" s="14">
        <v>12</v>
      </c>
      <c r="D128" s="20" t="s">
        <v>144</v>
      </c>
      <c r="E128" s="14" t="s">
        <v>2</v>
      </c>
      <c r="F128" s="5">
        <v>1</v>
      </c>
      <c r="G128" s="5">
        <v>1</v>
      </c>
      <c r="H128" s="5">
        <v>137113.60000000001</v>
      </c>
      <c r="I128" s="5">
        <v>137113.60000000001</v>
      </c>
      <c r="J128" s="13"/>
      <c r="K128" s="76">
        <v>0.04</v>
      </c>
      <c r="L128" s="7">
        <v>0</v>
      </c>
      <c r="M128" s="47">
        <f t="shared" si="13"/>
        <v>0.04</v>
      </c>
      <c r="N128" s="47"/>
      <c r="O128" s="92">
        <v>5484.54</v>
      </c>
      <c r="P128" s="5">
        <f t="shared" si="18"/>
        <v>0</v>
      </c>
      <c r="Q128" s="6">
        <f t="shared" si="16"/>
        <v>5484.54</v>
      </c>
      <c r="R128" s="6"/>
      <c r="S128" s="32" t="s">
        <v>202</v>
      </c>
      <c r="T128" s="102">
        <f t="shared" si="11"/>
        <v>5484.54</v>
      </c>
      <c r="U128" s="102">
        <f t="shared" si="12"/>
        <v>0</v>
      </c>
      <c r="V128" s="101">
        <f t="shared" si="14"/>
        <v>0</v>
      </c>
    </row>
    <row r="129" spans="3:22" x14ac:dyDescent="0.4">
      <c r="C129" s="14">
        <v>13</v>
      </c>
      <c r="D129" s="20" t="s">
        <v>145</v>
      </c>
      <c r="E129" s="14" t="s">
        <v>146</v>
      </c>
      <c r="F129" s="5">
        <v>2880</v>
      </c>
      <c r="G129" s="5">
        <v>2880</v>
      </c>
      <c r="H129" s="5">
        <v>225</v>
      </c>
      <c r="I129" s="5">
        <v>648000</v>
      </c>
      <c r="J129" s="13"/>
      <c r="K129" s="76">
        <v>16.559999999999999</v>
      </c>
      <c r="L129" s="7">
        <v>10.88</v>
      </c>
      <c r="M129" s="47">
        <f t="shared" si="13"/>
        <v>27.439999999999998</v>
      </c>
      <c r="N129" s="47"/>
      <c r="O129" s="92">
        <v>3726</v>
      </c>
      <c r="P129" s="5">
        <f t="shared" si="18"/>
        <v>2448</v>
      </c>
      <c r="Q129" s="6">
        <f t="shared" si="16"/>
        <v>6174</v>
      </c>
      <c r="R129" s="6"/>
      <c r="S129" s="32" t="s">
        <v>202</v>
      </c>
      <c r="T129" s="102">
        <f t="shared" si="11"/>
        <v>3726</v>
      </c>
      <c r="U129" s="102">
        <f t="shared" si="12"/>
        <v>10.88</v>
      </c>
      <c r="V129" s="101">
        <f t="shared" si="14"/>
        <v>3.7777777777777779E-3</v>
      </c>
    </row>
    <row r="130" spans="3:22" s="4" customFormat="1" x14ac:dyDescent="0.4">
      <c r="C130" s="15" t="s">
        <v>147</v>
      </c>
      <c r="D130" s="21" t="s">
        <v>148</v>
      </c>
      <c r="E130" s="15" t="s">
        <v>2</v>
      </c>
      <c r="F130" s="8">
        <v>1</v>
      </c>
      <c r="G130" s="8">
        <v>1</v>
      </c>
      <c r="H130" s="8">
        <v>716505.47</v>
      </c>
      <c r="I130" s="8">
        <v>716505.47</v>
      </c>
      <c r="J130" s="10"/>
      <c r="K130" s="66" t="s">
        <v>276</v>
      </c>
      <c r="L130" s="33" t="s">
        <v>276</v>
      </c>
      <c r="M130" s="50" t="str">
        <f>L130</f>
        <v>-</v>
      </c>
      <c r="N130" s="50"/>
      <c r="O130" s="93">
        <v>16839.22</v>
      </c>
      <c r="P130" s="8">
        <f>ROUNDDOWN(SUM(P131:P134),2)</f>
        <v>21109.47</v>
      </c>
      <c r="Q130" s="9">
        <f t="shared" si="16"/>
        <v>37948.69</v>
      </c>
      <c r="R130" s="9"/>
      <c r="S130" s="67" t="s">
        <v>223</v>
      </c>
      <c r="T130" s="102">
        <f t="shared" si="11"/>
        <v>16839.22</v>
      </c>
      <c r="U130" s="102" t="str">
        <f t="shared" si="12"/>
        <v>-</v>
      </c>
      <c r="V130" s="101">
        <f t="shared" si="14"/>
        <v>2.9461701108855459E-2</v>
      </c>
    </row>
    <row r="131" spans="3:22" x14ac:dyDescent="0.4">
      <c r="C131" s="14">
        <v>1</v>
      </c>
      <c r="D131" s="20" t="s">
        <v>149</v>
      </c>
      <c r="E131" s="14" t="s">
        <v>150</v>
      </c>
      <c r="F131" s="5">
        <v>270</v>
      </c>
      <c r="G131" s="5">
        <v>270</v>
      </c>
      <c r="H131" s="5">
        <v>1800</v>
      </c>
      <c r="I131" s="5">
        <v>486000</v>
      </c>
      <c r="J131" s="13"/>
      <c r="K131" s="76">
        <v>0</v>
      </c>
      <c r="L131" s="7">
        <v>5</v>
      </c>
      <c r="M131" s="47">
        <f t="shared" si="13"/>
        <v>5</v>
      </c>
      <c r="N131" s="47"/>
      <c r="O131" s="92">
        <v>0</v>
      </c>
      <c r="P131" s="5">
        <f>ROUNDDOWN((H131*L131),2)</f>
        <v>9000</v>
      </c>
      <c r="Q131" s="6">
        <f t="shared" ref="Q131:Q165" si="19">ROUNDDOWN(SUM(O131:P131),2)</f>
        <v>9000</v>
      </c>
      <c r="R131" s="6"/>
      <c r="S131" s="32" t="s">
        <v>224</v>
      </c>
      <c r="T131" s="102">
        <f t="shared" si="11"/>
        <v>0</v>
      </c>
      <c r="U131" s="102">
        <f t="shared" si="12"/>
        <v>5</v>
      </c>
      <c r="V131" s="101">
        <f t="shared" si="14"/>
        <v>1.8518518518518517E-2</v>
      </c>
    </row>
    <row r="132" spans="3:22" x14ac:dyDescent="0.4">
      <c r="C132" s="14">
        <v>2</v>
      </c>
      <c r="D132" s="20" t="s">
        <v>151</v>
      </c>
      <c r="E132" s="14" t="s">
        <v>14</v>
      </c>
      <c r="F132" s="5">
        <v>1000</v>
      </c>
      <c r="G132" s="5">
        <v>1000</v>
      </c>
      <c r="H132" s="5">
        <v>62</v>
      </c>
      <c r="I132" s="5">
        <v>62000</v>
      </c>
      <c r="J132" s="13"/>
      <c r="K132" s="76">
        <v>11.11</v>
      </c>
      <c r="L132" s="7">
        <v>5.47</v>
      </c>
      <c r="M132" s="47">
        <f t="shared" si="13"/>
        <v>16.579999999999998</v>
      </c>
      <c r="N132" s="47"/>
      <c r="O132" s="92">
        <v>688.82</v>
      </c>
      <c r="P132" s="5">
        <f>ROUNDDOWN((H132*L132),2)</f>
        <v>339.14</v>
      </c>
      <c r="Q132" s="6">
        <f t="shared" si="19"/>
        <v>1027.96</v>
      </c>
      <c r="R132" s="6"/>
      <c r="S132" s="32" t="s">
        <v>202</v>
      </c>
      <c r="T132" s="102">
        <f t="shared" ref="T132:T164" si="20">O132</f>
        <v>688.82</v>
      </c>
      <c r="U132" s="102">
        <f t="shared" ref="U132:U164" si="21">L132</f>
        <v>5.47</v>
      </c>
      <c r="V132" s="101">
        <f t="shared" si="14"/>
        <v>5.47E-3</v>
      </c>
    </row>
    <row r="133" spans="3:22" x14ac:dyDescent="0.4">
      <c r="C133" s="14">
        <v>3</v>
      </c>
      <c r="D133" s="20" t="s">
        <v>152</v>
      </c>
      <c r="E133" s="14" t="s">
        <v>2</v>
      </c>
      <c r="F133" s="5">
        <v>1</v>
      </c>
      <c r="G133" s="5">
        <v>1</v>
      </c>
      <c r="H133" s="5">
        <v>62572.5</v>
      </c>
      <c r="I133" s="5">
        <v>62572.5</v>
      </c>
      <c r="J133" s="13"/>
      <c r="K133" s="76">
        <v>7.0000000000000007E-2</v>
      </c>
      <c r="L133" s="7">
        <v>0</v>
      </c>
      <c r="M133" s="47">
        <f t="shared" si="13"/>
        <v>7.0000000000000007E-2</v>
      </c>
      <c r="N133" s="47"/>
      <c r="O133" s="92">
        <v>4380.07</v>
      </c>
      <c r="P133" s="5">
        <f>ROUNDDOWN((H133*L133),2)</f>
        <v>0</v>
      </c>
      <c r="Q133" s="6">
        <f t="shared" si="19"/>
        <v>4380.07</v>
      </c>
      <c r="R133" s="6"/>
      <c r="S133" s="32" t="s">
        <v>202</v>
      </c>
      <c r="T133" s="102">
        <f t="shared" si="20"/>
        <v>4380.07</v>
      </c>
      <c r="U133" s="102">
        <f t="shared" si="21"/>
        <v>0</v>
      </c>
      <c r="V133" s="101">
        <f t="shared" si="14"/>
        <v>0</v>
      </c>
    </row>
    <row r="134" spans="3:22" x14ac:dyDescent="0.4">
      <c r="C134" s="14">
        <v>4</v>
      </c>
      <c r="D134" s="20" t="s">
        <v>153</v>
      </c>
      <c r="E134" s="14" t="s">
        <v>154</v>
      </c>
      <c r="F134" s="5">
        <v>9</v>
      </c>
      <c r="G134" s="5">
        <v>9</v>
      </c>
      <c r="H134" s="5">
        <v>11770.33</v>
      </c>
      <c r="I134" s="5">
        <v>105932.97</v>
      </c>
      <c r="J134" s="13"/>
      <c r="K134" s="76">
        <v>1</v>
      </c>
      <c r="L134" s="7">
        <v>1</v>
      </c>
      <c r="M134" s="47">
        <f t="shared" ref="M134:M165" si="22">SUM(K134:L134)</f>
        <v>2</v>
      </c>
      <c r="N134" s="47"/>
      <c r="O134" s="92">
        <v>11770.33</v>
      </c>
      <c r="P134" s="5">
        <f>ROUNDDOWN((H134*L134),2)</f>
        <v>11770.33</v>
      </c>
      <c r="Q134" s="6">
        <f t="shared" si="19"/>
        <v>23540.66</v>
      </c>
      <c r="R134" s="6"/>
      <c r="S134" s="32" t="s">
        <v>202</v>
      </c>
      <c r="T134" s="102">
        <f t="shared" si="20"/>
        <v>11770.33</v>
      </c>
      <c r="U134" s="102">
        <f t="shared" si="21"/>
        <v>1</v>
      </c>
      <c r="V134" s="101">
        <f t="shared" ref="V134:V165" si="23">P134/I134</f>
        <v>0.1111111111111111</v>
      </c>
    </row>
    <row r="135" spans="3:22" s="4" customFormat="1" x14ac:dyDescent="0.4">
      <c r="C135" s="15" t="s">
        <v>155</v>
      </c>
      <c r="D135" s="21" t="s">
        <v>156</v>
      </c>
      <c r="E135" s="15" t="s">
        <v>2</v>
      </c>
      <c r="F135" s="8">
        <v>1</v>
      </c>
      <c r="G135" s="8">
        <v>1</v>
      </c>
      <c r="H135" s="8">
        <v>405990</v>
      </c>
      <c r="I135" s="8">
        <v>405990</v>
      </c>
      <c r="J135" s="10"/>
      <c r="K135" s="66" t="s">
        <v>276</v>
      </c>
      <c r="L135" s="33" t="s">
        <v>276</v>
      </c>
      <c r="M135" s="50" t="str">
        <f>L135</f>
        <v>-</v>
      </c>
      <c r="N135" s="50"/>
      <c r="O135" s="93">
        <v>314.01</v>
      </c>
      <c r="P135" s="8">
        <f>ROUNDDOWN(SUM(P136:P137),2)</f>
        <v>946.7</v>
      </c>
      <c r="Q135" s="9">
        <f t="shared" si="19"/>
        <v>1260.71</v>
      </c>
      <c r="R135" s="149"/>
      <c r="S135" s="67" t="s">
        <v>223</v>
      </c>
      <c r="T135" s="102">
        <f t="shared" si="20"/>
        <v>314.01</v>
      </c>
      <c r="U135" s="102" t="str">
        <f t="shared" si="21"/>
        <v>-</v>
      </c>
      <c r="V135" s="101">
        <f t="shared" si="23"/>
        <v>2.3318308332717554E-3</v>
      </c>
    </row>
    <row r="136" spans="3:22" s="27" customFormat="1" x14ac:dyDescent="0.4">
      <c r="C136" s="28">
        <v>1</v>
      </c>
      <c r="D136" s="29" t="s">
        <v>157</v>
      </c>
      <c r="E136" s="28" t="s">
        <v>158</v>
      </c>
      <c r="F136" s="30">
        <v>9</v>
      </c>
      <c r="G136" s="30">
        <v>9</v>
      </c>
      <c r="H136" s="30">
        <v>43346</v>
      </c>
      <c r="I136" s="30">
        <v>390114</v>
      </c>
      <c r="J136" s="31"/>
      <c r="K136" s="76">
        <v>0</v>
      </c>
      <c r="L136" s="31">
        <v>0</v>
      </c>
      <c r="M136" s="47">
        <f t="shared" si="22"/>
        <v>0</v>
      </c>
      <c r="N136" s="47"/>
      <c r="O136" s="92">
        <v>0</v>
      </c>
      <c r="P136" s="30">
        <f>ROUNDDOWN((H136*L136),2)</f>
        <v>0</v>
      </c>
      <c r="Q136" s="6">
        <f t="shared" si="19"/>
        <v>0</v>
      </c>
      <c r="R136" s="6"/>
      <c r="S136" s="32" t="s">
        <v>225</v>
      </c>
      <c r="T136" s="102">
        <f t="shared" si="20"/>
        <v>0</v>
      </c>
      <c r="U136" s="102">
        <f t="shared" si="21"/>
        <v>0</v>
      </c>
      <c r="V136" s="101">
        <f t="shared" si="23"/>
        <v>0</v>
      </c>
    </row>
    <row r="137" spans="3:22" s="99" customFormat="1" x14ac:dyDescent="0.4">
      <c r="C137" s="94">
        <v>2</v>
      </c>
      <c r="D137" s="83" t="s">
        <v>159</v>
      </c>
      <c r="E137" s="95" t="s">
        <v>160</v>
      </c>
      <c r="F137" s="96">
        <v>9</v>
      </c>
      <c r="G137" s="96">
        <v>9</v>
      </c>
      <c r="H137" s="96">
        <v>1764</v>
      </c>
      <c r="I137" s="96">
        <v>15876</v>
      </c>
      <c r="J137" s="97"/>
      <c r="K137" s="141"/>
      <c r="L137" s="97">
        <v>0</v>
      </c>
      <c r="M137" s="98">
        <f t="shared" si="22"/>
        <v>0</v>
      </c>
      <c r="N137" s="98"/>
      <c r="O137" s="72">
        <v>314.01</v>
      </c>
      <c r="P137" s="142">
        <f>ROUNDDOWN(SUM(P4,P19,P41,P59,P62,P79,P102,P107)*0.000945*1,2)</f>
        <v>946.7</v>
      </c>
      <c r="Q137" s="11">
        <f t="shared" si="19"/>
        <v>1260.71</v>
      </c>
      <c r="R137" s="11"/>
      <c r="S137" s="126" t="s">
        <v>309</v>
      </c>
      <c r="T137" s="18">
        <f t="shared" si="20"/>
        <v>314.01</v>
      </c>
      <c r="U137" s="18">
        <f t="shared" si="21"/>
        <v>0</v>
      </c>
      <c r="V137" s="139">
        <f t="shared" si="23"/>
        <v>5.9630889392794158E-2</v>
      </c>
    </row>
    <row r="138" spans="3:22" s="4" customFormat="1" x14ac:dyDescent="0.4">
      <c r="C138" s="15" t="s">
        <v>301</v>
      </c>
      <c r="D138" s="21" t="s">
        <v>302</v>
      </c>
      <c r="E138" s="15" t="s">
        <v>2</v>
      </c>
      <c r="F138" s="8">
        <v>1</v>
      </c>
      <c r="G138" s="8">
        <v>1</v>
      </c>
      <c r="H138" s="8">
        <v>494131</v>
      </c>
      <c r="I138" s="8">
        <v>494131</v>
      </c>
      <c r="J138" s="10"/>
      <c r="K138" s="66" t="s">
        <v>276</v>
      </c>
      <c r="L138" s="33" t="s">
        <v>276</v>
      </c>
      <c r="M138" s="50" t="str">
        <f>L138</f>
        <v>-</v>
      </c>
      <c r="N138" s="50"/>
      <c r="O138" s="93">
        <v>1480.35</v>
      </c>
      <c r="P138" s="8">
        <f>ROUNDDOWN(SUM(P139:P153),2)</f>
        <v>5327.5</v>
      </c>
      <c r="Q138" s="9">
        <f t="shared" si="19"/>
        <v>6807.85</v>
      </c>
      <c r="R138" s="9"/>
      <c r="S138" s="67" t="s">
        <v>226</v>
      </c>
      <c r="T138" s="102">
        <f t="shared" si="20"/>
        <v>1480.35</v>
      </c>
      <c r="U138" s="102" t="str">
        <f t="shared" si="21"/>
        <v>-</v>
      </c>
      <c r="V138" s="101">
        <f t="shared" si="23"/>
        <v>1.078155387943683E-2</v>
      </c>
    </row>
    <row r="139" spans="3:22" x14ac:dyDescent="0.4">
      <c r="C139" s="14">
        <v>1</v>
      </c>
      <c r="D139" s="20" t="s">
        <v>163</v>
      </c>
      <c r="E139" s="14" t="s">
        <v>164</v>
      </c>
      <c r="F139" s="5">
        <v>3</v>
      </c>
      <c r="G139" s="5">
        <v>3</v>
      </c>
      <c r="H139" s="5">
        <v>125</v>
      </c>
      <c r="I139" s="5">
        <v>375</v>
      </c>
      <c r="J139" s="13"/>
      <c r="K139" s="76">
        <v>0</v>
      </c>
      <c r="L139" s="7">
        <v>0</v>
      </c>
      <c r="M139" s="47">
        <f t="shared" si="22"/>
        <v>0</v>
      </c>
      <c r="N139" s="47"/>
      <c r="O139" s="92">
        <v>0</v>
      </c>
      <c r="P139" s="5">
        <f t="shared" ref="P139:P148" si="24">ROUNDDOWN((H139*L139),2)</f>
        <v>0</v>
      </c>
      <c r="Q139" s="6">
        <f t="shared" si="19"/>
        <v>0</v>
      </c>
      <c r="R139" s="6"/>
      <c r="S139" s="1" t="s">
        <v>222</v>
      </c>
      <c r="T139" s="102">
        <f t="shared" si="20"/>
        <v>0</v>
      </c>
      <c r="U139" s="102">
        <f t="shared" si="21"/>
        <v>0</v>
      </c>
      <c r="V139" s="101">
        <f t="shared" si="23"/>
        <v>0</v>
      </c>
    </row>
    <row r="140" spans="3:22" x14ac:dyDescent="0.4">
      <c r="C140" s="14">
        <v>2</v>
      </c>
      <c r="D140" s="20" t="s">
        <v>165</v>
      </c>
      <c r="E140" s="14" t="s">
        <v>166</v>
      </c>
      <c r="F140" s="5">
        <v>30</v>
      </c>
      <c r="G140" s="5">
        <v>30</v>
      </c>
      <c r="H140" s="5">
        <v>175</v>
      </c>
      <c r="I140" s="5">
        <v>5250</v>
      </c>
      <c r="J140" s="13"/>
      <c r="K140" s="76">
        <v>0</v>
      </c>
      <c r="L140" s="7">
        <v>0</v>
      </c>
      <c r="M140" s="47">
        <f t="shared" si="22"/>
        <v>0</v>
      </c>
      <c r="N140" s="47"/>
      <c r="O140" s="92">
        <v>0</v>
      </c>
      <c r="P140" s="5">
        <f t="shared" si="24"/>
        <v>0</v>
      </c>
      <c r="Q140" s="6">
        <f t="shared" si="19"/>
        <v>0</v>
      </c>
      <c r="R140" s="6"/>
      <c r="S140" s="1" t="s">
        <v>222</v>
      </c>
      <c r="T140" s="102">
        <f t="shared" si="20"/>
        <v>0</v>
      </c>
      <c r="U140" s="102">
        <f t="shared" si="21"/>
        <v>0</v>
      </c>
      <c r="V140" s="101">
        <f t="shared" si="23"/>
        <v>0</v>
      </c>
    </row>
    <row r="141" spans="3:22" x14ac:dyDescent="0.4">
      <c r="C141" s="14">
        <v>3</v>
      </c>
      <c r="D141" s="20" t="s">
        <v>167</v>
      </c>
      <c r="E141" s="14" t="s">
        <v>168</v>
      </c>
      <c r="F141" s="5">
        <v>30</v>
      </c>
      <c r="G141" s="5">
        <v>30</v>
      </c>
      <c r="H141" s="5">
        <v>250</v>
      </c>
      <c r="I141" s="5">
        <v>7500</v>
      </c>
      <c r="J141" s="13"/>
      <c r="K141" s="76">
        <v>0</v>
      </c>
      <c r="L141" s="7">
        <v>0</v>
      </c>
      <c r="M141" s="47">
        <f t="shared" si="22"/>
        <v>0</v>
      </c>
      <c r="N141" s="47"/>
      <c r="O141" s="92">
        <v>0</v>
      </c>
      <c r="P141" s="5">
        <f t="shared" si="24"/>
        <v>0</v>
      </c>
      <c r="Q141" s="6">
        <f t="shared" si="19"/>
        <v>0</v>
      </c>
      <c r="R141" s="6"/>
      <c r="S141" s="1" t="s">
        <v>222</v>
      </c>
      <c r="T141" s="102">
        <f t="shared" si="20"/>
        <v>0</v>
      </c>
      <c r="U141" s="102">
        <f t="shared" si="21"/>
        <v>0</v>
      </c>
      <c r="V141" s="101">
        <f t="shared" si="23"/>
        <v>0</v>
      </c>
    </row>
    <row r="142" spans="3:22" x14ac:dyDescent="0.4">
      <c r="C142" s="14">
        <v>4</v>
      </c>
      <c r="D142" s="20" t="s">
        <v>169</v>
      </c>
      <c r="E142" s="14" t="s">
        <v>170</v>
      </c>
      <c r="F142" s="5">
        <v>30</v>
      </c>
      <c r="G142" s="5">
        <v>30</v>
      </c>
      <c r="H142" s="5">
        <v>325</v>
      </c>
      <c r="I142" s="5">
        <v>9750</v>
      </c>
      <c r="J142" s="13"/>
      <c r="K142" s="76">
        <v>0</v>
      </c>
      <c r="L142" s="7">
        <v>0</v>
      </c>
      <c r="M142" s="47">
        <f t="shared" si="22"/>
        <v>0</v>
      </c>
      <c r="N142" s="47"/>
      <c r="O142" s="92">
        <v>0</v>
      </c>
      <c r="P142" s="5">
        <f t="shared" si="24"/>
        <v>0</v>
      </c>
      <c r="Q142" s="6">
        <f t="shared" si="19"/>
        <v>0</v>
      </c>
      <c r="R142" s="6"/>
      <c r="S142" s="1" t="s">
        <v>222</v>
      </c>
      <c r="T142" s="102">
        <f t="shared" si="20"/>
        <v>0</v>
      </c>
      <c r="U142" s="102">
        <f t="shared" si="21"/>
        <v>0</v>
      </c>
      <c r="V142" s="101">
        <f t="shared" si="23"/>
        <v>0</v>
      </c>
    </row>
    <row r="143" spans="3:22" x14ac:dyDescent="0.4">
      <c r="C143" s="14">
        <v>5</v>
      </c>
      <c r="D143" s="20" t="s">
        <v>171</v>
      </c>
      <c r="E143" s="14" t="s">
        <v>168</v>
      </c>
      <c r="F143" s="5">
        <v>100</v>
      </c>
      <c r="G143" s="5">
        <v>100</v>
      </c>
      <c r="H143" s="5">
        <v>28</v>
      </c>
      <c r="I143" s="5">
        <v>2800</v>
      </c>
      <c r="J143" s="13"/>
      <c r="K143" s="76">
        <v>5.28</v>
      </c>
      <c r="L143" s="7">
        <v>0</v>
      </c>
      <c r="M143" s="47">
        <f t="shared" si="22"/>
        <v>5.28</v>
      </c>
      <c r="N143" s="47"/>
      <c r="O143" s="92">
        <v>147.84</v>
      </c>
      <c r="P143" s="5">
        <f t="shared" si="24"/>
        <v>0</v>
      </c>
      <c r="Q143" s="6">
        <f t="shared" si="19"/>
        <v>147.84</v>
      </c>
      <c r="R143" s="6"/>
      <c r="S143" s="1" t="s">
        <v>201</v>
      </c>
      <c r="T143" s="102">
        <f t="shared" si="20"/>
        <v>147.84</v>
      </c>
      <c r="U143" s="102">
        <f t="shared" si="21"/>
        <v>0</v>
      </c>
      <c r="V143" s="101">
        <f t="shared" si="23"/>
        <v>0</v>
      </c>
    </row>
    <row r="144" spans="3:22" x14ac:dyDescent="0.4">
      <c r="C144" s="14">
        <v>6</v>
      </c>
      <c r="D144" s="20" t="s">
        <v>172</v>
      </c>
      <c r="E144" s="14" t="s">
        <v>173</v>
      </c>
      <c r="F144" s="5">
        <v>30</v>
      </c>
      <c r="G144" s="5">
        <v>30</v>
      </c>
      <c r="H144" s="5">
        <v>150</v>
      </c>
      <c r="I144" s="5">
        <v>4500</v>
      </c>
      <c r="J144" s="13"/>
      <c r="K144" s="76">
        <v>0</v>
      </c>
      <c r="L144" s="7">
        <v>5.29</v>
      </c>
      <c r="M144" s="47">
        <f t="shared" si="22"/>
        <v>5.29</v>
      </c>
      <c r="N144" s="47"/>
      <c r="O144" s="92">
        <v>0</v>
      </c>
      <c r="P144" s="5">
        <f t="shared" si="24"/>
        <v>793.5</v>
      </c>
      <c r="Q144" s="6">
        <f t="shared" si="19"/>
        <v>793.5</v>
      </c>
      <c r="R144" s="6"/>
      <c r="S144" s="1" t="s">
        <v>202</v>
      </c>
      <c r="T144" s="102">
        <f t="shared" si="20"/>
        <v>0</v>
      </c>
      <c r="U144" s="102">
        <f t="shared" si="21"/>
        <v>5.29</v>
      </c>
      <c r="V144" s="101">
        <f t="shared" si="23"/>
        <v>0.17633333333333334</v>
      </c>
    </row>
    <row r="145" spans="3:22" x14ac:dyDescent="0.4">
      <c r="C145" s="14">
        <v>7</v>
      </c>
      <c r="D145" s="20" t="s">
        <v>174</v>
      </c>
      <c r="E145" s="14" t="s">
        <v>175</v>
      </c>
      <c r="F145" s="5">
        <v>30</v>
      </c>
      <c r="G145" s="5">
        <v>30</v>
      </c>
      <c r="H145" s="5">
        <v>110</v>
      </c>
      <c r="I145" s="5">
        <v>3300</v>
      </c>
      <c r="J145" s="13"/>
      <c r="K145" s="76">
        <v>0</v>
      </c>
      <c r="L145" s="7">
        <v>10.9</v>
      </c>
      <c r="M145" s="47">
        <f t="shared" si="22"/>
        <v>10.9</v>
      </c>
      <c r="N145" s="47"/>
      <c r="O145" s="92">
        <v>0</v>
      </c>
      <c r="P145" s="5">
        <f t="shared" si="24"/>
        <v>1199</v>
      </c>
      <c r="Q145" s="6">
        <f t="shared" si="19"/>
        <v>1199</v>
      </c>
      <c r="R145" s="6"/>
      <c r="S145" s="1" t="s">
        <v>227</v>
      </c>
      <c r="T145" s="102">
        <f t="shared" si="20"/>
        <v>0</v>
      </c>
      <c r="U145" s="102">
        <f t="shared" si="21"/>
        <v>10.9</v>
      </c>
      <c r="V145" s="101">
        <f t="shared" si="23"/>
        <v>0.36333333333333334</v>
      </c>
    </row>
    <row r="146" spans="3:22" x14ac:dyDescent="0.4">
      <c r="C146" s="14">
        <v>8</v>
      </c>
      <c r="D146" s="20" t="s">
        <v>176</v>
      </c>
      <c r="E146" s="14" t="s">
        <v>177</v>
      </c>
      <c r="F146" s="5">
        <v>4</v>
      </c>
      <c r="G146" s="5">
        <v>4</v>
      </c>
      <c r="H146" s="5">
        <v>125</v>
      </c>
      <c r="I146" s="5">
        <v>500</v>
      </c>
      <c r="J146" s="13"/>
      <c r="K146" s="76">
        <v>1</v>
      </c>
      <c r="L146" s="7">
        <v>0</v>
      </c>
      <c r="M146" s="47">
        <f t="shared" si="22"/>
        <v>1</v>
      </c>
      <c r="N146" s="47"/>
      <c r="O146" s="92">
        <v>125</v>
      </c>
      <c r="P146" s="5">
        <f t="shared" si="24"/>
        <v>0</v>
      </c>
      <c r="Q146" s="6">
        <f t="shared" si="19"/>
        <v>125</v>
      </c>
      <c r="R146" s="6"/>
      <c r="S146" s="1" t="s">
        <v>202</v>
      </c>
      <c r="T146" s="102">
        <f t="shared" si="20"/>
        <v>125</v>
      </c>
      <c r="U146" s="102">
        <f t="shared" si="21"/>
        <v>0</v>
      </c>
      <c r="V146" s="101">
        <f t="shared" si="23"/>
        <v>0</v>
      </c>
    </row>
    <row r="147" spans="3:22" x14ac:dyDescent="0.4">
      <c r="C147" s="14">
        <v>9</v>
      </c>
      <c r="D147" s="20" t="s">
        <v>178</v>
      </c>
      <c r="E147" s="14" t="s">
        <v>177</v>
      </c>
      <c r="F147" s="5">
        <v>4</v>
      </c>
      <c r="G147" s="5">
        <v>4</v>
      </c>
      <c r="H147" s="5">
        <v>125</v>
      </c>
      <c r="I147" s="5">
        <v>500</v>
      </c>
      <c r="J147" s="13"/>
      <c r="K147" s="76">
        <v>1</v>
      </c>
      <c r="L147" s="7">
        <v>0</v>
      </c>
      <c r="M147" s="47">
        <f t="shared" si="22"/>
        <v>1</v>
      </c>
      <c r="N147" s="47"/>
      <c r="O147" s="92">
        <v>125</v>
      </c>
      <c r="P147" s="5">
        <f t="shared" si="24"/>
        <v>0</v>
      </c>
      <c r="Q147" s="6">
        <f t="shared" si="19"/>
        <v>125</v>
      </c>
      <c r="R147" s="6"/>
      <c r="S147" s="1" t="s">
        <v>202</v>
      </c>
      <c r="T147" s="102">
        <f t="shared" si="20"/>
        <v>125</v>
      </c>
      <c r="U147" s="102">
        <f t="shared" si="21"/>
        <v>0</v>
      </c>
      <c r="V147" s="101">
        <f t="shared" si="23"/>
        <v>0</v>
      </c>
    </row>
    <row r="148" spans="3:22" x14ac:dyDescent="0.4">
      <c r="C148" s="14">
        <v>10</v>
      </c>
      <c r="D148" s="20" t="s">
        <v>179</v>
      </c>
      <c r="E148" s="14" t="s">
        <v>177</v>
      </c>
      <c r="F148" s="5">
        <v>4</v>
      </c>
      <c r="G148" s="5">
        <v>4</v>
      </c>
      <c r="H148" s="5">
        <v>125</v>
      </c>
      <c r="I148" s="5">
        <v>500</v>
      </c>
      <c r="J148" s="13"/>
      <c r="K148" s="76">
        <v>0</v>
      </c>
      <c r="L148" s="7">
        <v>0</v>
      </c>
      <c r="M148" s="47">
        <f t="shared" si="22"/>
        <v>0</v>
      </c>
      <c r="N148" s="47"/>
      <c r="O148" s="92">
        <v>0</v>
      </c>
      <c r="P148" s="5">
        <f t="shared" si="24"/>
        <v>0</v>
      </c>
      <c r="Q148" s="6">
        <f t="shared" si="19"/>
        <v>0</v>
      </c>
      <c r="R148" s="6"/>
      <c r="S148" s="1" t="s">
        <v>202</v>
      </c>
      <c r="T148" s="102">
        <f t="shared" si="20"/>
        <v>0</v>
      </c>
      <c r="U148" s="102">
        <f t="shared" si="21"/>
        <v>0</v>
      </c>
      <c r="V148" s="101">
        <f t="shared" si="23"/>
        <v>0</v>
      </c>
    </row>
    <row r="149" spans="3:22" x14ac:dyDescent="0.4">
      <c r="C149" s="14">
        <v>11</v>
      </c>
      <c r="D149" s="20" t="s">
        <v>180</v>
      </c>
      <c r="E149" s="14" t="s">
        <v>43</v>
      </c>
      <c r="F149" s="5">
        <v>3</v>
      </c>
      <c r="G149" s="5">
        <v>3</v>
      </c>
      <c r="H149" s="5">
        <v>770</v>
      </c>
      <c r="I149" s="5">
        <v>2310</v>
      </c>
      <c r="J149" s="13"/>
      <c r="K149" s="76">
        <v>0</v>
      </c>
      <c r="L149" s="7">
        <v>0</v>
      </c>
      <c r="M149" s="47">
        <f t="shared" si="22"/>
        <v>0</v>
      </c>
      <c r="N149" s="47"/>
      <c r="O149" s="92">
        <v>0</v>
      </c>
      <c r="P149" s="5">
        <f t="shared" ref="P149:P153" si="25">ROUNDDOWN((H149*L149),2)</f>
        <v>0</v>
      </c>
      <c r="Q149" s="6">
        <f t="shared" si="19"/>
        <v>0</v>
      </c>
      <c r="R149" s="6"/>
      <c r="S149" s="1" t="s">
        <v>228</v>
      </c>
      <c r="T149" s="102">
        <f t="shared" si="20"/>
        <v>0</v>
      </c>
      <c r="U149" s="102">
        <f t="shared" si="21"/>
        <v>0</v>
      </c>
      <c r="V149" s="101">
        <f t="shared" si="23"/>
        <v>0</v>
      </c>
    </row>
    <row r="150" spans="3:22" ht="34" x14ac:dyDescent="0.4">
      <c r="C150" s="14">
        <v>12</v>
      </c>
      <c r="D150" s="20" t="s">
        <v>181</v>
      </c>
      <c r="E150" s="14" t="s">
        <v>175</v>
      </c>
      <c r="F150" s="5">
        <v>3</v>
      </c>
      <c r="G150" s="5">
        <v>3</v>
      </c>
      <c r="H150" s="5">
        <v>3200</v>
      </c>
      <c r="I150" s="5">
        <v>9600</v>
      </c>
      <c r="J150" s="13"/>
      <c r="K150" s="76">
        <v>0</v>
      </c>
      <c r="L150" s="7">
        <v>0</v>
      </c>
      <c r="M150" s="47">
        <f t="shared" si="22"/>
        <v>0</v>
      </c>
      <c r="N150" s="47"/>
      <c r="O150" s="92">
        <v>0</v>
      </c>
      <c r="P150" s="5">
        <f t="shared" si="25"/>
        <v>0</v>
      </c>
      <c r="Q150" s="6">
        <f t="shared" si="19"/>
        <v>0</v>
      </c>
      <c r="R150" s="6"/>
      <c r="S150" s="1" t="s">
        <v>201</v>
      </c>
      <c r="T150" s="102">
        <f t="shared" si="20"/>
        <v>0</v>
      </c>
      <c r="U150" s="102">
        <f t="shared" si="21"/>
        <v>0</v>
      </c>
      <c r="V150" s="101">
        <f t="shared" si="23"/>
        <v>0</v>
      </c>
    </row>
    <row r="151" spans="3:22" s="16" customFormat="1" x14ac:dyDescent="0.4">
      <c r="C151" s="17">
        <v>13</v>
      </c>
      <c r="D151" s="22" t="s">
        <v>303</v>
      </c>
      <c r="E151" s="17" t="s">
        <v>2</v>
      </c>
      <c r="F151" s="18">
        <v>1</v>
      </c>
      <c r="G151" s="18">
        <v>1</v>
      </c>
      <c r="H151" s="18">
        <v>52912</v>
      </c>
      <c r="I151" s="18">
        <v>52912</v>
      </c>
      <c r="J151" s="19"/>
      <c r="K151" s="132">
        <v>1</v>
      </c>
      <c r="L151" s="19">
        <v>0</v>
      </c>
      <c r="M151" s="98">
        <f t="shared" si="22"/>
        <v>1</v>
      </c>
      <c r="N151" s="98"/>
      <c r="O151" s="72">
        <v>1046.71</v>
      </c>
      <c r="P151" s="18">
        <f>ROUNDDOWN(SUM(P4,P19,P41,P59,P62,P79,P102,P107)*0.00315,2)</f>
        <v>3155.67</v>
      </c>
      <c r="Q151" s="11">
        <f>ROUNDDOWN(SUM(O151:P151),2)</f>
        <v>4202.38</v>
      </c>
      <c r="R151" s="149"/>
      <c r="S151" s="134" t="s">
        <v>310</v>
      </c>
      <c r="T151" s="18">
        <f t="shared" si="20"/>
        <v>1046.71</v>
      </c>
      <c r="U151" s="18">
        <f t="shared" si="21"/>
        <v>0</v>
      </c>
      <c r="V151" s="139">
        <f t="shared" si="23"/>
        <v>5.963996824916843E-2</v>
      </c>
    </row>
    <row r="152" spans="3:22" s="16" customFormat="1" x14ac:dyDescent="0.4">
      <c r="C152" s="17">
        <v>14</v>
      </c>
      <c r="D152" s="22" t="s">
        <v>271</v>
      </c>
      <c r="E152" s="17" t="s">
        <v>2</v>
      </c>
      <c r="F152" s="18">
        <v>1</v>
      </c>
      <c r="G152" s="18">
        <v>1</v>
      </c>
      <c r="H152" s="18">
        <v>4220</v>
      </c>
      <c r="I152" s="18">
        <v>4220</v>
      </c>
      <c r="J152" s="19"/>
      <c r="K152" s="132">
        <v>1</v>
      </c>
      <c r="L152" s="19">
        <v>0</v>
      </c>
      <c r="M152" s="98">
        <f t="shared" si="22"/>
        <v>1</v>
      </c>
      <c r="N152" s="98"/>
      <c r="O152" s="72">
        <v>35.799999999999997</v>
      </c>
      <c r="P152" s="18">
        <f>ROUNDDOWN(SUM(P139:P150)*0.090007,2)</f>
        <v>179.33</v>
      </c>
      <c r="Q152" s="11">
        <f t="shared" si="19"/>
        <v>215.13</v>
      </c>
      <c r="R152" s="149"/>
      <c r="S152" s="137" t="s">
        <v>311</v>
      </c>
      <c r="T152" s="18">
        <f t="shared" si="20"/>
        <v>35.799999999999997</v>
      </c>
      <c r="U152" s="18">
        <f t="shared" si="21"/>
        <v>0</v>
      </c>
      <c r="V152" s="139">
        <f t="shared" si="23"/>
        <v>4.249526066350711E-2</v>
      </c>
    </row>
    <row r="153" spans="3:22" s="27" customFormat="1" x14ac:dyDescent="0.4">
      <c r="C153" s="28">
        <v>15</v>
      </c>
      <c r="D153" s="29" t="s">
        <v>182</v>
      </c>
      <c r="E153" s="28" t="s">
        <v>158</v>
      </c>
      <c r="F153" s="30">
        <v>9</v>
      </c>
      <c r="G153" s="30">
        <v>9</v>
      </c>
      <c r="H153" s="30">
        <v>43346</v>
      </c>
      <c r="I153" s="30">
        <v>390114</v>
      </c>
      <c r="J153" s="31"/>
      <c r="K153" s="76">
        <v>0</v>
      </c>
      <c r="L153" s="7">
        <v>0</v>
      </c>
      <c r="M153" s="47">
        <f t="shared" si="22"/>
        <v>0</v>
      </c>
      <c r="N153" s="47"/>
      <c r="O153" s="92">
        <v>0</v>
      </c>
      <c r="P153" s="5">
        <f t="shared" si="25"/>
        <v>0</v>
      </c>
      <c r="Q153" s="6">
        <f t="shared" si="19"/>
        <v>0</v>
      </c>
      <c r="R153" s="6"/>
      <c r="S153" s="34" t="s">
        <v>229</v>
      </c>
      <c r="T153" s="102">
        <f t="shared" si="20"/>
        <v>0</v>
      </c>
      <c r="U153" s="102">
        <f t="shared" si="21"/>
        <v>0</v>
      </c>
      <c r="V153" s="101">
        <f t="shared" si="23"/>
        <v>0</v>
      </c>
    </row>
    <row r="154" spans="3:22" s="16" customFormat="1" x14ac:dyDescent="0.4">
      <c r="C154" s="17" t="s">
        <v>183</v>
      </c>
      <c r="D154" s="22" t="s">
        <v>281</v>
      </c>
      <c r="E154" s="17" t="s">
        <v>2</v>
      </c>
      <c r="F154" s="18">
        <v>1</v>
      </c>
      <c r="G154" s="18">
        <v>1</v>
      </c>
      <c r="H154" s="18">
        <v>167987</v>
      </c>
      <c r="I154" s="18">
        <v>167987</v>
      </c>
      <c r="J154" s="19"/>
      <c r="K154" s="138" t="s">
        <v>276</v>
      </c>
      <c r="L154" s="69" t="s">
        <v>276</v>
      </c>
      <c r="M154" s="69" t="s">
        <v>276</v>
      </c>
      <c r="N154" s="69"/>
      <c r="O154" s="72">
        <v>3322.89</v>
      </c>
      <c r="P154" s="18">
        <f>ROUNDDOWN(SUM(P4,P19,P41,P59,P62,P79,P102,P107)*0.01,2)</f>
        <v>10018.01</v>
      </c>
      <c r="Q154" s="11">
        <f t="shared" si="19"/>
        <v>13340.9</v>
      </c>
      <c r="R154" s="149"/>
      <c r="S154" s="134" t="s">
        <v>230</v>
      </c>
      <c r="T154" s="102">
        <f t="shared" si="20"/>
        <v>3322.89</v>
      </c>
      <c r="U154" s="102" t="str">
        <f t="shared" si="21"/>
        <v>-</v>
      </c>
      <c r="V154" s="101">
        <f t="shared" si="23"/>
        <v>5.9635626566341443E-2</v>
      </c>
    </row>
    <row r="155" spans="3:22" s="4" customFormat="1" x14ac:dyDescent="0.4">
      <c r="C155" s="15" t="s">
        <v>185</v>
      </c>
      <c r="D155" s="21" t="s">
        <v>186</v>
      </c>
      <c r="E155" s="15" t="s">
        <v>2</v>
      </c>
      <c r="F155" s="8">
        <v>1</v>
      </c>
      <c r="G155" s="8">
        <v>1</v>
      </c>
      <c r="H155" s="8">
        <v>20000</v>
      </c>
      <c r="I155" s="8">
        <v>20000</v>
      </c>
      <c r="J155" s="10"/>
      <c r="K155" s="80" t="s">
        <v>276</v>
      </c>
      <c r="L155" s="33" t="s">
        <v>276</v>
      </c>
      <c r="M155" s="50" t="str">
        <f>L155</f>
        <v>-</v>
      </c>
      <c r="N155" s="50"/>
      <c r="O155" s="93">
        <v>0</v>
      </c>
      <c r="P155" s="8">
        <f>ROUNDDOWN(SUM(P156),2)</f>
        <v>16000</v>
      </c>
      <c r="Q155" s="9">
        <f t="shared" si="19"/>
        <v>16000</v>
      </c>
      <c r="R155" s="9"/>
      <c r="S155" s="67" t="s">
        <v>216</v>
      </c>
      <c r="T155" s="102">
        <f t="shared" si="20"/>
        <v>0</v>
      </c>
      <c r="U155" s="102" t="str">
        <f t="shared" si="21"/>
        <v>-</v>
      </c>
      <c r="V155" s="101">
        <f t="shared" si="23"/>
        <v>0.8</v>
      </c>
    </row>
    <row r="156" spans="3:22" x14ac:dyDescent="0.4">
      <c r="C156" s="14">
        <v>1</v>
      </c>
      <c r="D156" s="20" t="s">
        <v>187</v>
      </c>
      <c r="E156" s="14" t="s">
        <v>22</v>
      </c>
      <c r="F156" s="5">
        <v>1</v>
      </c>
      <c r="G156" s="5">
        <v>1</v>
      </c>
      <c r="H156" s="5">
        <v>20000</v>
      </c>
      <c r="I156" s="5">
        <v>20000</v>
      </c>
      <c r="J156" s="13"/>
      <c r="K156" s="76">
        <v>0</v>
      </c>
      <c r="L156" s="31">
        <v>0.8</v>
      </c>
      <c r="M156" s="47">
        <f t="shared" si="22"/>
        <v>0.8</v>
      </c>
      <c r="N156" s="47"/>
      <c r="O156" s="92">
        <v>0</v>
      </c>
      <c r="P156" s="5">
        <f t="shared" ref="P156" si="26">ROUNDDOWN((H156*L156),2)</f>
        <v>16000</v>
      </c>
      <c r="Q156" s="6">
        <f t="shared" si="19"/>
        <v>16000</v>
      </c>
      <c r="R156" s="6"/>
      <c r="S156" s="1" t="s">
        <v>231</v>
      </c>
      <c r="T156" s="102">
        <f t="shared" si="20"/>
        <v>0</v>
      </c>
      <c r="U156" s="102">
        <f t="shared" si="21"/>
        <v>0.8</v>
      </c>
      <c r="V156" s="101">
        <f t="shared" si="23"/>
        <v>0.8</v>
      </c>
    </row>
    <row r="157" spans="3:22" s="16" customFormat="1" x14ac:dyDescent="0.4">
      <c r="C157" s="17" t="s">
        <v>272</v>
      </c>
      <c r="D157" s="22" t="s">
        <v>282</v>
      </c>
      <c r="E157" s="17" t="s">
        <v>2</v>
      </c>
      <c r="F157" s="18">
        <v>1</v>
      </c>
      <c r="G157" s="18">
        <v>1</v>
      </c>
      <c r="H157" s="18">
        <v>2342832.48</v>
      </c>
      <c r="I157" s="18">
        <v>2342832.48</v>
      </c>
      <c r="J157" s="19"/>
      <c r="K157" s="138" t="s">
        <v>276</v>
      </c>
      <c r="L157" s="69" t="s">
        <v>276</v>
      </c>
      <c r="M157" s="69" t="s">
        <v>276</v>
      </c>
      <c r="N157" s="69"/>
      <c r="O157" s="72">
        <v>42083.199999999997</v>
      </c>
      <c r="P157" s="18">
        <f>ROUNDDOWN(SUM(P4,P19,P41,P62,P59,P79,P102,P107,P116,P130,P135,P138,P154,P155)*0.111904,2)-0.65</f>
        <v>122629.91</v>
      </c>
      <c r="Q157" s="11">
        <f t="shared" si="19"/>
        <v>164713.10999999999</v>
      </c>
      <c r="R157" s="149"/>
      <c r="S157" s="134" t="s">
        <v>312</v>
      </c>
      <c r="T157" s="102">
        <f t="shared" si="20"/>
        <v>42083.199999999997</v>
      </c>
      <c r="U157" s="102" t="str">
        <f t="shared" si="21"/>
        <v>-</v>
      </c>
      <c r="V157" s="101">
        <f t="shared" si="23"/>
        <v>5.2342585757561295E-2</v>
      </c>
    </row>
    <row r="158" spans="3:22" s="4" customFormat="1" x14ac:dyDescent="0.4">
      <c r="C158" s="15" t="s">
        <v>189</v>
      </c>
      <c r="D158" s="21" t="s">
        <v>190</v>
      </c>
      <c r="E158" s="15" t="s">
        <v>2</v>
      </c>
      <c r="F158" s="8">
        <v>1</v>
      </c>
      <c r="G158" s="8">
        <v>1</v>
      </c>
      <c r="H158" s="8">
        <v>17550</v>
      </c>
      <c r="I158" s="8">
        <v>17550</v>
      </c>
      <c r="J158" s="10"/>
      <c r="K158" s="80" t="s">
        <v>276</v>
      </c>
      <c r="L158" s="33" t="s">
        <v>276</v>
      </c>
      <c r="M158" s="50" t="str">
        <f>L158</f>
        <v>-</v>
      </c>
      <c r="N158" s="50"/>
      <c r="O158" s="93">
        <v>293.49</v>
      </c>
      <c r="P158" s="8">
        <f>ROUNDDOWN(SUM(P159:P160),2)</f>
        <v>0</v>
      </c>
      <c r="Q158" s="9">
        <f t="shared" si="19"/>
        <v>293.49</v>
      </c>
      <c r="R158" s="9"/>
      <c r="S158" s="67" t="s">
        <v>216</v>
      </c>
      <c r="T158" s="102">
        <f t="shared" si="20"/>
        <v>293.49</v>
      </c>
      <c r="U158" s="102" t="str">
        <f t="shared" si="21"/>
        <v>-</v>
      </c>
      <c r="V158" s="101">
        <f t="shared" si="23"/>
        <v>0</v>
      </c>
    </row>
    <row r="159" spans="3:22" ht="34" x14ac:dyDescent="0.4">
      <c r="C159" s="14">
        <v>1</v>
      </c>
      <c r="D159" s="20" t="s">
        <v>191</v>
      </c>
      <c r="E159" s="14" t="s">
        <v>192</v>
      </c>
      <c r="F159" s="5">
        <v>270</v>
      </c>
      <c r="G159" s="5">
        <v>270</v>
      </c>
      <c r="H159" s="5">
        <v>27</v>
      </c>
      <c r="I159" s="5">
        <v>7290</v>
      </c>
      <c r="J159" s="13"/>
      <c r="K159" s="76">
        <v>10.87</v>
      </c>
      <c r="L159" s="7">
        <v>0</v>
      </c>
      <c r="M159" s="47">
        <f t="shared" si="22"/>
        <v>10.87</v>
      </c>
      <c r="N159" s="47"/>
      <c r="O159" s="92">
        <v>293.49</v>
      </c>
      <c r="P159" s="5">
        <f t="shared" ref="P159:P160" si="27">ROUNDDOWN((H159*L159),2)</f>
        <v>0</v>
      </c>
      <c r="Q159" s="6">
        <f t="shared" si="19"/>
        <v>293.49</v>
      </c>
      <c r="R159" s="6"/>
      <c r="S159" s="1" t="s">
        <v>201</v>
      </c>
      <c r="T159" s="102">
        <f t="shared" si="20"/>
        <v>293.49</v>
      </c>
      <c r="U159" s="102">
        <f t="shared" si="21"/>
        <v>0</v>
      </c>
      <c r="V159" s="101">
        <f t="shared" si="23"/>
        <v>0</v>
      </c>
    </row>
    <row r="160" spans="3:22" x14ac:dyDescent="0.4">
      <c r="C160" s="14">
        <v>2</v>
      </c>
      <c r="D160" s="20" t="s">
        <v>193</v>
      </c>
      <c r="E160" s="14" t="s">
        <v>192</v>
      </c>
      <c r="F160" s="5">
        <v>270</v>
      </c>
      <c r="G160" s="5">
        <v>270</v>
      </c>
      <c r="H160" s="5">
        <v>38</v>
      </c>
      <c r="I160" s="5">
        <v>10260</v>
      </c>
      <c r="J160" s="13"/>
      <c r="K160" s="76">
        <v>0</v>
      </c>
      <c r="L160" s="7">
        <v>0</v>
      </c>
      <c r="M160" s="47">
        <f t="shared" si="22"/>
        <v>0</v>
      </c>
      <c r="N160" s="47"/>
      <c r="O160" s="92">
        <v>0</v>
      </c>
      <c r="P160" s="5">
        <f t="shared" si="27"/>
        <v>0</v>
      </c>
      <c r="Q160" s="6">
        <f t="shared" si="19"/>
        <v>0</v>
      </c>
      <c r="R160" s="6"/>
      <c r="S160" s="1" t="s">
        <v>201</v>
      </c>
      <c r="T160" s="102">
        <f t="shared" si="20"/>
        <v>0</v>
      </c>
      <c r="U160" s="102">
        <f t="shared" si="21"/>
        <v>0</v>
      </c>
      <c r="V160" s="101">
        <f t="shared" si="23"/>
        <v>0</v>
      </c>
    </row>
    <row r="161" spans="3:22" s="4" customFormat="1" x14ac:dyDescent="0.4">
      <c r="C161" s="15" t="s">
        <v>194</v>
      </c>
      <c r="D161" s="21" t="s">
        <v>195</v>
      </c>
      <c r="E161" s="15" t="s">
        <v>2</v>
      </c>
      <c r="F161" s="8">
        <v>1</v>
      </c>
      <c r="G161" s="8">
        <v>1</v>
      </c>
      <c r="H161" s="8">
        <v>384000</v>
      </c>
      <c r="I161" s="8">
        <v>384000</v>
      </c>
      <c r="J161" s="10"/>
      <c r="K161" s="80" t="s">
        <v>276</v>
      </c>
      <c r="L161" s="33" t="s">
        <v>276</v>
      </c>
      <c r="M161" s="50" t="str">
        <f>L161</f>
        <v>-</v>
      </c>
      <c r="N161" s="50"/>
      <c r="O161" s="93">
        <v>6247.5</v>
      </c>
      <c r="P161" s="8">
        <f>ROUNDDOWN(SUM(P162:P163),2)</f>
        <v>4280</v>
      </c>
      <c r="Q161" s="9">
        <f t="shared" si="19"/>
        <v>10527.5</v>
      </c>
      <c r="R161" s="9"/>
      <c r="S161" s="67" t="s">
        <v>232</v>
      </c>
      <c r="T161" s="102">
        <f t="shared" si="20"/>
        <v>6247.5</v>
      </c>
      <c r="U161" s="102" t="str">
        <f t="shared" si="21"/>
        <v>-</v>
      </c>
      <c r="V161" s="101">
        <f t="shared" si="23"/>
        <v>1.1145833333333334E-2</v>
      </c>
    </row>
    <row r="162" spans="3:22" x14ac:dyDescent="0.4">
      <c r="C162" s="14">
        <v>1</v>
      </c>
      <c r="D162" s="20" t="s">
        <v>196</v>
      </c>
      <c r="E162" s="14" t="s">
        <v>146</v>
      </c>
      <c r="F162" s="5">
        <v>960</v>
      </c>
      <c r="G162" s="5">
        <v>960</v>
      </c>
      <c r="H162" s="5">
        <v>250</v>
      </c>
      <c r="I162" s="5">
        <v>240000</v>
      </c>
      <c r="J162" s="13"/>
      <c r="K162" s="76">
        <v>11.55</v>
      </c>
      <c r="L162" s="7">
        <v>5</v>
      </c>
      <c r="M162" s="47">
        <f t="shared" si="22"/>
        <v>16.55</v>
      </c>
      <c r="N162" s="47"/>
      <c r="O162" s="92">
        <v>2887.5</v>
      </c>
      <c r="P162" s="5">
        <f t="shared" ref="P162:P163" si="28">ROUNDDOWN((H162*L162),2)</f>
        <v>1250</v>
      </c>
      <c r="Q162" s="6">
        <f t="shared" si="19"/>
        <v>4137.5</v>
      </c>
      <c r="R162" s="6"/>
      <c r="S162" s="1" t="s">
        <v>233</v>
      </c>
      <c r="T162" s="102">
        <f t="shared" si="20"/>
        <v>2887.5</v>
      </c>
      <c r="U162" s="102">
        <f t="shared" si="21"/>
        <v>5</v>
      </c>
      <c r="V162" s="101">
        <f t="shared" si="23"/>
        <v>5.208333333333333E-3</v>
      </c>
    </row>
    <row r="163" spans="3:22" x14ac:dyDescent="0.4">
      <c r="C163" s="14">
        <v>2</v>
      </c>
      <c r="D163" s="20" t="s">
        <v>197</v>
      </c>
      <c r="E163" s="14" t="s">
        <v>146</v>
      </c>
      <c r="F163" s="5">
        <v>480</v>
      </c>
      <c r="G163" s="5">
        <v>480</v>
      </c>
      <c r="H163" s="5">
        <v>300</v>
      </c>
      <c r="I163" s="5">
        <v>144000</v>
      </c>
      <c r="J163" s="13"/>
      <c r="K163" s="76">
        <v>11.2</v>
      </c>
      <c r="L163" s="7">
        <v>10.1</v>
      </c>
      <c r="M163" s="47">
        <f t="shared" si="22"/>
        <v>21.299999999999997</v>
      </c>
      <c r="N163" s="47"/>
      <c r="O163" s="92">
        <v>3360</v>
      </c>
      <c r="P163" s="5">
        <f t="shared" si="28"/>
        <v>3030</v>
      </c>
      <c r="Q163" s="6">
        <f t="shared" si="19"/>
        <v>6390</v>
      </c>
      <c r="R163" s="6"/>
      <c r="S163" s="1" t="s">
        <v>234</v>
      </c>
      <c r="T163" s="102">
        <f t="shared" si="20"/>
        <v>3360</v>
      </c>
      <c r="U163" s="102">
        <f t="shared" si="21"/>
        <v>10.1</v>
      </c>
      <c r="V163" s="101">
        <f t="shared" si="23"/>
        <v>2.1041666666666667E-2</v>
      </c>
    </row>
    <row r="164" spans="3:22" s="4" customFormat="1" x14ac:dyDescent="0.4">
      <c r="C164" s="15" t="s">
        <v>198</v>
      </c>
      <c r="D164" s="21" t="s">
        <v>199</v>
      </c>
      <c r="E164" s="15" t="s">
        <v>2</v>
      </c>
      <c r="F164" s="8">
        <v>1</v>
      </c>
      <c r="G164" s="8">
        <v>1</v>
      </c>
      <c r="H164" s="8">
        <v>499200</v>
      </c>
      <c r="I164" s="8">
        <v>499200</v>
      </c>
      <c r="J164" s="10"/>
      <c r="K164" s="80" t="s">
        <v>276</v>
      </c>
      <c r="L164" s="33" t="s">
        <v>276</v>
      </c>
      <c r="M164" s="50" t="str">
        <f>L164</f>
        <v>-</v>
      </c>
      <c r="N164" s="50"/>
      <c r="O164" s="93">
        <v>0</v>
      </c>
      <c r="P164" s="8">
        <f>ROUNDDOWN(SUM(P165),2)</f>
        <v>0</v>
      </c>
      <c r="Q164" s="9">
        <f t="shared" si="19"/>
        <v>0</v>
      </c>
      <c r="R164" s="9"/>
      <c r="S164" s="67" t="s">
        <v>216</v>
      </c>
      <c r="T164" s="102">
        <f t="shared" si="20"/>
        <v>0</v>
      </c>
      <c r="U164" s="102" t="str">
        <f t="shared" si="21"/>
        <v>-</v>
      </c>
      <c r="V164" s="101">
        <f t="shared" si="23"/>
        <v>0</v>
      </c>
    </row>
    <row r="165" spans="3:22" x14ac:dyDescent="0.4">
      <c r="C165" s="14">
        <v>1</v>
      </c>
      <c r="D165" s="20" t="s">
        <v>199</v>
      </c>
      <c r="E165" s="14" t="s">
        <v>129</v>
      </c>
      <c r="F165" s="5">
        <v>52</v>
      </c>
      <c r="G165" s="5">
        <v>52</v>
      </c>
      <c r="H165" s="5">
        <v>9600</v>
      </c>
      <c r="I165" s="5">
        <v>499200</v>
      </c>
      <c r="J165" s="13"/>
      <c r="K165" s="76">
        <v>0</v>
      </c>
      <c r="L165" s="7">
        <v>0</v>
      </c>
      <c r="M165" s="47">
        <f t="shared" si="22"/>
        <v>0</v>
      </c>
      <c r="N165" s="47"/>
      <c r="O165" s="92">
        <v>0</v>
      </c>
      <c r="P165" s="5">
        <f t="shared" ref="P165" si="29">ROUNDDOWN((H165*L165),2)</f>
        <v>0</v>
      </c>
      <c r="Q165" s="6">
        <f t="shared" si="19"/>
        <v>0</v>
      </c>
      <c r="R165" s="6"/>
      <c r="S165" s="1" t="s">
        <v>235</v>
      </c>
      <c r="V165" s="101">
        <f t="shared" si="23"/>
        <v>0</v>
      </c>
    </row>
    <row r="166" spans="3:22" x14ac:dyDescent="0.4">
      <c r="F166" s="23"/>
      <c r="G166" s="24"/>
      <c r="H166" s="23"/>
      <c r="I166" s="23"/>
      <c r="Q166" s="2"/>
      <c r="R166" s="2"/>
      <c r="S166" s="1"/>
    </row>
    <row r="167" spans="3:22" x14ac:dyDescent="0.4">
      <c r="Q167" s="2"/>
      <c r="R167" s="2"/>
      <c r="S167" s="1"/>
    </row>
    <row r="168" spans="3:22" x14ac:dyDescent="0.4">
      <c r="Q168" s="2"/>
      <c r="R168" s="2"/>
      <c r="S168" s="1"/>
    </row>
    <row r="169" spans="3:22" x14ac:dyDescent="0.4">
      <c r="Q169" s="2"/>
      <c r="R169" s="2"/>
      <c r="S169" s="1"/>
    </row>
    <row r="170" spans="3:22" x14ac:dyDescent="0.4">
      <c r="Q170" s="2"/>
      <c r="R170" s="2"/>
      <c r="S170" s="1"/>
    </row>
    <row r="171" spans="3:22" x14ac:dyDescent="0.4">
      <c r="Q171" s="2"/>
      <c r="R171" s="2"/>
      <c r="S171" s="1"/>
    </row>
    <row r="172" spans="3:22" x14ac:dyDescent="0.4">
      <c r="Q172" s="2"/>
      <c r="R172" s="2"/>
      <c r="S172" s="1"/>
    </row>
    <row r="173" spans="3:22" x14ac:dyDescent="0.4">
      <c r="Q173" s="2"/>
      <c r="R173" s="2"/>
      <c r="S173" s="1"/>
    </row>
    <row r="174" spans="3:22" x14ac:dyDescent="0.4">
      <c r="Q174" s="2"/>
      <c r="R174" s="2"/>
      <c r="S174" s="1"/>
    </row>
    <row r="175" spans="3:22" x14ac:dyDescent="0.4">
      <c r="Q175" s="2"/>
      <c r="R175" s="2"/>
      <c r="S175" s="1"/>
    </row>
    <row r="176" spans="3:22" x14ac:dyDescent="0.4">
      <c r="Q176" s="2"/>
      <c r="R176" s="2"/>
      <c r="S176" s="1"/>
    </row>
    <row r="177" spans="17:19" x14ac:dyDescent="0.4">
      <c r="Q177" s="2"/>
      <c r="R177" s="2"/>
      <c r="S177" s="1"/>
    </row>
    <row r="178" spans="17:19" x14ac:dyDescent="0.4">
      <c r="Q178" s="2"/>
      <c r="R178" s="2"/>
      <c r="S178" s="1"/>
    </row>
    <row r="179" spans="17:19" x14ac:dyDescent="0.4">
      <c r="Q179" s="2"/>
      <c r="R179" s="2"/>
      <c r="S179" s="1"/>
    </row>
    <row r="180" spans="17:19" x14ac:dyDescent="0.4">
      <c r="Q180" s="2"/>
      <c r="R180" s="2"/>
      <c r="S180" s="1"/>
    </row>
    <row r="181" spans="17:19" x14ac:dyDescent="0.4">
      <c r="Q181" s="2"/>
      <c r="R181" s="2"/>
      <c r="S181" s="1"/>
    </row>
    <row r="182" spans="17:19" x14ac:dyDescent="0.4">
      <c r="Q182" s="2"/>
      <c r="R182" s="2"/>
      <c r="S182" s="1"/>
    </row>
    <row r="183" spans="17:19" x14ac:dyDescent="0.4">
      <c r="Q183" s="2"/>
      <c r="R183" s="2"/>
      <c r="S183" s="1"/>
    </row>
    <row r="184" spans="17:19" x14ac:dyDescent="0.4">
      <c r="Q184" s="2"/>
      <c r="R184" s="2"/>
      <c r="S184" s="1"/>
    </row>
    <row r="185" spans="17:19" x14ac:dyDescent="0.4">
      <c r="Q185" s="2"/>
      <c r="R185" s="2"/>
      <c r="S185" s="1"/>
    </row>
    <row r="186" spans="17:19" x14ac:dyDescent="0.4">
      <c r="Q186" s="2"/>
      <c r="R186" s="2"/>
      <c r="S186" s="1"/>
    </row>
    <row r="187" spans="17:19" x14ac:dyDescent="0.4">
      <c r="Q187" s="2"/>
      <c r="R187" s="2"/>
      <c r="S187" s="1"/>
    </row>
    <row r="188" spans="17:19" x14ac:dyDescent="0.4">
      <c r="Q188" s="2"/>
      <c r="R188" s="2"/>
      <c r="S188" s="1"/>
    </row>
    <row r="189" spans="17:19" x14ac:dyDescent="0.4">
      <c r="Q189" s="2"/>
      <c r="R189" s="2"/>
      <c r="S189" s="1"/>
    </row>
    <row r="190" spans="17:19" x14ac:dyDescent="0.4">
      <c r="Q190" s="2"/>
      <c r="R190" s="2"/>
      <c r="S190" s="1"/>
    </row>
    <row r="191" spans="17:19" x14ac:dyDescent="0.4">
      <c r="Q191" s="2"/>
      <c r="R191" s="2"/>
      <c r="S191" s="1"/>
    </row>
    <row r="192" spans="17:19" x14ac:dyDescent="0.4">
      <c r="Q192" s="2"/>
      <c r="R192" s="2"/>
      <c r="S192" s="1"/>
    </row>
    <row r="193" spans="17:19" x14ac:dyDescent="0.4">
      <c r="Q193" s="2"/>
      <c r="R193" s="2"/>
      <c r="S193" s="1"/>
    </row>
    <row r="194" spans="17:19" x14ac:dyDescent="0.4">
      <c r="Q194" s="2"/>
      <c r="R194" s="2"/>
      <c r="S194" s="1"/>
    </row>
    <row r="195" spans="17:19" x14ac:dyDescent="0.4">
      <c r="Q195" s="2"/>
      <c r="R195" s="2"/>
      <c r="S195" s="1"/>
    </row>
    <row r="196" spans="17:19" x14ac:dyDescent="0.4">
      <c r="Q196" s="2"/>
      <c r="R196" s="2"/>
      <c r="S196" s="1"/>
    </row>
    <row r="197" spans="17:19" x14ac:dyDescent="0.4">
      <c r="Q197" s="2"/>
      <c r="R197" s="2"/>
      <c r="S197" s="1"/>
    </row>
    <row r="198" spans="17:19" x14ac:dyDescent="0.4">
      <c r="Q198" s="2"/>
      <c r="R198" s="2"/>
      <c r="S198" s="1"/>
    </row>
    <row r="199" spans="17:19" x14ac:dyDescent="0.4">
      <c r="Q199" s="2"/>
      <c r="R199" s="2"/>
      <c r="S199" s="1"/>
    </row>
    <row r="200" spans="17:19" x14ac:dyDescent="0.4">
      <c r="Q200" s="2"/>
      <c r="R200" s="2"/>
      <c r="S200" s="1"/>
    </row>
    <row r="201" spans="17:19" x14ac:dyDescent="0.4">
      <c r="Q201" s="2"/>
      <c r="R201" s="2"/>
      <c r="S201" s="1"/>
    </row>
    <row r="202" spans="17:19" x14ac:dyDescent="0.4">
      <c r="Q202" s="2"/>
      <c r="R202" s="2"/>
      <c r="S202" s="1"/>
    </row>
    <row r="203" spans="17:19" x14ac:dyDescent="0.4">
      <c r="Q203" s="2"/>
      <c r="R203" s="2"/>
      <c r="S203" s="1"/>
    </row>
    <row r="204" spans="17:19" x14ac:dyDescent="0.4">
      <c r="Q204" s="2"/>
      <c r="R204" s="2"/>
      <c r="S204" s="1"/>
    </row>
    <row r="205" spans="17:19" x14ac:dyDescent="0.4">
      <c r="Q205" s="2"/>
      <c r="R205" s="2"/>
      <c r="S205" s="1"/>
    </row>
    <row r="206" spans="17:19" x14ac:dyDescent="0.4">
      <c r="Q206" s="2"/>
      <c r="R206" s="2"/>
      <c r="S206" s="1"/>
    </row>
    <row r="207" spans="17:19" x14ac:dyDescent="0.4">
      <c r="Q207" s="2"/>
      <c r="R207" s="2"/>
      <c r="S207" s="1"/>
    </row>
    <row r="208" spans="17:19" x14ac:dyDescent="0.4">
      <c r="Q208" s="2"/>
      <c r="R208" s="2"/>
      <c r="S208" s="1"/>
    </row>
    <row r="209" spans="17:19" x14ac:dyDescent="0.4">
      <c r="Q209" s="2"/>
      <c r="R209" s="2"/>
      <c r="S209" s="1"/>
    </row>
    <row r="210" spans="17:19" x14ac:dyDescent="0.4">
      <c r="Q210" s="2"/>
      <c r="R210" s="2"/>
      <c r="S210" s="1"/>
    </row>
    <row r="211" spans="17:19" x14ac:dyDescent="0.4">
      <c r="Q211" s="2"/>
      <c r="R211" s="2"/>
      <c r="S211" s="1"/>
    </row>
    <row r="212" spans="17:19" x14ac:dyDescent="0.4">
      <c r="Q212" s="2"/>
      <c r="R212" s="2"/>
      <c r="S212" s="1"/>
    </row>
    <row r="213" spans="17:19" x14ac:dyDescent="0.4">
      <c r="Q213" s="2"/>
      <c r="R213" s="2"/>
      <c r="S213" s="1"/>
    </row>
    <row r="214" spans="17:19" x14ac:dyDescent="0.4">
      <c r="Q214" s="2"/>
      <c r="R214" s="2"/>
      <c r="S214" s="1"/>
    </row>
    <row r="215" spans="17:19" x14ac:dyDescent="0.4">
      <c r="Q215" s="2"/>
      <c r="R215" s="2"/>
      <c r="S215" s="1"/>
    </row>
    <row r="216" spans="17:19" x14ac:dyDescent="0.4">
      <c r="Q216" s="2"/>
      <c r="R216" s="2"/>
      <c r="S216" s="1"/>
    </row>
    <row r="217" spans="17:19" x14ac:dyDescent="0.4">
      <c r="Q217" s="2"/>
      <c r="R217" s="2"/>
      <c r="S217" s="1"/>
    </row>
    <row r="218" spans="17:19" x14ac:dyDescent="0.4">
      <c r="Q218" s="2"/>
      <c r="R218" s="2"/>
      <c r="S218" s="1"/>
    </row>
    <row r="219" spans="17:19" x14ac:dyDescent="0.4">
      <c r="Q219" s="2"/>
      <c r="R219" s="2"/>
      <c r="S219" s="1"/>
    </row>
    <row r="220" spans="17:19" x14ac:dyDescent="0.4">
      <c r="Q220" s="2"/>
      <c r="R220" s="2"/>
      <c r="S220" s="1"/>
    </row>
    <row r="221" spans="17:19" x14ac:dyDescent="0.4">
      <c r="Q221" s="2"/>
      <c r="R221" s="2"/>
      <c r="S221" s="1"/>
    </row>
    <row r="222" spans="17:19" x14ac:dyDescent="0.4">
      <c r="Q222" s="2"/>
      <c r="R222" s="2"/>
      <c r="S222" s="1"/>
    </row>
    <row r="223" spans="17:19" x14ac:dyDescent="0.4">
      <c r="Q223" s="2"/>
      <c r="R223" s="2"/>
      <c r="S223" s="1"/>
    </row>
    <row r="224" spans="17:19" x14ac:dyDescent="0.4">
      <c r="Q224" s="2"/>
      <c r="R224" s="2"/>
      <c r="S224" s="1"/>
    </row>
    <row r="225" spans="17:19" x14ac:dyDescent="0.4">
      <c r="Q225" s="2"/>
      <c r="R225" s="2"/>
      <c r="S225" s="1"/>
    </row>
    <row r="226" spans="17:19" x14ac:dyDescent="0.4">
      <c r="Q226" s="2"/>
      <c r="R226" s="2"/>
      <c r="S226" s="1"/>
    </row>
    <row r="227" spans="17:19" x14ac:dyDescent="0.4">
      <c r="Q227" s="2"/>
      <c r="R227" s="2"/>
      <c r="S227" s="1"/>
    </row>
    <row r="228" spans="17:19" x14ac:dyDescent="0.4">
      <c r="Q228" s="2"/>
      <c r="R228" s="2"/>
      <c r="S228" s="1"/>
    </row>
    <row r="229" spans="17:19" x14ac:dyDescent="0.4">
      <c r="Q229" s="2"/>
      <c r="R229" s="2"/>
      <c r="S229" s="1"/>
    </row>
    <row r="230" spans="17:19" x14ac:dyDescent="0.4">
      <c r="Q230" s="2"/>
      <c r="R230" s="2"/>
      <c r="S230" s="1"/>
    </row>
    <row r="231" spans="17:19" x14ac:dyDescent="0.4">
      <c r="Q231" s="2"/>
      <c r="R231" s="2"/>
      <c r="S231" s="1"/>
    </row>
    <row r="232" spans="17:19" x14ac:dyDescent="0.4">
      <c r="Q232" s="2"/>
      <c r="R232" s="2"/>
      <c r="S232" s="1"/>
    </row>
    <row r="233" spans="17:19" x14ac:dyDescent="0.4">
      <c r="Q233" s="2"/>
      <c r="R233" s="2"/>
      <c r="S233" s="1"/>
    </row>
    <row r="234" spans="17:19" x14ac:dyDescent="0.4">
      <c r="Q234" s="2"/>
      <c r="R234" s="2"/>
      <c r="S234" s="1"/>
    </row>
    <row r="235" spans="17:19" x14ac:dyDescent="0.4">
      <c r="Q235" s="2"/>
      <c r="R235" s="2"/>
      <c r="S235" s="1"/>
    </row>
    <row r="236" spans="17:19" x14ac:dyDescent="0.4">
      <c r="Q236" s="2"/>
      <c r="R236" s="2"/>
      <c r="S236" s="1"/>
    </row>
    <row r="237" spans="17:19" x14ac:dyDescent="0.4">
      <c r="Q237" s="2"/>
      <c r="R237" s="2"/>
      <c r="S237" s="1"/>
    </row>
    <row r="238" spans="17:19" x14ac:dyDescent="0.4">
      <c r="Q238" s="2"/>
      <c r="R238" s="2"/>
      <c r="S238" s="1"/>
    </row>
    <row r="239" spans="17:19" x14ac:dyDescent="0.4">
      <c r="Q239" s="2"/>
      <c r="R239" s="2"/>
      <c r="S239" s="1"/>
    </row>
    <row r="240" spans="17:19" x14ac:dyDescent="0.4">
      <c r="Q240" s="2"/>
      <c r="R240" s="2"/>
      <c r="S240" s="1"/>
    </row>
    <row r="241" spans="17:19" x14ac:dyDescent="0.4">
      <c r="Q241" s="2"/>
      <c r="R241" s="2"/>
      <c r="S241" s="1"/>
    </row>
    <row r="242" spans="17:19" x14ac:dyDescent="0.4">
      <c r="Q242" s="2"/>
      <c r="R242" s="2"/>
      <c r="S242" s="1"/>
    </row>
    <row r="243" spans="17:19" x14ac:dyDescent="0.4">
      <c r="Q243" s="2"/>
      <c r="R243" s="2"/>
      <c r="S243" s="1"/>
    </row>
    <row r="244" spans="17:19" x14ac:dyDescent="0.4">
      <c r="Q244" s="2"/>
      <c r="R244" s="2"/>
      <c r="S244" s="1"/>
    </row>
    <row r="245" spans="17:19" x14ac:dyDescent="0.4">
      <c r="Q245" s="2"/>
      <c r="R245" s="2"/>
      <c r="S245" s="1"/>
    </row>
    <row r="246" spans="17:19" x14ac:dyDescent="0.4">
      <c r="Q246" s="2"/>
      <c r="R246" s="2"/>
      <c r="S246" s="1"/>
    </row>
    <row r="247" spans="17:19" x14ac:dyDescent="0.4">
      <c r="Q247" s="2"/>
      <c r="R247" s="2"/>
      <c r="S247" s="1"/>
    </row>
    <row r="248" spans="17:19" x14ac:dyDescent="0.4">
      <c r="Q248" s="2"/>
      <c r="R248" s="2"/>
      <c r="S248" s="1"/>
    </row>
    <row r="249" spans="17:19" x14ac:dyDescent="0.4">
      <c r="Q249" s="2"/>
      <c r="R249" s="2"/>
      <c r="S249" s="1"/>
    </row>
    <row r="250" spans="17:19" x14ac:dyDescent="0.4">
      <c r="Q250" s="2"/>
      <c r="R250" s="2"/>
      <c r="S250" s="1"/>
    </row>
    <row r="251" spans="17:19" x14ac:dyDescent="0.4">
      <c r="Q251" s="2"/>
      <c r="R251" s="2"/>
      <c r="S251" s="1"/>
    </row>
    <row r="252" spans="17:19" x14ac:dyDescent="0.4">
      <c r="Q252" s="2"/>
      <c r="R252" s="2"/>
      <c r="S252" s="1"/>
    </row>
    <row r="253" spans="17:19" x14ac:dyDescent="0.4">
      <c r="Q253" s="2"/>
      <c r="R253" s="2"/>
      <c r="S253" s="1"/>
    </row>
    <row r="254" spans="17:19" x14ac:dyDescent="0.4">
      <c r="Q254" s="2"/>
      <c r="R254" s="2"/>
      <c r="S254" s="1"/>
    </row>
    <row r="255" spans="17:19" x14ac:dyDescent="0.4">
      <c r="Q255" s="2"/>
      <c r="R255" s="2"/>
      <c r="S255" s="1"/>
    </row>
    <row r="256" spans="17:19" x14ac:dyDescent="0.4">
      <c r="Q256" s="2"/>
      <c r="R256" s="2"/>
      <c r="S256" s="1"/>
    </row>
    <row r="257" spans="17:19" x14ac:dyDescent="0.4">
      <c r="Q257" s="2"/>
      <c r="R257" s="2"/>
      <c r="S257" s="1"/>
    </row>
    <row r="258" spans="17:19" x14ac:dyDescent="0.4">
      <c r="Q258" s="2"/>
      <c r="R258" s="2"/>
      <c r="S258" s="1"/>
    </row>
    <row r="259" spans="17:19" x14ac:dyDescent="0.4">
      <c r="Q259" s="2"/>
      <c r="R259" s="2"/>
      <c r="S259" s="1"/>
    </row>
    <row r="260" spans="17:19" x14ac:dyDescent="0.4">
      <c r="Q260" s="2"/>
      <c r="R260" s="2"/>
      <c r="S260" s="1"/>
    </row>
    <row r="261" spans="17:19" x14ac:dyDescent="0.4">
      <c r="Q261" s="2"/>
      <c r="R261" s="2"/>
      <c r="S261" s="1"/>
    </row>
    <row r="262" spans="17:19" x14ac:dyDescent="0.4">
      <c r="Q262" s="2"/>
      <c r="R262" s="2"/>
      <c r="S262" s="1"/>
    </row>
    <row r="263" spans="17:19" x14ac:dyDescent="0.4">
      <c r="Q263" s="2"/>
      <c r="R263" s="2"/>
      <c r="S263" s="1"/>
    </row>
    <row r="264" spans="17:19" x14ac:dyDescent="0.4">
      <c r="Q264" s="2"/>
      <c r="R264" s="2"/>
      <c r="S264" s="1"/>
    </row>
    <row r="265" spans="17:19" x14ac:dyDescent="0.4">
      <c r="Q265" s="2"/>
      <c r="R265" s="2"/>
      <c r="S265" s="1"/>
    </row>
    <row r="266" spans="17:19" x14ac:dyDescent="0.4">
      <c r="Q266" s="2"/>
      <c r="R266" s="2"/>
      <c r="S266" s="1"/>
    </row>
    <row r="267" spans="17:19" x14ac:dyDescent="0.4">
      <c r="Q267" s="2"/>
      <c r="R267" s="2"/>
      <c r="S267" s="1"/>
    </row>
    <row r="268" spans="17:19" x14ac:dyDescent="0.4">
      <c r="Q268" s="2"/>
      <c r="R268" s="2"/>
      <c r="S268" s="1"/>
    </row>
    <row r="269" spans="17:19" x14ac:dyDescent="0.4">
      <c r="Q269" s="2"/>
      <c r="R269" s="2"/>
      <c r="S269" s="1"/>
    </row>
    <row r="270" spans="17:19" x14ac:dyDescent="0.4">
      <c r="Q270" s="2"/>
      <c r="R270" s="2"/>
      <c r="S270" s="1"/>
    </row>
    <row r="271" spans="17:19" x14ac:dyDescent="0.4">
      <c r="Q271" s="2"/>
      <c r="R271" s="2"/>
      <c r="S271" s="1"/>
    </row>
    <row r="272" spans="17:19" x14ac:dyDescent="0.4">
      <c r="Q272" s="2"/>
      <c r="R272" s="2"/>
      <c r="S272" s="1"/>
    </row>
    <row r="273" spans="17:19" x14ac:dyDescent="0.4">
      <c r="Q273" s="2"/>
      <c r="R273" s="2"/>
      <c r="S273" s="1"/>
    </row>
    <row r="274" spans="17:19" x14ac:dyDescent="0.4">
      <c r="Q274" s="2"/>
      <c r="R274" s="2"/>
      <c r="S274" s="1"/>
    </row>
    <row r="275" spans="17:19" x14ac:dyDescent="0.4">
      <c r="Q275" s="2"/>
      <c r="R275" s="2"/>
      <c r="S275" s="1"/>
    </row>
    <row r="276" spans="17:19" x14ac:dyDescent="0.4">
      <c r="Q276" s="2"/>
      <c r="R276" s="2"/>
      <c r="S276" s="1"/>
    </row>
    <row r="277" spans="17:19" x14ac:dyDescent="0.4">
      <c r="Q277" s="2"/>
      <c r="R277" s="2"/>
      <c r="S277" s="1"/>
    </row>
    <row r="278" spans="17:19" x14ac:dyDescent="0.4">
      <c r="Q278" s="2"/>
      <c r="R278" s="2"/>
      <c r="S278" s="1"/>
    </row>
    <row r="279" spans="17:19" x14ac:dyDescent="0.4">
      <c r="Q279" s="2"/>
      <c r="R279" s="2"/>
      <c r="S279" s="1"/>
    </row>
    <row r="280" spans="17:19" x14ac:dyDescent="0.4">
      <c r="Q280" s="2"/>
      <c r="R280" s="2"/>
      <c r="S280" s="1"/>
    </row>
    <row r="281" spans="17:19" x14ac:dyDescent="0.4">
      <c r="Q281" s="2"/>
      <c r="R281" s="2"/>
      <c r="S281" s="1"/>
    </row>
    <row r="282" spans="17:19" x14ac:dyDescent="0.4">
      <c r="Q282" s="2"/>
      <c r="R282" s="2"/>
      <c r="S282" s="1"/>
    </row>
    <row r="283" spans="17:19" x14ac:dyDescent="0.4">
      <c r="Q283" s="2"/>
      <c r="R283" s="2"/>
      <c r="S283" s="1"/>
    </row>
    <row r="284" spans="17:19" x14ac:dyDescent="0.4">
      <c r="Q284" s="2"/>
      <c r="R284" s="2"/>
      <c r="S284" s="1"/>
    </row>
    <row r="285" spans="17:19" x14ac:dyDescent="0.4">
      <c r="Q285" s="2"/>
      <c r="R285" s="2"/>
      <c r="S285" s="1"/>
    </row>
    <row r="286" spans="17:19" x14ac:dyDescent="0.4">
      <c r="Q286" s="2"/>
      <c r="R286" s="2"/>
      <c r="S286" s="1"/>
    </row>
    <row r="287" spans="17:19" x14ac:dyDescent="0.4">
      <c r="Q287" s="2"/>
      <c r="R287" s="2"/>
      <c r="S287" s="1"/>
    </row>
    <row r="288" spans="17:19" x14ac:dyDescent="0.4">
      <c r="Q288" s="2"/>
      <c r="R288" s="2"/>
      <c r="S288" s="1"/>
    </row>
    <row r="289" spans="17:19" x14ac:dyDescent="0.4">
      <c r="Q289" s="2"/>
      <c r="R289" s="2"/>
      <c r="S289" s="1"/>
    </row>
    <row r="290" spans="17:19" x14ac:dyDescent="0.4">
      <c r="Q290" s="2"/>
      <c r="R290" s="2"/>
      <c r="S290" s="1"/>
    </row>
    <row r="291" spans="17:19" x14ac:dyDescent="0.4">
      <c r="Q291" s="2"/>
      <c r="R291" s="2"/>
      <c r="S291" s="1"/>
    </row>
    <row r="292" spans="17:19" x14ac:dyDescent="0.4">
      <c r="Q292" s="2"/>
      <c r="R292" s="2"/>
      <c r="S292" s="1"/>
    </row>
    <row r="293" spans="17:19" x14ac:dyDescent="0.4">
      <c r="Q293" s="2"/>
      <c r="R293" s="2"/>
      <c r="S293" s="1"/>
    </row>
    <row r="294" spans="17:19" x14ac:dyDescent="0.4">
      <c r="Q294" s="2"/>
      <c r="R294" s="2"/>
      <c r="S294" s="1"/>
    </row>
    <row r="295" spans="17:19" x14ac:dyDescent="0.4">
      <c r="Q295" s="2"/>
      <c r="R295" s="2"/>
      <c r="S295" s="1"/>
    </row>
    <row r="296" spans="17:19" x14ac:dyDescent="0.4">
      <c r="Q296" s="2"/>
      <c r="R296" s="2"/>
      <c r="S296" s="1"/>
    </row>
    <row r="297" spans="17:19" x14ac:dyDescent="0.4">
      <c r="Q297" s="2"/>
      <c r="R297" s="2"/>
      <c r="S297" s="1"/>
    </row>
    <row r="298" spans="17:19" x14ac:dyDescent="0.4">
      <c r="Q298" s="2"/>
      <c r="R298" s="2"/>
      <c r="S298" s="1"/>
    </row>
    <row r="299" spans="17:19" x14ac:dyDescent="0.4">
      <c r="Q299" s="2"/>
      <c r="R299" s="2"/>
      <c r="S299" s="1"/>
    </row>
    <row r="300" spans="17:19" x14ac:dyDescent="0.4">
      <c r="Q300" s="2"/>
      <c r="R300" s="2"/>
      <c r="S300" s="1"/>
    </row>
    <row r="301" spans="17:19" x14ac:dyDescent="0.4">
      <c r="Q301" s="2"/>
      <c r="R301" s="2"/>
      <c r="S301" s="1"/>
    </row>
    <row r="302" spans="17:19" x14ac:dyDescent="0.4">
      <c r="Q302" s="2"/>
      <c r="R302" s="2"/>
      <c r="S302" s="1"/>
    </row>
    <row r="303" spans="17:19" x14ac:dyDescent="0.4">
      <c r="Q303" s="2"/>
      <c r="R303" s="2"/>
      <c r="S303" s="1"/>
    </row>
    <row r="304" spans="17:19" x14ac:dyDescent="0.4">
      <c r="Q304" s="2"/>
      <c r="R304" s="2"/>
      <c r="S304" s="1"/>
    </row>
    <row r="305" spans="17:19" x14ac:dyDescent="0.4">
      <c r="Q305" s="2"/>
      <c r="R305" s="2"/>
      <c r="S305" s="1"/>
    </row>
    <row r="306" spans="17:19" x14ac:dyDescent="0.4">
      <c r="Q306" s="2"/>
      <c r="R306" s="2"/>
      <c r="S306" s="1"/>
    </row>
    <row r="307" spans="17:19" x14ac:dyDescent="0.4">
      <c r="Q307" s="2"/>
      <c r="R307" s="2"/>
      <c r="S307" s="1"/>
    </row>
    <row r="308" spans="17:19" x14ac:dyDescent="0.4">
      <c r="Q308" s="2"/>
      <c r="R308" s="2"/>
      <c r="S308" s="1"/>
    </row>
    <row r="309" spans="17:19" x14ac:dyDescent="0.4">
      <c r="Q309" s="2"/>
      <c r="R309" s="2"/>
      <c r="S309" s="1"/>
    </row>
    <row r="310" spans="17:19" x14ac:dyDescent="0.4">
      <c r="Q310" s="2"/>
      <c r="R310" s="2"/>
      <c r="S310" s="1"/>
    </row>
    <row r="311" spans="17:19" x14ac:dyDescent="0.4">
      <c r="Q311" s="2"/>
      <c r="R311" s="2"/>
      <c r="S311" s="1"/>
    </row>
    <row r="312" spans="17:19" x14ac:dyDescent="0.4">
      <c r="Q312" s="2"/>
      <c r="R312" s="2"/>
      <c r="S312" s="1"/>
    </row>
    <row r="313" spans="17:19" x14ac:dyDescent="0.4">
      <c r="Q313" s="2"/>
      <c r="R313" s="2"/>
      <c r="S313" s="1"/>
    </row>
    <row r="314" spans="17:19" x14ac:dyDescent="0.4">
      <c r="Q314" s="2"/>
      <c r="R314" s="2"/>
      <c r="S314" s="1"/>
    </row>
    <row r="315" spans="17:19" x14ac:dyDescent="0.4">
      <c r="Q315" s="2"/>
      <c r="R315" s="2"/>
      <c r="S315" s="1"/>
    </row>
    <row r="316" spans="17:19" x14ac:dyDescent="0.4">
      <c r="Q316" s="2"/>
      <c r="R316" s="2"/>
      <c r="S316" s="1"/>
    </row>
    <row r="317" spans="17:19" x14ac:dyDescent="0.4">
      <c r="Q317" s="2"/>
      <c r="R317" s="2"/>
      <c r="S317" s="1"/>
    </row>
    <row r="318" spans="17:19" x14ac:dyDescent="0.4">
      <c r="Q318" s="2"/>
      <c r="R318" s="2"/>
      <c r="S318" s="1"/>
    </row>
    <row r="319" spans="17:19" x14ac:dyDescent="0.4">
      <c r="Q319" s="2"/>
      <c r="R319" s="2"/>
      <c r="S319" s="1"/>
    </row>
    <row r="320" spans="17:19" x14ac:dyDescent="0.4">
      <c r="Q320" s="2"/>
      <c r="R320" s="2"/>
      <c r="S320" s="1"/>
    </row>
    <row r="321" spans="17:19" x14ac:dyDescent="0.4">
      <c r="Q321" s="2"/>
      <c r="R321" s="2"/>
      <c r="S321" s="1"/>
    </row>
    <row r="322" spans="17:19" x14ac:dyDescent="0.4">
      <c r="Q322" s="2"/>
      <c r="R322" s="2"/>
      <c r="S322" s="1"/>
    </row>
    <row r="323" spans="17:19" x14ac:dyDescent="0.4">
      <c r="Q323" s="2"/>
      <c r="R323" s="2"/>
      <c r="S323" s="1"/>
    </row>
    <row r="324" spans="17:19" x14ac:dyDescent="0.4">
      <c r="Q324" s="2"/>
      <c r="R324" s="2"/>
      <c r="S324" s="1"/>
    </row>
    <row r="325" spans="17:19" x14ac:dyDescent="0.4">
      <c r="Q325" s="2"/>
      <c r="R325" s="2"/>
      <c r="S325" s="1"/>
    </row>
    <row r="326" spans="17:19" x14ac:dyDescent="0.4">
      <c r="Q326" s="2"/>
      <c r="R326" s="2"/>
      <c r="S326" s="1"/>
    </row>
    <row r="327" spans="17:19" x14ac:dyDescent="0.4">
      <c r="Q327" s="2"/>
      <c r="R327" s="2"/>
      <c r="S327" s="1"/>
    </row>
    <row r="328" spans="17:19" x14ac:dyDescent="0.4">
      <c r="Q328" s="2"/>
      <c r="R328" s="2"/>
      <c r="S328" s="1"/>
    </row>
    <row r="329" spans="17:19" x14ac:dyDescent="0.4">
      <c r="Q329" s="2"/>
      <c r="R329" s="2"/>
      <c r="S329" s="1"/>
    </row>
    <row r="330" spans="17:19" x14ac:dyDescent="0.4">
      <c r="Q330" s="2"/>
      <c r="R330" s="2"/>
      <c r="S330" s="1"/>
    </row>
    <row r="331" spans="17:19" x14ac:dyDescent="0.4">
      <c r="Q331" s="2"/>
      <c r="R331" s="2"/>
      <c r="S331" s="1"/>
    </row>
    <row r="332" spans="17:19" x14ac:dyDescent="0.4">
      <c r="Q332" s="2"/>
      <c r="R332" s="2"/>
      <c r="S332" s="1"/>
    </row>
    <row r="333" spans="17:19" x14ac:dyDescent="0.4">
      <c r="Q333" s="2"/>
      <c r="R333" s="2"/>
      <c r="S333" s="1"/>
    </row>
    <row r="334" spans="17:19" x14ac:dyDescent="0.4">
      <c r="Q334" s="2"/>
      <c r="R334" s="2"/>
      <c r="S334" s="1"/>
    </row>
    <row r="335" spans="17:19" x14ac:dyDescent="0.4">
      <c r="Q335" s="2"/>
      <c r="R335" s="2"/>
      <c r="S335" s="1"/>
    </row>
    <row r="336" spans="17:19" x14ac:dyDescent="0.4">
      <c r="Q336" s="2"/>
      <c r="R336" s="2"/>
      <c r="S336" s="1"/>
    </row>
    <row r="337" spans="17:19" x14ac:dyDescent="0.4">
      <c r="Q337" s="2"/>
      <c r="R337" s="2"/>
      <c r="S337" s="1"/>
    </row>
    <row r="338" spans="17:19" x14ac:dyDescent="0.4">
      <c r="Q338" s="2"/>
      <c r="R338" s="2"/>
      <c r="S338" s="1"/>
    </row>
    <row r="339" spans="17:19" x14ac:dyDescent="0.4">
      <c r="Q339" s="2"/>
      <c r="R339" s="2"/>
      <c r="S339" s="1"/>
    </row>
    <row r="340" spans="17:19" x14ac:dyDescent="0.4">
      <c r="Q340" s="2"/>
      <c r="R340" s="2"/>
      <c r="S340" s="1"/>
    </row>
    <row r="341" spans="17:19" x14ac:dyDescent="0.4">
      <c r="Q341" s="2"/>
      <c r="R341" s="2"/>
      <c r="S341" s="1"/>
    </row>
    <row r="342" spans="17:19" x14ac:dyDescent="0.4">
      <c r="Q342" s="2"/>
      <c r="R342" s="2"/>
      <c r="S342" s="1"/>
    </row>
    <row r="343" spans="17:19" x14ac:dyDescent="0.4">
      <c r="Q343" s="2"/>
      <c r="R343" s="2"/>
      <c r="S343" s="1"/>
    </row>
    <row r="344" spans="17:19" x14ac:dyDescent="0.4">
      <c r="Q344" s="2"/>
      <c r="R344" s="2"/>
      <c r="S344" s="1"/>
    </row>
    <row r="345" spans="17:19" x14ac:dyDescent="0.4">
      <c r="Q345" s="2"/>
      <c r="R345" s="2"/>
      <c r="S345" s="1"/>
    </row>
    <row r="346" spans="17:19" x14ac:dyDescent="0.4">
      <c r="Q346" s="2"/>
      <c r="R346" s="2"/>
      <c r="S346" s="1"/>
    </row>
    <row r="347" spans="17:19" x14ac:dyDescent="0.4">
      <c r="Q347" s="2"/>
      <c r="R347" s="2"/>
      <c r="S347" s="1"/>
    </row>
    <row r="348" spans="17:19" x14ac:dyDescent="0.4">
      <c r="Q348" s="2"/>
      <c r="R348" s="2"/>
      <c r="S348" s="1"/>
    </row>
    <row r="349" spans="17:19" x14ac:dyDescent="0.4">
      <c r="Q349" s="2"/>
      <c r="R349" s="2"/>
      <c r="S349" s="1"/>
    </row>
    <row r="350" spans="17:19" x14ac:dyDescent="0.4">
      <c r="Q350" s="2"/>
      <c r="R350" s="2"/>
      <c r="S350" s="1"/>
    </row>
    <row r="351" spans="17:19" x14ac:dyDescent="0.4">
      <c r="Q351" s="2"/>
      <c r="R351" s="2"/>
      <c r="S351" s="1"/>
    </row>
    <row r="352" spans="17:19" x14ac:dyDescent="0.4">
      <c r="Q352" s="2"/>
      <c r="R352" s="2"/>
      <c r="S352" s="1"/>
    </row>
    <row r="353" spans="17:19" x14ac:dyDescent="0.4">
      <c r="Q353" s="2"/>
      <c r="R353" s="2"/>
      <c r="S353" s="1"/>
    </row>
    <row r="354" spans="17:19" x14ac:dyDescent="0.4">
      <c r="Q354" s="2"/>
      <c r="R354" s="2"/>
      <c r="S354" s="1"/>
    </row>
    <row r="355" spans="17:19" x14ac:dyDescent="0.4">
      <c r="Q355" s="2"/>
      <c r="R355" s="2"/>
      <c r="S355" s="1"/>
    </row>
    <row r="356" spans="17:19" x14ac:dyDescent="0.4">
      <c r="Q356" s="2"/>
      <c r="R356" s="2"/>
      <c r="S356" s="1"/>
    </row>
    <row r="357" spans="17:19" x14ac:dyDescent="0.4">
      <c r="Q357" s="2"/>
      <c r="R357" s="2"/>
      <c r="S357" s="1"/>
    </row>
    <row r="358" spans="17:19" x14ac:dyDescent="0.4">
      <c r="Q358" s="2"/>
      <c r="R358" s="2"/>
      <c r="S358" s="1"/>
    </row>
    <row r="359" spans="17:19" x14ac:dyDescent="0.4">
      <c r="Q359" s="2"/>
      <c r="R359" s="2"/>
      <c r="S359" s="1"/>
    </row>
    <row r="360" spans="17:19" x14ac:dyDescent="0.4">
      <c r="Q360" s="2"/>
      <c r="R360" s="2"/>
      <c r="S360" s="1"/>
    </row>
    <row r="361" spans="17:19" x14ac:dyDescent="0.4">
      <c r="Q361" s="2"/>
      <c r="R361" s="2"/>
      <c r="S361" s="1"/>
    </row>
    <row r="362" spans="17:19" x14ac:dyDescent="0.4">
      <c r="Q362" s="2"/>
      <c r="R362" s="2"/>
      <c r="S362" s="1"/>
    </row>
    <row r="363" spans="17:19" x14ac:dyDescent="0.4">
      <c r="Q363" s="2"/>
      <c r="R363" s="2"/>
      <c r="S363" s="1"/>
    </row>
    <row r="364" spans="17:19" x14ac:dyDescent="0.4">
      <c r="Q364" s="2"/>
      <c r="R364" s="2"/>
      <c r="S364" s="1"/>
    </row>
    <row r="365" spans="17:19" x14ac:dyDescent="0.4">
      <c r="Q365" s="2"/>
      <c r="R365" s="2"/>
      <c r="S365" s="1"/>
    </row>
    <row r="366" spans="17:19" x14ac:dyDescent="0.4">
      <c r="Q366" s="2"/>
      <c r="R366" s="2"/>
      <c r="S366" s="1"/>
    </row>
    <row r="367" spans="17:19" x14ac:dyDescent="0.4">
      <c r="Q367" s="2"/>
      <c r="R367" s="2"/>
      <c r="S367" s="1"/>
    </row>
    <row r="368" spans="17:19" x14ac:dyDescent="0.4">
      <c r="Q368" s="2"/>
      <c r="R368" s="2"/>
      <c r="S368" s="1"/>
    </row>
    <row r="369" spans="17:19" x14ac:dyDescent="0.4">
      <c r="Q369" s="2"/>
      <c r="R369" s="2"/>
      <c r="S369" s="1"/>
    </row>
    <row r="370" spans="17:19" x14ac:dyDescent="0.4">
      <c r="Q370" s="2"/>
      <c r="R370" s="2"/>
      <c r="S370" s="1"/>
    </row>
    <row r="371" spans="17:19" x14ac:dyDescent="0.4">
      <c r="Q371" s="2"/>
      <c r="R371" s="2"/>
      <c r="S371" s="1"/>
    </row>
    <row r="372" spans="17:19" x14ac:dyDescent="0.4">
      <c r="Q372" s="2"/>
      <c r="R372" s="2"/>
      <c r="S372" s="1"/>
    </row>
    <row r="373" spans="17:19" x14ac:dyDescent="0.4">
      <c r="Q373" s="2"/>
      <c r="R373" s="2"/>
      <c r="S373" s="1"/>
    </row>
    <row r="374" spans="17:19" x14ac:dyDescent="0.4">
      <c r="Q374" s="2"/>
      <c r="R374" s="2"/>
      <c r="S374" s="1"/>
    </row>
    <row r="375" spans="17:19" x14ac:dyDescent="0.4">
      <c r="Q375" s="2"/>
      <c r="R375" s="2"/>
      <c r="S375" s="1"/>
    </row>
    <row r="376" spans="17:19" x14ac:dyDescent="0.4">
      <c r="Q376" s="2"/>
      <c r="R376" s="2"/>
      <c r="S376" s="1"/>
    </row>
    <row r="377" spans="17:19" x14ac:dyDescent="0.4">
      <c r="Q377" s="2"/>
      <c r="R377" s="2"/>
      <c r="S377" s="1"/>
    </row>
    <row r="378" spans="17:19" x14ac:dyDescent="0.4">
      <c r="Q378" s="2"/>
      <c r="R378" s="2"/>
      <c r="S378" s="1"/>
    </row>
    <row r="379" spans="17:19" x14ac:dyDescent="0.4">
      <c r="Q379" s="2"/>
      <c r="R379" s="2"/>
      <c r="S379" s="1"/>
    </row>
    <row r="380" spans="17:19" x14ac:dyDescent="0.4">
      <c r="Q380" s="2"/>
      <c r="R380" s="2"/>
      <c r="S380" s="1"/>
    </row>
    <row r="381" spans="17:19" x14ac:dyDescent="0.4">
      <c r="Q381" s="2"/>
      <c r="R381" s="2"/>
      <c r="S381" s="1"/>
    </row>
    <row r="382" spans="17:19" x14ac:dyDescent="0.4">
      <c r="Q382" s="2"/>
      <c r="R382" s="2"/>
      <c r="S382" s="1"/>
    </row>
    <row r="383" spans="17:19" x14ac:dyDescent="0.4">
      <c r="Q383" s="2"/>
      <c r="R383" s="2"/>
      <c r="S383" s="1"/>
    </row>
    <row r="384" spans="17:19" x14ac:dyDescent="0.4">
      <c r="Q384" s="2"/>
      <c r="R384" s="2"/>
      <c r="S384" s="1"/>
    </row>
    <row r="385" spans="17:19" x14ac:dyDescent="0.4">
      <c r="Q385" s="2"/>
      <c r="R385" s="2"/>
      <c r="S385" s="1"/>
    </row>
    <row r="386" spans="17:19" x14ac:dyDescent="0.4">
      <c r="Q386" s="2"/>
      <c r="R386" s="2"/>
      <c r="S386" s="1"/>
    </row>
    <row r="387" spans="17:19" x14ac:dyDescent="0.4">
      <c r="Q387" s="2"/>
      <c r="R387" s="2"/>
      <c r="S387" s="1"/>
    </row>
    <row r="388" spans="17:19" x14ac:dyDescent="0.4">
      <c r="Q388" s="2"/>
      <c r="R388" s="2"/>
      <c r="S388" s="1"/>
    </row>
    <row r="389" spans="17:19" x14ac:dyDescent="0.4">
      <c r="Q389" s="2"/>
      <c r="R389" s="2"/>
      <c r="S389" s="1"/>
    </row>
    <row r="390" spans="17:19" x14ac:dyDescent="0.4">
      <c r="Q390" s="2"/>
      <c r="R390" s="2"/>
      <c r="S390" s="1"/>
    </row>
    <row r="391" spans="17:19" x14ac:dyDescent="0.4">
      <c r="Q391" s="2"/>
      <c r="R391" s="2"/>
      <c r="S391" s="1"/>
    </row>
    <row r="392" spans="17:19" x14ac:dyDescent="0.4">
      <c r="Q392" s="2"/>
      <c r="R392" s="2"/>
      <c r="S392" s="1"/>
    </row>
    <row r="393" spans="17:19" x14ac:dyDescent="0.4">
      <c r="Q393" s="2"/>
      <c r="R393" s="2"/>
      <c r="S393" s="1"/>
    </row>
    <row r="394" spans="17:19" x14ac:dyDescent="0.4">
      <c r="Q394" s="2"/>
      <c r="R394" s="2"/>
      <c r="S394" s="1"/>
    </row>
    <row r="395" spans="17:19" x14ac:dyDescent="0.4">
      <c r="Q395" s="2"/>
      <c r="R395" s="2"/>
      <c r="S395" s="1"/>
    </row>
    <row r="396" spans="17:19" x14ac:dyDescent="0.4">
      <c r="Q396" s="2"/>
      <c r="R396" s="2"/>
      <c r="S396" s="1"/>
    </row>
    <row r="397" spans="17:19" x14ac:dyDescent="0.4">
      <c r="Q397" s="2"/>
      <c r="R397" s="2"/>
      <c r="S397" s="1"/>
    </row>
    <row r="398" spans="17:19" x14ac:dyDescent="0.4">
      <c r="Q398" s="2"/>
      <c r="R398" s="2"/>
      <c r="S398" s="1"/>
    </row>
    <row r="399" spans="17:19" x14ac:dyDescent="0.4">
      <c r="Q399" s="2"/>
      <c r="R399" s="2"/>
      <c r="S399" s="1"/>
    </row>
    <row r="400" spans="17:19" x14ac:dyDescent="0.4">
      <c r="Q400" s="2"/>
      <c r="R400" s="2"/>
      <c r="S400" s="1"/>
    </row>
    <row r="401" spans="17:19" x14ac:dyDescent="0.4">
      <c r="Q401" s="2"/>
      <c r="R401" s="2"/>
      <c r="S401" s="1"/>
    </row>
    <row r="402" spans="17:19" x14ac:dyDescent="0.4">
      <c r="Q402" s="2"/>
      <c r="R402" s="2"/>
      <c r="S402" s="1"/>
    </row>
    <row r="403" spans="17:19" x14ac:dyDescent="0.4">
      <c r="Q403" s="2"/>
      <c r="R403" s="2"/>
      <c r="S403" s="1"/>
    </row>
    <row r="404" spans="17:19" x14ac:dyDescent="0.4">
      <c r="Q404" s="2"/>
      <c r="R404" s="2"/>
      <c r="S404" s="1"/>
    </row>
    <row r="405" spans="17:19" x14ac:dyDescent="0.4">
      <c r="Q405" s="2"/>
      <c r="R405" s="2"/>
      <c r="S405" s="1"/>
    </row>
    <row r="406" spans="17:19" x14ac:dyDescent="0.4">
      <c r="Q406" s="2"/>
      <c r="R406" s="2"/>
      <c r="S406" s="1"/>
    </row>
    <row r="407" spans="17:19" x14ac:dyDescent="0.4">
      <c r="Q407" s="2"/>
      <c r="R407" s="2"/>
      <c r="S407" s="1"/>
    </row>
    <row r="408" spans="17:19" x14ac:dyDescent="0.4">
      <c r="Q408" s="2"/>
      <c r="R408" s="2"/>
      <c r="S408" s="1"/>
    </row>
    <row r="409" spans="17:19" x14ac:dyDescent="0.4">
      <c r="Q409" s="2"/>
      <c r="R409" s="2"/>
      <c r="S409" s="1"/>
    </row>
    <row r="410" spans="17:19" x14ac:dyDescent="0.4">
      <c r="Q410" s="2"/>
      <c r="R410" s="2"/>
      <c r="S410" s="1"/>
    </row>
    <row r="411" spans="17:19" x14ac:dyDescent="0.4">
      <c r="Q411" s="2"/>
      <c r="R411" s="2"/>
      <c r="S411" s="1"/>
    </row>
    <row r="412" spans="17:19" x14ac:dyDescent="0.4">
      <c r="Q412" s="2"/>
      <c r="R412" s="2"/>
      <c r="S412" s="1"/>
    </row>
    <row r="413" spans="17:19" x14ac:dyDescent="0.4">
      <c r="Q413" s="2"/>
      <c r="R413" s="2"/>
      <c r="S413" s="1"/>
    </row>
    <row r="414" spans="17:19" x14ac:dyDescent="0.4">
      <c r="Q414" s="2"/>
      <c r="R414" s="2"/>
      <c r="S414" s="1"/>
    </row>
    <row r="415" spans="17:19" x14ac:dyDescent="0.4">
      <c r="Q415" s="2"/>
      <c r="R415" s="2"/>
      <c r="S415" s="1"/>
    </row>
    <row r="416" spans="17:19" x14ac:dyDescent="0.4">
      <c r="Q416" s="2"/>
      <c r="R416" s="2"/>
      <c r="S416" s="1"/>
    </row>
    <row r="417" spans="17:19" x14ac:dyDescent="0.4">
      <c r="Q417" s="2"/>
      <c r="R417" s="2"/>
      <c r="S417" s="1"/>
    </row>
    <row r="418" spans="17:19" x14ac:dyDescent="0.4">
      <c r="Q418" s="2"/>
      <c r="R418" s="2"/>
      <c r="S418" s="1"/>
    </row>
    <row r="419" spans="17:19" x14ac:dyDescent="0.4">
      <c r="Q419" s="2"/>
      <c r="R419" s="2"/>
      <c r="S419" s="1"/>
    </row>
    <row r="420" spans="17:19" x14ac:dyDescent="0.4">
      <c r="Q420" s="2"/>
      <c r="R420" s="2"/>
      <c r="S420" s="1"/>
    </row>
    <row r="421" spans="17:19" x14ac:dyDescent="0.4">
      <c r="Q421" s="2"/>
      <c r="R421" s="2"/>
      <c r="S421" s="1"/>
    </row>
    <row r="422" spans="17:19" x14ac:dyDescent="0.4">
      <c r="Q422" s="2"/>
      <c r="R422" s="2"/>
      <c r="S422" s="1"/>
    </row>
    <row r="423" spans="17:19" x14ac:dyDescent="0.4">
      <c r="Q423" s="2"/>
      <c r="R423" s="2"/>
      <c r="S423" s="1"/>
    </row>
    <row r="424" spans="17:19" x14ac:dyDescent="0.4">
      <c r="Q424" s="2"/>
      <c r="R424" s="2"/>
      <c r="S424" s="1"/>
    </row>
    <row r="425" spans="17:19" x14ac:dyDescent="0.4">
      <c r="Q425" s="2"/>
      <c r="R425" s="2"/>
      <c r="S425" s="1"/>
    </row>
    <row r="426" spans="17:19" x14ac:dyDescent="0.4">
      <c r="Q426" s="2"/>
      <c r="R426" s="2"/>
      <c r="S426" s="1"/>
    </row>
    <row r="427" spans="17:19" x14ac:dyDescent="0.4">
      <c r="Q427" s="2"/>
      <c r="R427" s="2"/>
      <c r="S427" s="1"/>
    </row>
    <row r="428" spans="17:19" x14ac:dyDescent="0.4">
      <c r="Q428" s="2"/>
      <c r="R428" s="2"/>
      <c r="S428" s="1"/>
    </row>
    <row r="429" spans="17:19" x14ac:dyDescent="0.4">
      <c r="Q429" s="2"/>
      <c r="R429" s="2"/>
      <c r="S429" s="1"/>
    </row>
    <row r="430" spans="17:19" x14ac:dyDescent="0.4">
      <c r="Q430" s="2"/>
      <c r="R430" s="2"/>
      <c r="S430" s="1"/>
    </row>
    <row r="431" spans="17:19" x14ac:dyDescent="0.4">
      <c r="Q431" s="2"/>
      <c r="R431" s="2"/>
      <c r="S431" s="1"/>
    </row>
    <row r="432" spans="17:19" x14ac:dyDescent="0.4">
      <c r="Q432" s="2"/>
      <c r="R432" s="2"/>
      <c r="S432" s="1"/>
    </row>
    <row r="433" spans="17:19" x14ac:dyDescent="0.4">
      <c r="Q433" s="2"/>
      <c r="R433" s="2"/>
      <c r="S433" s="1"/>
    </row>
    <row r="434" spans="17:19" x14ac:dyDescent="0.4">
      <c r="Q434" s="2"/>
      <c r="R434" s="2"/>
      <c r="S434" s="1"/>
    </row>
    <row r="435" spans="17:19" x14ac:dyDescent="0.4">
      <c r="Q435" s="2"/>
      <c r="R435" s="2"/>
      <c r="S435" s="1"/>
    </row>
    <row r="436" spans="17:19" x14ac:dyDescent="0.4">
      <c r="Q436" s="2"/>
      <c r="R436" s="2"/>
      <c r="S436" s="1"/>
    </row>
    <row r="437" spans="17:19" x14ac:dyDescent="0.4">
      <c r="Q437" s="2"/>
      <c r="R437" s="2"/>
      <c r="S437" s="1"/>
    </row>
    <row r="438" spans="17:19" x14ac:dyDescent="0.4">
      <c r="Q438" s="2"/>
      <c r="R438" s="2"/>
      <c r="S438" s="1"/>
    </row>
    <row r="439" spans="17:19" x14ac:dyDescent="0.4">
      <c r="Q439" s="2"/>
      <c r="R439" s="2"/>
      <c r="S439" s="1"/>
    </row>
    <row r="440" spans="17:19" x14ac:dyDescent="0.4">
      <c r="Q440" s="2"/>
      <c r="R440" s="2"/>
      <c r="S440" s="1"/>
    </row>
    <row r="441" spans="17:19" x14ac:dyDescent="0.4">
      <c r="Q441" s="2"/>
      <c r="R441" s="2"/>
      <c r="S441" s="1"/>
    </row>
    <row r="442" spans="17:19" x14ac:dyDescent="0.4">
      <c r="Q442" s="2"/>
      <c r="R442" s="2"/>
      <c r="S442" s="1"/>
    </row>
    <row r="443" spans="17:19" x14ac:dyDescent="0.4">
      <c r="Q443" s="2"/>
      <c r="R443" s="2"/>
      <c r="S443" s="1"/>
    </row>
    <row r="444" spans="17:19" x14ac:dyDescent="0.4">
      <c r="Q444" s="2"/>
      <c r="R444" s="2"/>
      <c r="S444" s="1"/>
    </row>
    <row r="445" spans="17:19" x14ac:dyDescent="0.4">
      <c r="Q445" s="2"/>
      <c r="R445" s="2"/>
      <c r="S445" s="1"/>
    </row>
    <row r="446" spans="17:19" x14ac:dyDescent="0.4">
      <c r="Q446" s="2"/>
      <c r="R446" s="2"/>
      <c r="S446" s="1"/>
    </row>
    <row r="447" spans="17:19" x14ac:dyDescent="0.4">
      <c r="Q447" s="2"/>
      <c r="R447" s="2"/>
      <c r="S447" s="1"/>
    </row>
    <row r="448" spans="17:19" x14ac:dyDescent="0.4">
      <c r="Q448" s="2"/>
      <c r="R448" s="2"/>
      <c r="S448" s="1"/>
    </row>
    <row r="449" spans="17:19" x14ac:dyDescent="0.4">
      <c r="Q449" s="2"/>
      <c r="R449" s="2"/>
      <c r="S449" s="1"/>
    </row>
    <row r="450" spans="17:19" x14ac:dyDescent="0.4">
      <c r="Q450" s="2"/>
      <c r="R450" s="2"/>
      <c r="S450" s="1"/>
    </row>
    <row r="451" spans="17:19" x14ac:dyDescent="0.4">
      <c r="Q451" s="2"/>
      <c r="R451" s="2"/>
      <c r="S451" s="1"/>
    </row>
    <row r="452" spans="17:19" x14ac:dyDescent="0.4">
      <c r="Q452" s="2"/>
      <c r="R452" s="2"/>
      <c r="S452" s="1"/>
    </row>
    <row r="453" spans="17:19" x14ac:dyDescent="0.4">
      <c r="Q453" s="2"/>
      <c r="R453" s="2"/>
      <c r="S453" s="1"/>
    </row>
    <row r="454" spans="17:19" x14ac:dyDescent="0.4">
      <c r="Q454" s="2"/>
      <c r="R454" s="2"/>
      <c r="S454" s="1"/>
    </row>
    <row r="455" spans="17:19" x14ac:dyDescent="0.4">
      <c r="Q455" s="2"/>
      <c r="R455" s="2"/>
      <c r="S455" s="1"/>
    </row>
    <row r="456" spans="17:19" x14ac:dyDescent="0.4">
      <c r="Q456" s="2"/>
      <c r="R456" s="2"/>
      <c r="S456" s="1"/>
    </row>
    <row r="457" spans="17:19" x14ac:dyDescent="0.4">
      <c r="Q457" s="2"/>
      <c r="R457" s="2"/>
      <c r="S457" s="1"/>
    </row>
    <row r="458" spans="17:19" x14ac:dyDescent="0.4">
      <c r="Q458" s="2"/>
      <c r="R458" s="2"/>
      <c r="S458" s="1"/>
    </row>
    <row r="459" spans="17:19" x14ac:dyDescent="0.4">
      <c r="Q459" s="2"/>
      <c r="R459" s="2"/>
      <c r="S459" s="1"/>
    </row>
    <row r="460" spans="17:19" x14ac:dyDescent="0.4">
      <c r="Q460" s="2"/>
      <c r="R460" s="2"/>
      <c r="S460" s="1"/>
    </row>
    <row r="461" spans="17:19" x14ac:dyDescent="0.4">
      <c r="Q461" s="2"/>
      <c r="R461" s="2"/>
      <c r="S461" s="1"/>
    </row>
    <row r="462" spans="17:19" x14ac:dyDescent="0.4">
      <c r="Q462" s="2"/>
      <c r="R462" s="2"/>
      <c r="S462" s="1"/>
    </row>
    <row r="463" spans="17:19" x14ac:dyDescent="0.4">
      <c r="Q463" s="2"/>
      <c r="R463" s="2"/>
      <c r="S463" s="1"/>
    </row>
    <row r="464" spans="17:19" x14ac:dyDescent="0.4">
      <c r="Q464" s="2"/>
      <c r="R464" s="2"/>
      <c r="S464" s="1"/>
    </row>
    <row r="465" spans="17:19" x14ac:dyDescent="0.4">
      <c r="Q465" s="2"/>
      <c r="R465" s="2"/>
      <c r="S465" s="1"/>
    </row>
    <row r="466" spans="17:19" x14ac:dyDescent="0.4">
      <c r="Q466" s="2"/>
      <c r="R466" s="2"/>
      <c r="S466" s="1"/>
    </row>
    <row r="467" spans="17:19" x14ac:dyDescent="0.4">
      <c r="Q467" s="2"/>
      <c r="R467" s="2"/>
      <c r="S467" s="1"/>
    </row>
    <row r="468" spans="17:19" x14ac:dyDescent="0.4">
      <c r="Q468" s="2"/>
      <c r="R468" s="2"/>
      <c r="S468" s="1"/>
    </row>
    <row r="469" spans="17:19" x14ac:dyDescent="0.4">
      <c r="Q469" s="2"/>
      <c r="R469" s="2"/>
      <c r="S469" s="1"/>
    </row>
    <row r="470" spans="17:19" x14ac:dyDescent="0.4">
      <c r="Q470" s="2"/>
      <c r="R470" s="2"/>
      <c r="S470" s="1"/>
    </row>
    <row r="471" spans="17:19" x14ac:dyDescent="0.4">
      <c r="Q471" s="2"/>
      <c r="R471" s="2"/>
      <c r="S471" s="1"/>
    </row>
    <row r="472" spans="17:19" x14ac:dyDescent="0.4">
      <c r="Q472" s="2"/>
      <c r="R472" s="2"/>
      <c r="S472" s="1"/>
    </row>
    <row r="473" spans="17:19" x14ac:dyDescent="0.4">
      <c r="Q473" s="2"/>
      <c r="R473" s="2"/>
      <c r="S473" s="1"/>
    </row>
    <row r="474" spans="17:19" x14ac:dyDescent="0.4">
      <c r="Q474" s="2"/>
      <c r="R474" s="2"/>
      <c r="S474" s="1"/>
    </row>
    <row r="475" spans="17:19" x14ac:dyDescent="0.4">
      <c r="Q475" s="2"/>
      <c r="R475" s="2"/>
      <c r="S475" s="1"/>
    </row>
    <row r="476" spans="17:19" x14ac:dyDescent="0.4">
      <c r="Q476" s="2"/>
      <c r="R476" s="2"/>
      <c r="S476" s="1"/>
    </row>
    <row r="477" spans="17:19" x14ac:dyDescent="0.4">
      <c r="Q477" s="2"/>
      <c r="R477" s="2"/>
      <c r="S477" s="1"/>
    </row>
    <row r="478" spans="17:19" x14ac:dyDescent="0.4">
      <c r="Q478" s="2"/>
      <c r="R478" s="2"/>
      <c r="S478" s="1"/>
    </row>
    <row r="479" spans="17:19" x14ac:dyDescent="0.4">
      <c r="Q479" s="2"/>
      <c r="R479" s="2"/>
      <c r="S479" s="1"/>
    </row>
    <row r="480" spans="17:19" x14ac:dyDescent="0.4">
      <c r="Q480" s="2"/>
      <c r="R480" s="2"/>
      <c r="S480" s="1"/>
    </row>
    <row r="481" spans="17:19" x14ac:dyDescent="0.4">
      <c r="Q481" s="2"/>
      <c r="R481" s="2"/>
      <c r="S481" s="1"/>
    </row>
    <row r="482" spans="17:19" x14ac:dyDescent="0.4">
      <c r="Q482" s="2"/>
      <c r="R482" s="2"/>
      <c r="S482" s="1"/>
    </row>
    <row r="483" spans="17:19" x14ac:dyDescent="0.4">
      <c r="Q483" s="2"/>
      <c r="R483" s="2"/>
      <c r="S483" s="1"/>
    </row>
    <row r="484" spans="17:19" x14ac:dyDescent="0.4">
      <c r="Q484" s="2"/>
      <c r="R484" s="2"/>
      <c r="S484" s="1"/>
    </row>
    <row r="485" spans="17:19" x14ac:dyDescent="0.4">
      <c r="Q485" s="2"/>
      <c r="R485" s="2"/>
      <c r="S485" s="1"/>
    </row>
    <row r="486" spans="17:19" x14ac:dyDescent="0.4">
      <c r="Q486" s="2"/>
      <c r="R486" s="2"/>
      <c r="S486" s="1"/>
    </row>
    <row r="487" spans="17:19" x14ac:dyDescent="0.4">
      <c r="Q487" s="2"/>
      <c r="R487" s="2"/>
      <c r="S487" s="1"/>
    </row>
    <row r="488" spans="17:19" x14ac:dyDescent="0.4">
      <c r="Q488" s="2"/>
      <c r="R488" s="2"/>
      <c r="S488" s="1"/>
    </row>
    <row r="489" spans="17:19" x14ac:dyDescent="0.4">
      <c r="Q489" s="2"/>
      <c r="R489" s="2"/>
      <c r="S489" s="1"/>
    </row>
    <row r="490" spans="17:19" x14ac:dyDescent="0.4">
      <c r="Q490" s="2"/>
      <c r="R490" s="2"/>
      <c r="S490" s="1"/>
    </row>
    <row r="491" spans="17:19" x14ac:dyDescent="0.4">
      <c r="Q491" s="2"/>
      <c r="R491" s="2"/>
      <c r="S491" s="1"/>
    </row>
    <row r="492" spans="17:19" x14ac:dyDescent="0.4">
      <c r="Q492" s="2"/>
      <c r="R492" s="2"/>
      <c r="S492" s="1"/>
    </row>
    <row r="493" spans="17:19" x14ac:dyDescent="0.4">
      <c r="Q493" s="2"/>
      <c r="R493" s="2"/>
      <c r="S493" s="1"/>
    </row>
    <row r="494" spans="17:19" x14ac:dyDescent="0.4">
      <c r="Q494" s="2"/>
      <c r="R494" s="2"/>
      <c r="S494" s="1"/>
    </row>
    <row r="495" spans="17:19" x14ac:dyDescent="0.4">
      <c r="Q495" s="2"/>
      <c r="R495" s="2"/>
      <c r="S495" s="1"/>
    </row>
    <row r="496" spans="17:19" x14ac:dyDescent="0.4">
      <c r="Q496" s="2"/>
      <c r="R496" s="2"/>
      <c r="S496" s="1"/>
    </row>
    <row r="497" spans="17:19" x14ac:dyDescent="0.4">
      <c r="Q497" s="2"/>
      <c r="R497" s="2"/>
      <c r="S497" s="1"/>
    </row>
    <row r="498" spans="17:19" x14ac:dyDescent="0.4">
      <c r="Q498" s="2"/>
      <c r="R498" s="2"/>
      <c r="S498" s="1"/>
    </row>
    <row r="499" spans="17:19" x14ac:dyDescent="0.4">
      <c r="Q499" s="2"/>
      <c r="R499" s="2"/>
      <c r="S499" s="1"/>
    </row>
    <row r="500" spans="17:19" x14ac:dyDescent="0.4">
      <c r="Q500" s="2"/>
      <c r="R500" s="2"/>
      <c r="S500" s="1"/>
    </row>
    <row r="501" spans="17:19" x14ac:dyDescent="0.4">
      <c r="Q501" s="2"/>
      <c r="R501" s="2"/>
      <c r="S501" s="1"/>
    </row>
    <row r="502" spans="17:19" x14ac:dyDescent="0.4">
      <c r="Q502" s="2"/>
      <c r="R502" s="2"/>
      <c r="S502" s="1"/>
    </row>
    <row r="503" spans="17:19" x14ac:dyDescent="0.4">
      <c r="Q503" s="2"/>
      <c r="R503" s="2"/>
      <c r="S503" s="1"/>
    </row>
    <row r="504" spans="17:19" x14ac:dyDescent="0.4">
      <c r="Q504" s="2"/>
      <c r="R504" s="2"/>
      <c r="S504" s="1"/>
    </row>
    <row r="505" spans="17:19" x14ac:dyDescent="0.4">
      <c r="Q505" s="2"/>
      <c r="R505" s="2"/>
      <c r="S505" s="1"/>
    </row>
    <row r="506" spans="17:19" x14ac:dyDescent="0.4">
      <c r="Q506" s="2"/>
      <c r="R506" s="2"/>
      <c r="S506" s="1"/>
    </row>
    <row r="507" spans="17:19" x14ac:dyDescent="0.4">
      <c r="Q507" s="2"/>
      <c r="R507" s="2"/>
      <c r="S507" s="1"/>
    </row>
    <row r="508" spans="17:19" x14ac:dyDescent="0.4">
      <c r="Q508" s="2"/>
      <c r="R508" s="2"/>
      <c r="S508" s="1"/>
    </row>
    <row r="509" spans="17:19" x14ac:dyDescent="0.4">
      <c r="Q509" s="2"/>
      <c r="R509" s="2"/>
      <c r="S509" s="1"/>
    </row>
    <row r="510" spans="17:19" x14ac:dyDescent="0.4">
      <c r="Q510" s="2"/>
      <c r="R510" s="2"/>
      <c r="S510" s="1"/>
    </row>
    <row r="511" spans="17:19" x14ac:dyDescent="0.4">
      <c r="Q511" s="2"/>
      <c r="R511" s="2"/>
      <c r="S511" s="1"/>
    </row>
    <row r="512" spans="17:19" x14ac:dyDescent="0.4">
      <c r="Q512" s="2"/>
      <c r="R512" s="2"/>
      <c r="S512" s="1"/>
    </row>
    <row r="513" spans="17:19" x14ac:dyDescent="0.4">
      <c r="Q513" s="2"/>
      <c r="R513" s="2"/>
      <c r="S513" s="1"/>
    </row>
    <row r="514" spans="17:19" x14ac:dyDescent="0.4">
      <c r="Q514" s="2"/>
      <c r="R514" s="2"/>
      <c r="S514" s="1"/>
    </row>
    <row r="515" spans="17:19" x14ac:dyDescent="0.4">
      <c r="Q515" s="2"/>
      <c r="R515" s="2"/>
      <c r="S515" s="1"/>
    </row>
    <row r="516" spans="17:19" x14ac:dyDescent="0.4">
      <c r="Q516" s="2"/>
      <c r="R516" s="2"/>
      <c r="S516" s="1"/>
    </row>
    <row r="517" spans="17:19" x14ac:dyDescent="0.4">
      <c r="Q517" s="2"/>
      <c r="R517" s="2"/>
      <c r="S517" s="1"/>
    </row>
    <row r="518" spans="17:19" x14ac:dyDescent="0.4">
      <c r="Q518" s="2"/>
      <c r="R518" s="2"/>
      <c r="S518" s="1"/>
    </row>
    <row r="519" spans="17:19" x14ac:dyDescent="0.4">
      <c r="Q519" s="2"/>
      <c r="R519" s="2"/>
      <c r="S519" s="1"/>
    </row>
    <row r="520" spans="17:19" x14ac:dyDescent="0.4">
      <c r="Q520" s="2"/>
      <c r="R520" s="2"/>
      <c r="S520" s="1"/>
    </row>
    <row r="521" spans="17:19" x14ac:dyDescent="0.4">
      <c r="Q521" s="2"/>
      <c r="R521" s="2"/>
      <c r="S521" s="1"/>
    </row>
    <row r="522" spans="17:19" x14ac:dyDescent="0.4">
      <c r="Q522" s="2"/>
      <c r="R522" s="2"/>
      <c r="S522" s="1"/>
    </row>
    <row r="523" spans="17:19" x14ac:dyDescent="0.4">
      <c r="Q523" s="2"/>
      <c r="R523" s="2"/>
      <c r="S523" s="1"/>
    </row>
    <row r="524" spans="17:19" x14ac:dyDescent="0.4">
      <c r="Q524" s="2"/>
      <c r="R524" s="2"/>
      <c r="S524" s="1"/>
    </row>
    <row r="525" spans="17:19" x14ac:dyDescent="0.4">
      <c r="Q525" s="2"/>
      <c r="R525" s="2"/>
      <c r="S525" s="1"/>
    </row>
    <row r="526" spans="17:19" x14ac:dyDescent="0.4">
      <c r="Q526" s="2"/>
      <c r="R526" s="2"/>
      <c r="S526" s="1"/>
    </row>
    <row r="527" spans="17:19" x14ac:dyDescent="0.4">
      <c r="Q527" s="2"/>
      <c r="R527" s="2"/>
      <c r="S527" s="1"/>
    </row>
    <row r="528" spans="17:19" x14ac:dyDescent="0.4">
      <c r="Q528" s="2"/>
      <c r="R528" s="2"/>
      <c r="S528" s="1"/>
    </row>
    <row r="529" spans="17:19" x14ac:dyDescent="0.4">
      <c r="Q529" s="2"/>
      <c r="R529" s="2"/>
      <c r="S529" s="1"/>
    </row>
    <row r="530" spans="17:19" x14ac:dyDescent="0.4">
      <c r="Q530" s="2"/>
      <c r="R530" s="2"/>
      <c r="S530" s="1"/>
    </row>
    <row r="531" spans="17:19" x14ac:dyDescent="0.4">
      <c r="Q531" s="2"/>
      <c r="R531" s="2"/>
      <c r="S531" s="1"/>
    </row>
    <row r="532" spans="17:19" x14ac:dyDescent="0.4">
      <c r="Q532" s="2"/>
      <c r="R532" s="2"/>
      <c r="S532" s="1"/>
    </row>
    <row r="533" spans="17:19" x14ac:dyDescent="0.4">
      <c r="Q533" s="2"/>
      <c r="R533" s="2"/>
      <c r="S533" s="1"/>
    </row>
    <row r="534" spans="17:19" x14ac:dyDescent="0.4">
      <c r="Q534" s="2"/>
      <c r="R534" s="2"/>
      <c r="S534" s="1"/>
    </row>
    <row r="535" spans="17:19" x14ac:dyDescent="0.4">
      <c r="Q535" s="2"/>
      <c r="R535" s="2"/>
      <c r="S535" s="1"/>
    </row>
    <row r="536" spans="17:19" x14ac:dyDescent="0.4">
      <c r="Q536" s="2"/>
      <c r="R536" s="2"/>
      <c r="S536" s="1"/>
    </row>
    <row r="537" spans="17:19" x14ac:dyDescent="0.4">
      <c r="Q537" s="2"/>
      <c r="R537" s="2"/>
      <c r="S537" s="1"/>
    </row>
    <row r="538" spans="17:19" x14ac:dyDescent="0.4">
      <c r="Q538" s="2"/>
      <c r="R538" s="2"/>
      <c r="S538" s="1"/>
    </row>
    <row r="539" spans="17:19" x14ac:dyDescent="0.4">
      <c r="Q539" s="2"/>
      <c r="R539" s="2"/>
      <c r="S539" s="1"/>
    </row>
    <row r="540" spans="17:19" x14ac:dyDescent="0.4">
      <c r="Q540" s="2"/>
      <c r="R540" s="2"/>
      <c r="S540" s="1"/>
    </row>
    <row r="541" spans="17:19" x14ac:dyDescent="0.4">
      <c r="Q541" s="2"/>
      <c r="R541" s="2"/>
      <c r="S541" s="1"/>
    </row>
    <row r="542" spans="17:19" x14ac:dyDescent="0.4">
      <c r="Q542" s="2"/>
      <c r="R542" s="2"/>
      <c r="S542" s="1"/>
    </row>
    <row r="543" spans="17:19" x14ac:dyDescent="0.4">
      <c r="Q543" s="2"/>
      <c r="R543" s="2"/>
      <c r="S543" s="1"/>
    </row>
    <row r="544" spans="17:19" x14ac:dyDescent="0.4">
      <c r="Q544" s="2"/>
      <c r="R544" s="2"/>
      <c r="S544" s="1"/>
    </row>
    <row r="545" spans="17:19" x14ac:dyDescent="0.4">
      <c r="Q545" s="2"/>
      <c r="R545" s="2"/>
      <c r="S545" s="1"/>
    </row>
    <row r="546" spans="17:19" x14ac:dyDescent="0.4">
      <c r="Q546" s="2"/>
      <c r="R546" s="2"/>
      <c r="S546" s="1"/>
    </row>
    <row r="547" spans="17:19" x14ac:dyDescent="0.4">
      <c r="Q547" s="2"/>
      <c r="R547" s="2"/>
      <c r="S547" s="1"/>
    </row>
    <row r="548" spans="17:19" x14ac:dyDescent="0.4">
      <c r="Q548" s="2"/>
      <c r="R548" s="2"/>
      <c r="S548" s="1"/>
    </row>
    <row r="549" spans="17:19" x14ac:dyDescent="0.4">
      <c r="Q549" s="2"/>
      <c r="R549" s="2"/>
      <c r="S549" s="1"/>
    </row>
    <row r="550" spans="17:19" x14ac:dyDescent="0.4">
      <c r="Q550" s="2"/>
      <c r="R550" s="2"/>
      <c r="S550" s="1"/>
    </row>
    <row r="551" spans="17:19" x14ac:dyDescent="0.4">
      <c r="Q551" s="2"/>
      <c r="R551" s="2"/>
      <c r="S551" s="1"/>
    </row>
    <row r="552" spans="17:19" x14ac:dyDescent="0.4">
      <c r="Q552" s="2"/>
      <c r="R552" s="2"/>
      <c r="S552" s="1"/>
    </row>
    <row r="553" spans="17:19" x14ac:dyDescent="0.4">
      <c r="Q553" s="2"/>
      <c r="R553" s="2"/>
      <c r="S553" s="1"/>
    </row>
    <row r="554" spans="17:19" x14ac:dyDescent="0.4">
      <c r="Q554" s="2"/>
      <c r="R554" s="2"/>
      <c r="S554" s="1"/>
    </row>
    <row r="555" spans="17:19" x14ac:dyDescent="0.4">
      <c r="Q555" s="2"/>
      <c r="R555" s="2"/>
      <c r="S555" s="1"/>
    </row>
    <row r="556" spans="17:19" x14ac:dyDescent="0.4">
      <c r="Q556" s="2"/>
      <c r="R556" s="2"/>
      <c r="S556" s="1"/>
    </row>
    <row r="557" spans="17:19" x14ac:dyDescent="0.4">
      <c r="Q557" s="2"/>
      <c r="R557" s="2"/>
      <c r="S557" s="1"/>
    </row>
    <row r="558" spans="17:19" x14ac:dyDescent="0.4">
      <c r="Q558" s="2"/>
      <c r="R558" s="2"/>
      <c r="S558" s="1"/>
    </row>
    <row r="559" spans="17:19" x14ac:dyDescent="0.4">
      <c r="Q559" s="2"/>
      <c r="R559" s="2"/>
      <c r="S559" s="1"/>
    </row>
    <row r="560" spans="17:19" x14ac:dyDescent="0.4">
      <c r="Q560" s="2"/>
      <c r="R560" s="2"/>
      <c r="S560" s="1"/>
    </row>
    <row r="561" spans="17:19" x14ac:dyDescent="0.4">
      <c r="Q561" s="2"/>
      <c r="R561" s="2"/>
      <c r="S561" s="1"/>
    </row>
    <row r="562" spans="17:19" x14ac:dyDescent="0.4">
      <c r="Q562" s="2"/>
      <c r="R562" s="2"/>
      <c r="S562" s="1"/>
    </row>
    <row r="563" spans="17:19" x14ac:dyDescent="0.4">
      <c r="Q563" s="2"/>
      <c r="R563" s="2"/>
      <c r="S563" s="1"/>
    </row>
    <row r="564" spans="17:19" x14ac:dyDescent="0.4">
      <c r="Q564" s="2"/>
      <c r="R564" s="2"/>
      <c r="S564" s="1"/>
    </row>
    <row r="565" spans="17:19" x14ac:dyDescent="0.4">
      <c r="Q565" s="2"/>
      <c r="R565" s="2"/>
      <c r="S565" s="1"/>
    </row>
    <row r="566" spans="17:19" x14ac:dyDescent="0.4">
      <c r="Q566" s="2"/>
      <c r="R566" s="2"/>
      <c r="S566" s="1"/>
    </row>
    <row r="567" spans="17:19" x14ac:dyDescent="0.4">
      <c r="Q567" s="2"/>
      <c r="R567" s="2"/>
      <c r="S567" s="1"/>
    </row>
    <row r="568" spans="17:19" x14ac:dyDescent="0.4">
      <c r="Q568" s="2"/>
      <c r="R568" s="2"/>
      <c r="S568" s="1"/>
    </row>
    <row r="569" spans="17:19" x14ac:dyDescent="0.4">
      <c r="Q569" s="2"/>
      <c r="R569" s="2"/>
      <c r="S569" s="1"/>
    </row>
    <row r="570" spans="17:19" x14ac:dyDescent="0.4">
      <c r="Q570" s="2"/>
      <c r="R570" s="2"/>
      <c r="S570" s="1"/>
    </row>
    <row r="571" spans="17:19" x14ac:dyDescent="0.4">
      <c r="Q571" s="2"/>
      <c r="R571" s="2"/>
      <c r="S571" s="1"/>
    </row>
    <row r="572" spans="17:19" x14ac:dyDescent="0.4">
      <c r="Q572" s="2"/>
      <c r="R572" s="2"/>
      <c r="S572" s="1"/>
    </row>
    <row r="573" spans="17:19" x14ac:dyDescent="0.4">
      <c r="Q573" s="2"/>
      <c r="R573" s="2"/>
      <c r="S573" s="1"/>
    </row>
    <row r="574" spans="17:19" x14ac:dyDescent="0.4">
      <c r="Q574" s="2"/>
      <c r="R574" s="2"/>
      <c r="S574" s="1"/>
    </row>
    <row r="575" spans="17:19" x14ac:dyDescent="0.4">
      <c r="Q575" s="2"/>
      <c r="R575" s="2"/>
      <c r="S575" s="1"/>
    </row>
    <row r="576" spans="17:19" x14ac:dyDescent="0.4">
      <c r="Q576" s="2"/>
      <c r="R576" s="2"/>
      <c r="S576" s="1"/>
    </row>
    <row r="577" spans="17:19" x14ac:dyDescent="0.4">
      <c r="Q577" s="2"/>
      <c r="R577" s="2"/>
      <c r="S577" s="1"/>
    </row>
    <row r="578" spans="17:19" x14ac:dyDescent="0.4">
      <c r="Q578" s="2"/>
      <c r="R578" s="2"/>
      <c r="S578" s="1"/>
    </row>
    <row r="579" spans="17:19" x14ac:dyDescent="0.4">
      <c r="Q579" s="2"/>
      <c r="R579" s="2"/>
      <c r="S579" s="1"/>
    </row>
    <row r="580" spans="17:19" x14ac:dyDescent="0.4">
      <c r="Q580" s="2"/>
      <c r="R580" s="2"/>
      <c r="S580" s="1"/>
    </row>
    <row r="581" spans="17:19" x14ac:dyDescent="0.4">
      <c r="Q581" s="2"/>
      <c r="R581" s="2"/>
      <c r="S581" s="1"/>
    </row>
    <row r="582" spans="17:19" x14ac:dyDescent="0.4">
      <c r="Q582" s="2"/>
      <c r="R582" s="2"/>
      <c r="S582" s="1"/>
    </row>
    <row r="583" spans="17:19" x14ac:dyDescent="0.4">
      <c r="Q583" s="2"/>
      <c r="R583" s="2"/>
      <c r="S583" s="1"/>
    </row>
    <row r="584" spans="17:19" x14ac:dyDescent="0.4">
      <c r="Q584" s="2"/>
      <c r="R584" s="2"/>
      <c r="S584" s="1"/>
    </row>
    <row r="585" spans="17:19" x14ac:dyDescent="0.4">
      <c r="Q585" s="2"/>
      <c r="R585" s="2"/>
      <c r="S585" s="1"/>
    </row>
    <row r="586" spans="17:19" x14ac:dyDescent="0.4">
      <c r="Q586" s="2"/>
      <c r="R586" s="2"/>
      <c r="S586" s="1"/>
    </row>
    <row r="587" spans="17:19" x14ac:dyDescent="0.4">
      <c r="Q587" s="2"/>
      <c r="R587" s="2"/>
      <c r="S587" s="1"/>
    </row>
    <row r="588" spans="17:19" x14ac:dyDescent="0.4">
      <c r="Q588" s="2"/>
      <c r="R588" s="2"/>
      <c r="S588" s="1"/>
    </row>
    <row r="589" spans="17:19" x14ac:dyDescent="0.4">
      <c r="Q589" s="2"/>
      <c r="R589" s="2"/>
      <c r="S589" s="1"/>
    </row>
    <row r="590" spans="17:19" x14ac:dyDescent="0.4">
      <c r="Q590" s="2"/>
      <c r="R590" s="2"/>
      <c r="S590" s="1"/>
    </row>
    <row r="591" spans="17:19" x14ac:dyDescent="0.4">
      <c r="Q591" s="2"/>
      <c r="R591" s="2"/>
      <c r="S591" s="1"/>
    </row>
    <row r="592" spans="17:19" x14ac:dyDescent="0.4">
      <c r="Q592" s="2"/>
      <c r="R592" s="2"/>
      <c r="S592" s="1"/>
    </row>
    <row r="593" spans="17:19" x14ac:dyDescent="0.4">
      <c r="Q593" s="2"/>
      <c r="R593" s="2"/>
      <c r="S593" s="1"/>
    </row>
    <row r="594" spans="17:19" x14ac:dyDescent="0.4">
      <c r="Q594" s="2"/>
      <c r="R594" s="2"/>
      <c r="S594" s="1"/>
    </row>
    <row r="595" spans="17:19" x14ac:dyDescent="0.4">
      <c r="Q595" s="2"/>
      <c r="R595" s="2"/>
      <c r="S595" s="1"/>
    </row>
    <row r="596" spans="17:19" x14ac:dyDescent="0.4">
      <c r="Q596" s="2"/>
      <c r="R596" s="2"/>
      <c r="S596" s="1"/>
    </row>
    <row r="597" spans="17:19" x14ac:dyDescent="0.4">
      <c r="Q597" s="2"/>
      <c r="R597" s="2"/>
      <c r="S597" s="1"/>
    </row>
    <row r="598" spans="17:19" x14ac:dyDescent="0.4">
      <c r="Q598" s="2"/>
      <c r="R598" s="2"/>
      <c r="S598" s="1"/>
    </row>
    <row r="599" spans="17:19" x14ac:dyDescent="0.4">
      <c r="Q599" s="2"/>
      <c r="R599" s="2"/>
      <c r="S599" s="1"/>
    </row>
    <row r="600" spans="17:19" x14ac:dyDescent="0.4">
      <c r="Q600" s="2"/>
      <c r="R600" s="2"/>
      <c r="S600" s="1"/>
    </row>
    <row r="601" spans="17:19" x14ac:dyDescent="0.4">
      <c r="Q601" s="2"/>
      <c r="R601" s="2"/>
      <c r="S601" s="1"/>
    </row>
    <row r="602" spans="17:19" x14ac:dyDescent="0.4">
      <c r="Q602" s="2"/>
      <c r="R602" s="2"/>
      <c r="S602" s="1"/>
    </row>
    <row r="603" spans="17:19" x14ac:dyDescent="0.4">
      <c r="Q603" s="2"/>
      <c r="R603" s="2"/>
      <c r="S603" s="1"/>
    </row>
    <row r="604" spans="17:19" x14ac:dyDescent="0.4">
      <c r="Q604" s="2"/>
      <c r="R604" s="2"/>
      <c r="S604" s="1"/>
    </row>
    <row r="605" spans="17:19" x14ac:dyDescent="0.4">
      <c r="Q605" s="2"/>
      <c r="R605" s="2"/>
      <c r="S605" s="1"/>
    </row>
    <row r="606" spans="17:19" x14ac:dyDescent="0.4">
      <c r="Q606" s="2"/>
      <c r="R606" s="2"/>
      <c r="S606" s="1"/>
    </row>
    <row r="607" spans="17:19" x14ac:dyDescent="0.4">
      <c r="Q607" s="2"/>
      <c r="R607" s="2"/>
      <c r="S607" s="1"/>
    </row>
    <row r="608" spans="17:19" x14ac:dyDescent="0.4">
      <c r="Q608" s="2"/>
      <c r="R608" s="2"/>
      <c r="S608" s="1"/>
    </row>
    <row r="609" spans="17:19" x14ac:dyDescent="0.4">
      <c r="Q609" s="2"/>
      <c r="R609" s="2"/>
      <c r="S609" s="1"/>
    </row>
    <row r="610" spans="17:19" x14ac:dyDescent="0.4">
      <c r="Q610" s="2"/>
      <c r="R610" s="2"/>
      <c r="S610" s="1"/>
    </row>
    <row r="611" spans="17:19" x14ac:dyDescent="0.4">
      <c r="Q611" s="2"/>
      <c r="R611" s="2"/>
      <c r="S611" s="1"/>
    </row>
    <row r="612" spans="17:19" x14ac:dyDescent="0.4">
      <c r="Q612" s="2"/>
      <c r="R612" s="2"/>
      <c r="S612" s="1"/>
    </row>
    <row r="613" spans="17:19" x14ac:dyDescent="0.4">
      <c r="Q613" s="2"/>
      <c r="R613" s="2"/>
      <c r="S613" s="1"/>
    </row>
    <row r="614" spans="17:19" x14ac:dyDescent="0.4">
      <c r="Q614" s="2"/>
      <c r="R614" s="2"/>
      <c r="S614" s="1"/>
    </row>
    <row r="615" spans="17:19" x14ac:dyDescent="0.4">
      <c r="Q615" s="2"/>
      <c r="R615" s="2"/>
      <c r="S615" s="1"/>
    </row>
    <row r="616" spans="17:19" x14ac:dyDescent="0.4">
      <c r="Q616" s="2"/>
      <c r="R616" s="2"/>
      <c r="S616" s="1"/>
    </row>
    <row r="617" spans="17:19" x14ac:dyDescent="0.4">
      <c r="Q617" s="2"/>
      <c r="R617" s="2"/>
      <c r="S617" s="1"/>
    </row>
    <row r="618" spans="17:19" x14ac:dyDescent="0.4">
      <c r="Q618" s="2"/>
      <c r="R618" s="2"/>
      <c r="S618" s="1"/>
    </row>
    <row r="619" spans="17:19" x14ac:dyDescent="0.4">
      <c r="Q619" s="2"/>
      <c r="R619" s="2"/>
      <c r="S619" s="1"/>
    </row>
    <row r="620" spans="17:19" x14ac:dyDescent="0.4">
      <c r="Q620" s="2"/>
      <c r="R620" s="2"/>
      <c r="S620" s="1"/>
    </row>
    <row r="621" spans="17:19" x14ac:dyDescent="0.4">
      <c r="Q621" s="2"/>
      <c r="R621" s="2"/>
      <c r="S621" s="1"/>
    </row>
    <row r="622" spans="17:19" x14ac:dyDescent="0.4">
      <c r="Q622" s="2"/>
      <c r="R622" s="2"/>
      <c r="S622" s="1"/>
    </row>
    <row r="623" spans="17:19" x14ac:dyDescent="0.4">
      <c r="Q623" s="2"/>
      <c r="R623" s="2"/>
      <c r="S623" s="1"/>
    </row>
    <row r="624" spans="17:19" x14ac:dyDescent="0.4">
      <c r="Q624" s="2"/>
      <c r="R624" s="2"/>
      <c r="S624" s="1"/>
    </row>
    <row r="625" spans="17:19" x14ac:dyDescent="0.4">
      <c r="Q625" s="2"/>
      <c r="R625" s="2"/>
      <c r="S625" s="1"/>
    </row>
    <row r="626" spans="17:19" x14ac:dyDescent="0.4">
      <c r="Q626" s="2"/>
      <c r="R626" s="2"/>
      <c r="S626" s="1"/>
    </row>
    <row r="627" spans="17:19" x14ac:dyDescent="0.4">
      <c r="Q627" s="2"/>
      <c r="R627" s="2"/>
      <c r="S627" s="1"/>
    </row>
    <row r="628" spans="17:19" x14ac:dyDescent="0.4">
      <c r="Q628" s="2"/>
      <c r="R628" s="2"/>
      <c r="S628" s="1"/>
    </row>
    <row r="629" spans="17:19" x14ac:dyDescent="0.4">
      <c r="Q629" s="2"/>
      <c r="R629" s="2"/>
      <c r="S629" s="1"/>
    </row>
    <row r="630" spans="17:19" x14ac:dyDescent="0.4">
      <c r="Q630" s="2"/>
      <c r="R630" s="2"/>
      <c r="S630" s="1"/>
    </row>
    <row r="631" spans="17:19" x14ac:dyDescent="0.4">
      <c r="Q631" s="2"/>
      <c r="R631" s="2"/>
      <c r="S631" s="1"/>
    </row>
    <row r="632" spans="17:19" x14ac:dyDescent="0.4">
      <c r="Q632" s="2"/>
      <c r="R632" s="2"/>
      <c r="S632" s="1"/>
    </row>
  </sheetData>
  <phoneticPr fontId="1" type="noConversion"/>
  <conditionalFormatting sqref="Q1:R1 Q3:R1048576">
    <cfRule type="cellIs" dxfId="0" priority="1" operator="greaterThan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系統網址和標案名稱</vt:lpstr>
      <vt:lpstr>第二期估驗計價詳細表總表</vt:lpstr>
      <vt:lpstr>第一期估驗計價詳細表</vt:lpstr>
      <vt:lpstr>差異表佐證</vt:lpstr>
      <vt:lpstr>第二期估驗計價詳細表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李婉琦</dc:creator>
  <cp:lastModifiedBy>ROG-Slacker</cp:lastModifiedBy>
  <cp:lastPrinted>2022-06-20T01:32:45Z</cp:lastPrinted>
  <dcterms:created xsi:type="dcterms:W3CDTF">2022-03-31T08:04:09Z</dcterms:created>
  <dcterms:modified xsi:type="dcterms:W3CDTF">2022-06-24T02:29:09Z</dcterms:modified>
</cp:coreProperties>
</file>