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nohaa\Desktop\p2\"/>
    </mc:Choice>
  </mc:AlternateContent>
  <xr:revisionPtr revIDLastSave="0" documentId="13_ncr:1_{2E8EB7FE-DF40-4934-BC79-302054D7C9F3}" xr6:coauthVersionLast="47" xr6:coauthVersionMax="47" xr10:uidLastSave="{00000000-0000-0000-0000-000000000000}"/>
  <bookViews>
    <workbookView xWindow="-108" yWindow="-108" windowWidth="23256" windowHeight="12456" activeTab="3" xr2:uid="{62573E3D-5EF7-42BD-8524-37878CDA794A}"/>
  </bookViews>
  <sheets>
    <sheet name="Data" sheetId="1" r:id="rId1"/>
    <sheet name="Summary Statistics" sheetId="2" r:id="rId2"/>
    <sheet name="Dynamic P&amp;L" sheetId="3" r:id="rId3"/>
    <sheet name="Forecast" sheetId="5" r:id="rId4"/>
  </sheets>
  <definedNames>
    <definedName name="_xlchart.v1.0" hidden="1">'Summary Statistics'!$B$4</definedName>
    <definedName name="_xlchart.v1.1" hidden="1">'Summary Statistics'!$B$5:$B$234</definedName>
    <definedName name="_xlchart.v1.2" hidden="1">'Summary Statistics'!$A$4</definedName>
    <definedName name="_xlchart.v1.3" hidden="1">'Summary Statistics'!$A$5:$A$311</definedName>
    <definedName name="_xlchart.v1.4" hidden="1">'Summary Statistics'!$B$4</definedName>
    <definedName name="_xlchart.v1.5" hidden="1">'Summary Statistics'!$B$5:$B$234</definedName>
    <definedName name="COGS">Data!$F:$F</definedName>
    <definedName name="consumerdiscretionary">'Summary Statistics'!$A$5:$A$311</definedName>
    <definedName name="GICSsector">Data!$J:$J</definedName>
    <definedName name="GICSSubSector">Data!$K:$K</definedName>
    <definedName name="index">Data!$A:$A</definedName>
    <definedName name="IT">'Summary Statistics'!$B$5:$B$234</definedName>
    <definedName name="OtherOperItems">Data!$I:$I</definedName>
    <definedName name="periodend">Data!$D:$D</definedName>
    <definedName name="RD">Data!$H:$H</definedName>
    <definedName name="Scenario">Forecast!$A$31:$A$33</definedName>
    <definedName name="SGAs">Data!$G:$G</definedName>
    <definedName name="tickersymbol">Data!$B:$B</definedName>
    <definedName name="totalrevenue">Data!$E:$E</definedName>
    <definedName name="years">Data!$C:$C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2" l="1"/>
  <c r="H11" i="2"/>
  <c r="H10" i="2"/>
  <c r="H9" i="2"/>
  <c r="H7" i="2"/>
  <c r="H6" i="2"/>
  <c r="H5" i="2"/>
  <c r="H4" i="2"/>
  <c r="E5" i="2"/>
  <c r="E4" i="2"/>
  <c r="E12" i="2"/>
  <c r="E11" i="2"/>
  <c r="E10" i="2"/>
  <c r="E9" i="2"/>
  <c r="E8" i="2"/>
  <c r="E7" i="2"/>
  <c r="E6" i="2"/>
  <c r="I23" i="5"/>
  <c r="H23" i="5"/>
  <c r="I22" i="5"/>
  <c r="H22" i="5"/>
  <c r="I21" i="5"/>
  <c r="H21" i="5"/>
  <c r="G12" i="5" a="1"/>
  <c r="G12" i="5" s="1"/>
  <c r="F12" i="5" a="1"/>
  <c r="F12" i="5" s="1"/>
  <c r="E12" i="5" a="1"/>
  <c r="E12" i="5" s="1"/>
  <c r="D12" i="5" a="1"/>
  <c r="D12" i="5" s="1"/>
  <c r="G11" i="5" a="1"/>
  <c r="G11" i="5" s="1"/>
  <c r="F11" i="5" a="1"/>
  <c r="F11" i="5" s="1"/>
  <c r="E11" i="5" a="1"/>
  <c r="E11" i="5" s="1"/>
  <c r="D11" i="5" a="1"/>
  <c r="D11" i="5" s="1"/>
  <c r="G10" i="5" a="1"/>
  <c r="G10" i="5" s="1"/>
  <c r="F10" i="5" a="1"/>
  <c r="F10" i="5" s="1"/>
  <c r="E10" i="5" a="1"/>
  <c r="E10" i="5" s="1"/>
  <c r="D10" i="5" a="1"/>
  <c r="D10" i="5" s="1"/>
  <c r="G8" i="5" a="1"/>
  <c r="G8" i="5" s="1"/>
  <c r="F8" i="5" a="1"/>
  <c r="F8" i="5" s="1"/>
  <c r="E8" i="5" a="1"/>
  <c r="E8" i="5" s="1"/>
  <c r="D8" i="5" a="1"/>
  <c r="D8" i="5" s="1"/>
  <c r="G7" i="5" a="1"/>
  <c r="G7" i="5" s="1"/>
  <c r="F7" i="5" a="1"/>
  <c r="F7" i="5" s="1"/>
  <c r="E7" i="5" a="1"/>
  <c r="E7" i="5" s="1"/>
  <c r="D7" i="5" a="1"/>
  <c r="D7" i="5" s="1"/>
  <c r="G12" i="3" a="1"/>
  <c r="G12" i="3" s="1"/>
  <c r="G11" i="3" a="1"/>
  <c r="G11" i="3" s="1"/>
  <c r="G10" i="3" a="1"/>
  <c r="G10" i="3" s="1"/>
  <c r="G8" i="3" a="1"/>
  <c r="G8" i="3" s="1"/>
  <c r="G7" i="3" a="1"/>
  <c r="G7" i="3" s="1"/>
  <c r="F12" i="3" a="1"/>
  <c r="F12" i="3" s="1"/>
  <c r="F11" i="3" a="1"/>
  <c r="F11" i="3" s="1"/>
  <c r="F10" i="3" a="1"/>
  <c r="F10" i="3" s="1"/>
  <c r="F8" i="3" a="1"/>
  <c r="F8" i="3" s="1"/>
  <c r="F7" i="3" a="1"/>
  <c r="F7" i="3" s="1"/>
  <c r="E12" i="3" a="1"/>
  <c r="E12" i="3" s="1"/>
  <c r="E11" i="3" a="1"/>
  <c r="E11" i="3" s="1"/>
  <c r="E10" i="3" a="1"/>
  <c r="E10" i="3" s="1"/>
  <c r="E8" i="3" a="1"/>
  <c r="E8" i="3" s="1"/>
  <c r="E7" i="3" a="1"/>
  <c r="E7" i="3" s="1"/>
  <c r="D12" i="3" a="1"/>
  <c r="D12" i="3" s="1"/>
  <c r="D11" i="3" a="1"/>
  <c r="D11" i="3" s="1"/>
  <c r="D10" i="3" a="1"/>
  <c r="D10" i="3" s="1"/>
  <c r="D8" i="3" a="1"/>
  <c r="D8" i="3" s="1"/>
  <c r="D7" i="3" a="1"/>
  <c r="D7" i="3" s="1"/>
  <c r="H13" i="2" l="1"/>
  <c r="E13" i="2"/>
  <c r="D9" i="3"/>
  <c r="H7" i="5"/>
  <c r="I7" i="5" s="1"/>
  <c r="I9" i="5" s="1"/>
  <c r="F9" i="3"/>
  <c r="G9" i="3"/>
  <c r="G13" i="3"/>
  <c r="E9" i="3"/>
  <c r="E13" i="3"/>
  <c r="F13" i="3"/>
  <c r="D13" i="3"/>
  <c r="D14" i="3" s="1"/>
  <c r="F21" i="5"/>
  <c r="E21" i="5"/>
  <c r="G21" i="5"/>
  <c r="D22" i="5"/>
  <c r="E22" i="5"/>
  <c r="F22" i="5"/>
  <c r="G22" i="5"/>
  <c r="D13" i="5"/>
  <c r="F13" i="5"/>
  <c r="D9" i="5"/>
  <c r="E13" i="5"/>
  <c r="G13" i="5"/>
  <c r="E9" i="5"/>
  <c r="F9" i="5"/>
  <c r="G9" i="5"/>
  <c r="H9" i="5" l="1"/>
  <c r="H14" i="5"/>
  <c r="D14" i="5"/>
  <c r="D23" i="5" s="1"/>
  <c r="G14" i="3"/>
  <c r="F14" i="3"/>
  <c r="E14" i="3"/>
  <c r="I14" i="5"/>
  <c r="E14" i="5"/>
  <c r="E23" i="5" s="1"/>
  <c r="G14" i="5"/>
  <c r="F14" i="5"/>
  <c r="G23" i="5" l="1"/>
  <c r="F2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<sst xmlns="http://schemas.openxmlformats.org/spreadsheetml/2006/main" count="9028" uniqueCount="617">
  <si>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</si>
  <si>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</si>
  <si>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</si>
  <si>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</si>
  <si>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</si>
  <si>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</si>
  <si>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</si>
  <si>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</si>
  <si>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</si>
  <si>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</si>
  <si>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</si>
  <si>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</si>
  <si>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</si>
  <si>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</si>
  <si>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</si>
  <si>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</si>
  <si>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</si>
  <si>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</si>
  <si>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</si>
  <si>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</si>
  <si>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</si>
  <si>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</si>
  <si>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</si>
  <si>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</si>
  <si>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</si>
  <si>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</si>
  <si>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</si>
  <si>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</si>
  <si>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</si>
  <si>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</si>
  <si>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</si>
  <si>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</si>
  <si>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</si>
  <si>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</si>
  <si>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</si>
  <si>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</si>
  <si>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</si>
  <si>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</si>
  <si>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</si>
  <si>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</si>
  <si>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</si>
  <si>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</si>
  <si>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</si>
  <si>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</si>
  <si>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</si>
  <si>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</si>
  <si>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</si>
  <si>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</si>
  <si>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</si>
  <si>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</si>
  <si>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</si>
  <si>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</si>
  <si>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</si>
  <si>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</si>
  <si>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</si>
  <si>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</si>
  <si>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</si>
  <si>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</si>
  <si>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</si>
  <si>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</si>
  <si>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</si>
  <si>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</si>
  <si>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</si>
  <si>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</si>
  <si>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</si>
  <si>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</si>
  <si>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</si>
  <si>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</si>
  <si>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</si>
  <si>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</si>
  <si>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</si>
  <si>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</si>
  <si>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</si>
  <si>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</si>
  <si>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</si>
  <si>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</si>
  <si>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</si>
  <si>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</si>
  <si>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</si>
  <si>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</si>
  <si>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</si>
  <si>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</si>
  <si>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</si>
  <si>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</si>
  <si>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</si>
  <si>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</si>
  <si>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</si>
  <si>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</si>
  <si>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</si>
  <si>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</si>
  <si>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</si>
  <si>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</si>
  <si>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</si>
  <si>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</si>
  <si>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</si>
  <si>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</si>
  <si>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</si>
  <si>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</si>
  <si>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</si>
  <si>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</si>
  <si>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</si>
  <si>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</si>
  <si>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</si>
  <si>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</si>
  <si>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</si>
  <si>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</si>
  <si>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</si>
  <si>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</si>
  <si>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</si>
  <si>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</si>
  <si>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</si>
  <si>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</si>
  <si>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</si>
  <si>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</si>
  <si>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</si>
  <si>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</si>
  <si>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</si>
  <si>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</si>
  <si>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</si>
  <si>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</si>
  <si>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</si>
  <si>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</si>
  <si>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</si>
  <si>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</si>
  <si>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</si>
  <si>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</si>
  <si>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</si>
  <si>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</si>
  <si>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</si>
  <si>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</si>
  <si>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</si>
  <si>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</si>
  <si>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</si>
  <si>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</si>
  <si>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</si>
  <si>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</si>
  <si>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</si>
  <si>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</si>
  <si>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</si>
  <si>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</si>
  <si>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</si>
  <si>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</si>
  <si>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</si>
  <si>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</si>
  <si>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</si>
  <si>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</si>
  <si>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</si>
  <si>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</si>
  <si>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</si>
  <si>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</si>
  <si>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</si>
  <si>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</si>
  <si>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</si>
  <si>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</si>
  <si>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</si>
  <si>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</si>
  <si>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</si>
  <si>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</si>
  <si>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</si>
  <si>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</si>
  <si>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</si>
  <si>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</si>
  <si>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</si>
  <si>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</si>
  <si>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</si>
  <si>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</si>
  <si>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</si>
  <si>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</si>
  <si>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</si>
  <si>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</si>
  <si>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</si>
  <si>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</si>
  <si>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</si>
  <si>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</si>
  <si>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</si>
  <si>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</si>
  <si>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</si>
  <si>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</si>
  <si>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</si>
  <si>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</si>
  <si>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</si>
  <si>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</si>
  <si>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</si>
  <si>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</si>
  <si>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</si>
  <si>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</si>
  <si>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</si>
  <si>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</si>
  <si>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</si>
  <si>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</si>
  <si>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</si>
  <si>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</si>
  <si>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</si>
  <si>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</si>
  <si>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</si>
  <si>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</si>
  <si>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</si>
  <si>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</si>
  <si>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</si>
  <si>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</si>
  <si>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</si>
  <si>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</si>
  <si>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</si>
  <si>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</si>
  <si>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</si>
  <si>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</si>
  <si>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</si>
  <si>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</si>
  <si>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</si>
  <si>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</si>
  <si>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</si>
  <si>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</si>
  <si>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</si>
  <si>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</si>
  <si>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</si>
  <si>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</si>
  <si>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</si>
  <si>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</si>
  <si>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</si>
  <si>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</si>
  <si>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</si>
  <si>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</si>
  <si>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</si>
  <si>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</si>
  <si>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</si>
  <si>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</si>
  <si>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</si>
  <si>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</si>
  <si>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</si>
  <si>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</si>
  <si>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</si>
  <si>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</si>
  <si>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</si>
  <si>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</si>
  <si>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</si>
  <si>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</si>
  <si>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</si>
  <si>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</si>
  <si>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</si>
  <si>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</si>
  <si>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</si>
  <si>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</si>
  <si>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</si>
  <si>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</si>
  <si>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</si>
  <si>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</si>
  <si>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</si>
  <si>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</si>
  <si>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</si>
  <si>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</si>
  <si>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</si>
  <si>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</si>
  <si>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</si>
  <si>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</si>
  <si>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</si>
  <si>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</si>
  <si>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</si>
  <si>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</si>
  <si>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</si>
  <si>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</si>
  <si>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</si>
  <si>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</si>
  <si>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</si>
  <si>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</si>
  <si>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</si>
  <si>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</si>
  <si>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</si>
  <si>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</si>
  <si>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</si>
  <si>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</si>
  <si>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</si>
  <si>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</si>
  <si>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</si>
  <si>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</si>
  <si>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</si>
  <si>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</si>
  <si>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</si>
  <si>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</si>
  <si>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</si>
  <si>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</si>
  <si>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</si>
  <si>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</si>
  <si>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</si>
  <si>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</si>
  <si>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</si>
  <si>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</si>
  <si>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</si>
  <si>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</si>
  <si>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</si>
  <si>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</si>
  <si>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</si>
  <si>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</si>
  <si>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</si>
  <si>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</si>
  <si>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</si>
  <si>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</si>
  <si>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</si>
  <si>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</si>
  <si>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</si>
  <si>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</si>
  <si>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</si>
  <si>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</si>
  <si>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</si>
  <si>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</si>
  <si>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</si>
  <si>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</si>
  <si>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</si>
  <si>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</si>
  <si>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</si>
  <si>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</si>
  <si>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</si>
  <si>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</si>
  <si>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</si>
  <si>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</si>
  <si>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</si>
  <si>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</si>
  <si>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</si>
  <si>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</si>
  <si>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</si>
  <si>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</si>
  <si>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</si>
  <si>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</si>
  <si>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</si>
  <si>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</si>
  <si>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</si>
  <si>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</si>
  <si>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</si>
  <si>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</si>
  <si>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</si>
  <si>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</si>
  <si>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</si>
  <si>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</si>
  <si>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</si>
  <si>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</si>
  <si>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</si>
  <si>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</si>
  <si>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</si>
  <si>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</si>
  <si>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</si>
  <si>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</si>
  <si>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</si>
  <si>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</si>
  <si>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</si>
  <si>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</si>
  <si>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</si>
  <si>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</si>
  <si>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</si>
  <si>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</si>
  <si>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</si>
  <si>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</si>
  <si>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</si>
  <si>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</si>
  <si>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</si>
  <si>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</si>
  <si>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</si>
  <si>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</si>
  <si>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</si>
  <si>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</si>
  <si>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</si>
  <si>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</si>
  <si>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</si>
  <si>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</si>
  <si>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</si>
  <si>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</si>
  <si>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</si>
  <si>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</si>
  <si>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</si>
  <si>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</si>
  <si>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</si>
  <si>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</si>
  <si>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</si>
  <si>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</si>
  <si>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</si>
  <si>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</si>
  <si>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</si>
  <si>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</si>
  <si>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</si>
  <si>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</si>
  <si>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</si>
  <si>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</si>
  <si>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</si>
  <si>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</si>
  <si>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</si>
  <si>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</si>
  <si>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</si>
  <si>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</si>
  <si>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</si>
  <si>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</si>
  <si>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</si>
  <si>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</si>
  <si>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</si>
  <si>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</si>
  <si>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</si>
  <si>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</si>
  <si>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</si>
  <si>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</si>
  <si>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</si>
  <si>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</si>
  <si>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</si>
  <si>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</si>
  <si>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</si>
  <si>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</si>
  <si>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</si>
  <si>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</si>
  <si>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</si>
  <si>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</si>
  <si>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</si>
  <si>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</si>
  <si>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</si>
  <si>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</si>
  <si>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</si>
  <si>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</si>
  <si>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</si>
  <si>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</si>
  <si>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</si>
  <si>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</si>
  <si>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</si>
  <si>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</si>
  <si>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</si>
  <si>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</si>
  <si>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</si>
  <si>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</si>
  <si>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</si>
  <si>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</si>
  <si>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</si>
  <si>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</si>
  <si>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</si>
  <si>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</si>
  <si>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</si>
  <si>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</si>
  <si>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</si>
  <si>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</si>
  <si>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</si>
  <si>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</si>
  <si>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</si>
  <si>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</si>
  <si>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</si>
  <si>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</si>
  <si>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</si>
  <si>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</si>
  <si>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</si>
  <si>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</si>
  <si>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</si>
  <si>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</si>
  <si>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</si>
  <si>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</si>
  <si>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</si>
  <si>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</si>
  <si>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</si>
  <si>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</si>
  <si>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</si>
  <si>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</si>
  <si>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</si>
  <si>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</si>
  <si>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</si>
  <si>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</si>
  <si>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</si>
  <si>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</si>
  <si>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</si>
  <si>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</si>
  <si>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</si>
  <si>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</si>
  <si>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</si>
  <si>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</si>
  <si>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</si>
  <si>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</si>
  <si>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</si>
  <si>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</si>
  <si>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</si>
  <si>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</si>
  <si>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</si>
  <si>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</si>
  <si>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</si>
  <si>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</si>
  <si>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</si>
  <si>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</si>
  <si>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</si>
  <si>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</si>
  <si>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</si>
  <si>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</si>
  <si>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</si>
  <si>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</si>
  <si>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</si>
  <si>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</si>
  <si>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</si>
  <si>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</si>
  <si>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</si>
  <si>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</si>
  <si>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</si>
  <si>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</si>
  <si>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</si>
  <si>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</si>
  <si>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</si>
  <si>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</si>
  <si>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</si>
  <si>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</si>
  <si>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</si>
  <si>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</si>
  <si>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</si>
  <si>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</si>
  <si>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</si>
  <si>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</si>
  <si>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</si>
  <si>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</si>
  <si>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</si>
  <si>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</si>
  <si>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</si>
  <si>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</si>
  <si>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</si>
  <si>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</si>
  <si>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</si>
  <si>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</si>
  <si>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</si>
  <si>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</si>
  <si>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</si>
  <si>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</si>
  <si>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</si>
  <si>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</si>
  <si>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</si>
  <si>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</si>
  <si>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</si>
  <si>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</si>
  <si>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</si>
  <si>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</si>
  <si>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</si>
  <si>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</si>
  <si>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</si>
  <si>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</si>
  <si>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</si>
  <si>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</si>
  <si>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</si>
  <si>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</si>
  <si>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</si>
  <si>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</si>
  <si>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</si>
  <si>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</si>
  <si>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</si>
  <si>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</si>
  <si>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</si>
  <si>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</si>
  <si>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</si>
  <si>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</si>
  <si>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</si>
  <si>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</si>
  <si>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</si>
  <si>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</si>
  <si>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</si>
  <si>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</si>
  <si>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</si>
  <si>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</si>
  <si>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</si>
  <si>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</si>
  <si>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</si>
  <si>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</si>
  <si>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</si>
  <si>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</si>
  <si>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</si>
  <si>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</si>
  <si>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</si>
  <si>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</si>
  <si>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</si>
  <si>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</si>
  <si>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</si>
  <si>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</si>
  <si>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</si>
  <si>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</si>
  <si>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</si>
  <si>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</si>
  <si>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</si>
  <si>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</si>
  <si>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</si>
  <si>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</si>
  <si>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</si>
  <si>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</si>
  <si>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</si>
  <si>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</si>
  <si>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Income Statement</t>
  </si>
  <si>
    <t>Historical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</si>
  <si>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</si>
  <si>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</si>
  <si>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</si>
  <si>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</si>
  <si>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</si>
  <si>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</si>
  <si>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>Company Name</t>
  </si>
  <si>
    <t>Sales, General and Admin.</t>
  </si>
  <si>
    <t>Research &amp; Development</t>
  </si>
  <si>
    <t>Forecast</t>
  </si>
  <si>
    <t>Year 5</t>
  </si>
  <si>
    <t>Year 6</t>
  </si>
  <si>
    <t>Operating statistics</t>
  </si>
  <si>
    <t>Assumptions</t>
  </si>
  <si>
    <t>Revenue growth (%)</t>
  </si>
  <si>
    <t>Gross margin</t>
  </si>
  <si>
    <t>Operating margin</t>
  </si>
  <si>
    <t>Scenario</t>
  </si>
  <si>
    <t>Operating Scenarios - sensitivity analysis</t>
  </si>
  <si>
    <t>Strong case</t>
  </si>
  <si>
    <t>Base case</t>
  </si>
  <si>
    <t>Weak case</t>
  </si>
  <si>
    <t>Gross Margin</t>
  </si>
  <si>
    <t>Operating Margin</t>
  </si>
  <si>
    <t>Median</t>
  </si>
  <si>
    <t>Mean</t>
  </si>
  <si>
    <t>Max</t>
  </si>
  <si>
    <t>Min</t>
  </si>
  <si>
    <t>Range</t>
  </si>
  <si>
    <r>
      <t>How does the total revenue compare between the</t>
    </r>
    <r>
      <rPr>
        <b/>
        <sz val="10"/>
        <color rgb="FF1C1E21"/>
        <rFont val="Inherit"/>
      </rPr>
      <t xml:space="preserve"> Information Technology </t>
    </r>
    <r>
      <rPr>
        <sz val="10"/>
        <color rgb="FF1C1E21"/>
        <rFont val="Inherit"/>
      </rPr>
      <t xml:space="preserve">and </t>
    </r>
    <r>
      <rPr>
        <b/>
        <sz val="10"/>
        <color rgb="FF1C1E21"/>
        <rFont val="Inherit"/>
      </rPr>
      <t xml:space="preserve">Consumer Discretionary </t>
    </r>
    <r>
      <rPr>
        <sz val="10"/>
        <color rgb="FF1C1E21"/>
        <rFont val="Inherit"/>
      </rPr>
      <t xml:space="preserve">sectors across all </t>
    </r>
    <r>
      <rPr>
        <b/>
        <sz val="10"/>
        <color rgb="FF1C1E21"/>
        <rFont val="Inherit"/>
      </rPr>
      <t>years</t>
    </r>
    <r>
      <rPr>
        <sz val="10"/>
        <color rgb="FF1C1E21"/>
        <rFont val="Inherit"/>
      </rPr>
      <t>?</t>
    </r>
  </si>
  <si>
    <t>Total Revenue</t>
  </si>
  <si>
    <t>Summary Statistics for IT</t>
  </si>
  <si>
    <t>Summary Statistics for Comsumer Discretionary</t>
  </si>
  <si>
    <t>Mode</t>
  </si>
  <si>
    <t>STDEV</t>
  </si>
  <si>
    <t>Variance</t>
  </si>
  <si>
    <t>Sum</t>
  </si>
  <si>
    <t>Count</t>
  </si>
  <si>
    <t>No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</si>
</sst>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73" formatCode="&quot;$&quot;#,##0"/>
    <numFmt numFmtId="190" formatCode="_(* #,##0_);_(* \(#,##0\);_(* &quot;-&quot;??_);_(@_)"/>
  </numFmts>
  <fonts count="2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1C1E21"/>
      <name val="Inherit"/>
    </font>
    <font>
      <b/>
      <sz val="10"/>
      <color rgb="FF1C1E21"/>
      <name val="Inherit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3C78D8"/>
      <name val="Calibri"/>
      <family val="2"/>
    </font>
    <font>
      <b/>
      <i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0">
    <xf numFmtId="0" fontId="0" fillId="0" borderId="0" xfId="0"/>
    <xf numFmtId="14" fontId="0" fillId="0" borderId="0" xfId="0" applyNumberFormat="1"/>
    <xf numFmtId="6" fontId="0" fillId="0" borderId="0" xfId="0" applyNumberFormat="1"/>
    <xf numFmtId="0" fontId="20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wrapText="1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1" fillId="35" borderId="0" xfId="0" applyFont="1" applyFill="1" applyAlignment="1">
      <alignment vertical="center"/>
    </xf>
    <xf numFmtId="0" fontId="20" fillId="35" borderId="0" xfId="0" applyFont="1" applyFill="1" applyAlignment="1">
      <alignment wrapText="1"/>
    </xf>
    <xf numFmtId="0" fontId="20" fillId="34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4" fillId="33" borderId="0" xfId="0" applyFont="1" applyFill="1" applyAlignment="1">
      <alignment wrapText="1"/>
    </xf>
    <xf numFmtId="0" fontId="21" fillId="34" borderId="0" xfId="0" applyFont="1" applyFill="1" applyAlignment="1">
      <alignment horizontal="left" vertical="center"/>
    </xf>
    <xf numFmtId="0" fontId="21" fillId="0" borderId="0" xfId="0" applyFont="1" applyAlignment="1">
      <alignment horizontal="center" wrapText="1"/>
    </xf>
    <xf numFmtId="6" fontId="20" fillId="0" borderId="0" xfId="0" applyNumberFormat="1" applyFont="1" applyAlignment="1">
      <alignment horizontal="center" wrapText="1"/>
    </xf>
    <xf numFmtId="6" fontId="22" fillId="0" borderId="0" xfId="0" applyNumberFormat="1" applyFont="1" applyAlignment="1">
      <alignment horizontal="center" wrapText="1"/>
    </xf>
    <xf numFmtId="6" fontId="22" fillId="35" borderId="0" xfId="0" applyNumberFormat="1" applyFont="1" applyFill="1" applyAlignment="1">
      <alignment horizontal="center" wrapText="1"/>
    </xf>
    <xf numFmtId="173" fontId="20" fillId="0" borderId="0" xfId="0" applyNumberFormat="1" applyFont="1" applyAlignment="1">
      <alignment horizontal="center" wrapText="1"/>
    </xf>
    <xf numFmtId="0" fontId="20" fillId="0" borderId="10" xfId="0" applyFont="1" applyBorder="1" applyAlignment="1">
      <alignment wrapText="1"/>
    </xf>
    <xf numFmtId="0" fontId="21" fillId="36" borderId="0" xfId="0" applyFont="1" applyFill="1" applyBorder="1" applyAlignment="1">
      <alignment horizontal="center" wrapText="1"/>
    </xf>
    <xf numFmtId="0" fontId="20" fillId="34" borderId="0" xfId="0" applyFont="1" applyFill="1" applyBorder="1" applyAlignment="1">
      <alignment wrapText="1"/>
    </xf>
    <xf numFmtId="0" fontId="21" fillId="36" borderId="0" xfId="0" applyFont="1" applyFill="1" applyBorder="1" applyAlignment="1">
      <alignment horizontal="center" wrapText="1"/>
    </xf>
    <xf numFmtId="6" fontId="20" fillId="0" borderId="0" xfId="0" applyNumberFormat="1" applyFont="1" applyBorder="1" applyAlignment="1">
      <alignment horizontal="right" wrapText="1"/>
    </xf>
    <xf numFmtId="0" fontId="20" fillId="0" borderId="0" xfId="0" applyFont="1" applyBorder="1" applyAlignment="1">
      <alignment wrapText="1"/>
    </xf>
    <xf numFmtId="0" fontId="21" fillId="34" borderId="13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37" borderId="11" xfId="0" applyFont="1" applyFill="1" applyBorder="1" applyAlignment="1">
      <alignment vertical="center" wrapText="1"/>
    </xf>
    <xf numFmtId="0" fontId="20" fillId="0" borderId="11" xfId="0" applyFont="1" applyBorder="1" applyAlignment="1">
      <alignment wrapText="1"/>
    </xf>
    <xf numFmtId="9" fontId="20" fillId="37" borderId="11" xfId="0" applyNumberFormat="1" applyFont="1" applyFill="1" applyBorder="1" applyAlignment="1">
      <alignment horizontal="right" wrapText="1"/>
    </xf>
    <xf numFmtId="10" fontId="25" fillId="37" borderId="11" xfId="0" applyNumberFormat="1" applyFont="1" applyFill="1" applyBorder="1" applyAlignment="1">
      <alignment horizontal="right" wrapText="1"/>
    </xf>
    <xf numFmtId="0" fontId="20" fillId="0" borderId="11" xfId="0" applyFont="1" applyBorder="1" applyAlignment="1">
      <alignment horizontal="right" wrapText="1"/>
    </xf>
    <xf numFmtId="0" fontId="25" fillId="37" borderId="11" xfId="0" applyFont="1" applyFill="1" applyBorder="1" applyAlignment="1">
      <alignment horizontal="right" wrapText="1"/>
    </xf>
    <xf numFmtId="0" fontId="20" fillId="37" borderId="13" xfId="0" applyFont="1" applyFill="1" applyBorder="1" applyAlignment="1">
      <alignment vertical="center" wrapText="1"/>
    </xf>
    <xf numFmtId="0" fontId="20" fillId="0" borderId="13" xfId="0" applyFont="1" applyBorder="1" applyAlignment="1">
      <alignment wrapText="1"/>
    </xf>
    <xf numFmtId="0" fontId="20" fillId="38" borderId="12" xfId="0" applyFont="1" applyFill="1" applyBorder="1" applyAlignment="1">
      <alignment wrapText="1"/>
    </xf>
    <xf numFmtId="0" fontId="21" fillId="34" borderId="11" xfId="0" applyFont="1" applyFill="1" applyBorder="1" applyAlignment="1">
      <alignment vertical="center"/>
    </xf>
    <xf numFmtId="0" fontId="20" fillId="34" borderId="11" xfId="0" applyFont="1" applyFill="1" applyBorder="1" applyAlignment="1">
      <alignment wrapText="1"/>
    </xf>
    <xf numFmtId="0" fontId="21" fillId="0" borderId="14" xfId="0" applyFont="1" applyBorder="1" applyAlignment="1">
      <alignment vertical="center" wrapText="1"/>
    </xf>
    <xf numFmtId="0" fontId="20" fillId="0" borderId="14" xfId="0" applyFont="1" applyBorder="1" applyAlignment="1">
      <alignment horizontal="center" wrapText="1"/>
    </xf>
    <xf numFmtId="0" fontId="20" fillId="0" borderId="11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0" fillId="0" borderId="13" xfId="0" applyFont="1" applyBorder="1" applyAlignment="1">
      <alignment horizontal="right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21" fillId="0" borderId="17" xfId="0" applyFont="1" applyBorder="1" applyAlignment="1">
      <alignment horizontal="center" wrapText="1"/>
    </xf>
    <xf numFmtId="2" fontId="20" fillId="0" borderId="11" xfId="0" applyNumberFormat="1" applyFont="1" applyBorder="1" applyAlignment="1">
      <alignment horizontal="right" wrapText="1"/>
    </xf>
    <xf numFmtId="10" fontId="25" fillId="0" borderId="11" xfId="0" applyNumberFormat="1" applyFont="1" applyBorder="1" applyAlignment="1">
      <alignment horizontal="right" wrapText="1"/>
    </xf>
    <xf numFmtId="0" fontId="25" fillId="0" borderId="11" xfId="0" applyFont="1" applyBorder="1" applyAlignment="1">
      <alignment horizontal="right" wrapText="1"/>
    </xf>
    <xf numFmtId="2" fontId="25" fillId="0" borderId="11" xfId="0" applyNumberFormat="1" applyFont="1" applyBorder="1" applyAlignment="1">
      <alignment horizontal="right" wrapText="1"/>
    </xf>
    <xf numFmtId="2" fontId="20" fillId="0" borderId="13" xfId="0" applyNumberFormat="1" applyFont="1" applyBorder="1" applyAlignment="1">
      <alignment wrapText="1"/>
    </xf>
    <xf numFmtId="2" fontId="20" fillId="37" borderId="13" xfId="0" applyNumberFormat="1" applyFont="1" applyFill="1" applyBorder="1" applyAlignment="1">
      <alignment wrapText="1"/>
    </xf>
    <xf numFmtId="0" fontId="25" fillId="0" borderId="18" xfId="0" applyFont="1" applyBorder="1" applyAlignment="1">
      <alignment horizontal="right" wrapText="1"/>
    </xf>
    <xf numFmtId="0" fontId="20" fillId="0" borderId="19" xfId="0" applyFont="1" applyBorder="1" applyAlignment="1">
      <alignment wrapText="1"/>
    </xf>
    <xf numFmtId="0" fontId="25" fillId="37" borderId="18" xfId="0" applyFont="1" applyFill="1" applyBorder="1" applyAlignment="1">
      <alignment horizontal="right" wrapText="1"/>
    </xf>
    <xf numFmtId="6" fontId="20" fillId="0" borderId="0" xfId="0" applyNumberFormat="1" applyFont="1" applyBorder="1" applyAlignment="1">
      <alignment wrapText="1"/>
    </xf>
    <xf numFmtId="6" fontId="20" fillId="35" borderId="0" xfId="0" applyNumberFormat="1" applyFont="1" applyFill="1" applyBorder="1" applyAlignment="1">
      <alignment wrapText="1"/>
    </xf>
    <xf numFmtId="164" fontId="0" fillId="39" borderId="0" xfId="43" applyNumberFormat="1" applyFont="1" applyFill="1" applyBorder="1"/>
    <xf numFmtId="11" fontId="0" fillId="0" borderId="0" xfId="0" applyNumberFormat="1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6" fillId="0" borderId="20" xfId="0" applyFont="1" applyBorder="1" applyAlignment="1">
      <alignment horizontal="center"/>
    </xf>
    <xf numFmtId="6" fontId="27" fillId="0" borderId="20" xfId="0" applyNumberFormat="1" applyFont="1" applyBorder="1" applyAlignment="1">
      <alignment horizontal="center"/>
    </xf>
    <xf numFmtId="0" fontId="27" fillId="0" borderId="20" xfId="0" applyFont="1" applyBorder="1" applyAlignment="1">
      <alignment horizontal="center"/>
    </xf>
    <xf numFmtId="0" fontId="16" fillId="40" borderId="20" xfId="0" applyFont="1" applyFill="1" applyBorder="1" applyAlignment="1">
      <alignment horizontal="center"/>
    </xf>
    <xf numFmtId="6" fontId="26" fillId="0" borderId="20" xfId="0" applyNumberFormat="1" applyFont="1" applyBorder="1" applyAlignment="1">
      <alignment horizontal="center"/>
    </xf>
    <xf numFmtId="190" fontId="26" fillId="0" borderId="20" xfId="42" applyNumberFormat="1" applyFont="1" applyBorder="1" applyAlignment="1">
      <alignment horizontal="center"/>
    </xf>
    <xf numFmtId="190" fontId="27" fillId="0" borderId="20" xfId="42" applyNumberFormat="1" applyFont="1" applyBorder="1" applyAlignment="1">
      <alignment horizontal="center"/>
    </xf>
    <xf numFmtId="0" fontId="0" fillId="0" borderId="21" xfId="0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BE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/>
            </a:pPr>
            <a:r>
              <a:rPr lang="en-US" sz="12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Total Revenue for IT sector across all Years</a:t>
            </a:r>
            <a:endParaRPr lang="en-US" sz="1200">
              <a:effectLst/>
            </a:endParaRPr>
          </a:p>
        </cx:rich>
      </cx:tx>
    </cx:title>
    <cx:plotArea>
      <cx:plotAreaRegion>
        <cx:series layoutId="clusteredColumn" uniqueId="{FE923D7F-9805-43D2-BF84-2A3823F52899}">
          <cx:tx>
            <cx:txData>
              <cx:f>_xlchart.v1.0</cx:f>
              <cx:v>Information Technology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Total Revenue</a:t>
              </a:r>
            </a:p>
          </cx:txPr>
        </cx:title>
        <cx:tickLabels/>
        <cx:numFmt formatCode="0.E+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/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Total Revenue for Consumer Discretionary sector across all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 b="1"/>
          </a:pPr>
          <a:r>
            <a:rPr lang="en-US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Total Revenue for Consumer Discretionary sector across all Years</a:t>
          </a:r>
        </a:p>
      </cx:txPr>
    </cx:title>
    <cx:plotArea>
      <cx:plotAreaRegion>
        <cx:series layoutId="clusteredColumn" uniqueId="{654E6FCF-9B2E-4954-A63B-2E3F74F68533}">
          <cx:tx>
            <cx:txData>
              <cx:f>_xlchart.v1.2</cx:f>
              <cx:v>Consumer Discretionary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Total Revenue</a:t>
              </a:r>
            </a:p>
          </cx:txPr>
        </cx:title>
        <cx:tickLabels/>
        <cx:numFmt formatCode="0.E+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/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845820</xdr:colOff>
      <xdr:row>14</xdr:row>
      <xdr:rowOff>7620</xdr:rowOff>
    </xdr:from>
    <xdr:to>
      <xdr:col>9</xdr:col>
      <xdr:colOff>274320</xdr:colOff>
      <xdr:row>29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424F536-4C8F-41C6-851B-1ABDAF5D83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59240" y="25679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716280</xdr:colOff>
      <xdr:row>14</xdr:row>
      <xdr:rowOff>7620</xdr:rowOff>
    </xdr:from>
    <xdr:to>
      <xdr:col>5</xdr:col>
      <xdr:colOff>731520</xdr:colOff>
      <xdr:row>29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1053E449-5BF8-435A-8F3B-C29C94D7CD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72940" y="25679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297E-E6B3-4DBC-BB30-A7417ECA5800}">
  <dimension ref="A1:K1711"/>
  <sheetViews>
    <sheetView workbookViewId="0">
      <pane ySplit="1" topLeftCell="A2" activePane="bottomLeft" state="frozen"/>
      <selection pane="bottomLeft" activeCell="J1" sqref="H1:J1048576"/>
    </sheetView>
  </sheetViews>
  <sheetFormatPr defaultRowHeight="14.4"/>
  <cols>
    <col min="1" max="1" width="5" bestFit="1" customWidth="1"/>
    <col min="2" max="2" width="12" bestFit="1" customWidth="1"/>
    <col min="3" max="3" width="6" bestFit="1" customWidth="1"/>
    <col min="4" max="4" width="11.88671875" bestFit="1" customWidth="1"/>
    <col min="5" max="5" width="16.33203125" bestFit="1" customWidth="1"/>
    <col min="6" max="6" width="16.6640625" bestFit="1" customWidth="1"/>
    <col min="7" max="7" width="23" bestFit="1" customWidth="1"/>
    <col min="8" max="8" width="23.88671875" bestFit="1" customWidth="1"/>
    <col min="9" max="9" width="19.44140625" bestFit="1" customWidth="1"/>
    <col min="10" max="10" width="25.21875" bestFit="1" customWidth="1"/>
    <col min="11" max="11" width="39.33203125" bestFit="1" customWidth="1"/>
    <col min="14" max="14" width="12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BC01-55D0-497A-AEAA-030F9CD80B5D}">
  <dimension ref="A1:M311"/>
  <sheetViews>
    <sheetView zoomScale="91" workbookViewId="0">
      <selection activeCell="K16" sqref="K16"/>
    </sheetView>
  </sheetViews>
  <sheetFormatPr defaultRowHeight="14.4"/>
  <cols>
    <col min="1" max="1" width="24.5546875" customWidth="1"/>
    <col min="2" max="2" width="30.21875" customWidth="1"/>
    <col min="3" max="3" width="21.109375" bestFit="1" customWidth="1"/>
    <col min="4" max="4" width="19.109375" bestFit="1" customWidth="1"/>
    <col min="5" max="5" width="26.21875" bestFit="1" customWidth="1"/>
    <col min="6" max="6" width="18" bestFit="1" customWidth="1"/>
    <col min="7" max="7" width="20.44140625" customWidth="1"/>
    <col min="8" max="8" width="27.6640625" bestFit="1" customWidth="1"/>
  </cols>
  <sheetData>
    <row r="1" spans="1:13">
      <c r="A1" s="60" t="s">
        <v>607</v>
      </c>
      <c r="B1" s="60"/>
      <c r="C1" s="60"/>
      <c r="D1" s="60"/>
      <c r="E1" s="60"/>
      <c r="F1" s="60"/>
      <c r="G1" s="60"/>
    </row>
    <row r="3" spans="1:13">
      <c r="A3" s="65" t="s">
        <v>608</v>
      </c>
      <c r="B3" s="65"/>
      <c r="D3" s="65" t="s">
        <v>610</v>
      </c>
      <c r="E3" s="65"/>
      <c r="G3" s="65" t="s">
        <v>609</v>
      </c>
      <c r="H3" s="65"/>
    </row>
    <row r="4" spans="1:13">
      <c r="A4" s="62" t="s">
        <v>19</v>
      </c>
      <c r="B4" s="62" t="s">
        <v>22</v>
      </c>
      <c r="D4" s="66" t="s">
        <v>614</v>
      </c>
      <c r="E4" s="68">
        <f>SUM(consumerdiscretionary)</f>
        <v>5623668607000</v>
      </c>
      <c r="G4" s="66" t="s">
        <v>614</v>
      </c>
      <c r="H4" s="68">
        <f>SUM(IT)</f>
        <v>3662792220000</v>
      </c>
    </row>
    <row r="5" spans="1:13">
      <c r="A5" s="63">
        <v>6205003000</v>
      </c>
      <c r="B5" s="63">
        <v>170910000000</v>
      </c>
      <c r="D5" s="66" t="s">
        <v>615</v>
      </c>
      <c r="E5" s="68">
        <f>COUNT(consumerdiscretionary)</f>
        <v>307</v>
      </c>
      <c r="G5" s="66" t="s">
        <v>615</v>
      </c>
      <c r="H5" s="68">
        <f>COUNT(IT)</f>
        <v>230</v>
      </c>
    </row>
    <row r="6" spans="1:13">
      <c r="A6" s="63">
        <v>6493814000</v>
      </c>
      <c r="B6" s="63">
        <v>182795000000</v>
      </c>
      <c r="D6" s="66" t="s">
        <v>603</v>
      </c>
      <c r="E6" s="68">
        <f>AVERAGE(consumerdiscretionary)</f>
        <v>18318138785.016285</v>
      </c>
      <c r="G6" s="66" t="s">
        <v>603</v>
      </c>
      <c r="H6" s="68">
        <f>AVERAGE(IT)</f>
        <v>15925183565.217392</v>
      </c>
    </row>
    <row r="7" spans="1:13">
      <c r="A7" s="63">
        <v>9843861000</v>
      </c>
      <c r="B7" s="63">
        <v>233715000000</v>
      </c>
      <c r="D7" s="66" t="s">
        <v>602</v>
      </c>
      <c r="E7" s="68">
        <f>MEDIAN(consumerdiscretionary)</f>
        <v>8441971000</v>
      </c>
      <c r="G7" s="66" t="s">
        <v>602</v>
      </c>
      <c r="H7" s="68">
        <f>MEDIAN(IT)</f>
        <v>5039000000</v>
      </c>
    </row>
    <row r="8" spans="1:13">
      <c r="A8" s="63">
        <v>9737018000</v>
      </c>
      <c r="B8" s="63">
        <v>215639000000</v>
      </c>
      <c r="D8" s="66" t="s">
        <v>611</v>
      </c>
      <c r="E8" s="68">
        <f>MODE(consumerdiscretionary)</f>
        <v>5535000000</v>
      </c>
      <c r="G8" s="66" t="s">
        <v>611</v>
      </c>
      <c r="H8" s="67" t="s">
        <v>616</v>
      </c>
    </row>
    <row r="9" spans="1:13">
      <c r="A9" s="63">
        <v>74452000000</v>
      </c>
      <c r="B9" s="63">
        <v>4055240000</v>
      </c>
      <c r="D9" s="66" t="s">
        <v>612</v>
      </c>
      <c r="E9" s="68">
        <f>STDEV(consumerdiscretionary)</f>
        <v>28343213504.796467</v>
      </c>
      <c r="G9" s="66" t="s">
        <v>612</v>
      </c>
      <c r="H9" s="68">
        <f>STDEV(IT)</f>
        <v>32066751549.556694</v>
      </c>
    </row>
    <row r="10" spans="1:13">
      <c r="A10" s="63">
        <v>88988000000</v>
      </c>
      <c r="B10" s="63">
        <v>4147065000</v>
      </c>
      <c r="D10" s="66" t="s">
        <v>613</v>
      </c>
      <c r="E10" s="68">
        <f>VAR(consumerdiscretionary)</f>
        <v>8.0333775177847682E+20</v>
      </c>
      <c r="G10" s="66" t="s">
        <v>613</v>
      </c>
      <c r="H10" s="68">
        <f>VAR(IT)</f>
        <v>1.0282765549409966E+21</v>
      </c>
    </row>
    <row r="11" spans="1:13">
      <c r="A11" s="63">
        <v>107006000000</v>
      </c>
      <c r="B11" s="63">
        <v>4795511000</v>
      </c>
      <c r="D11" s="66" t="s">
        <v>604</v>
      </c>
      <c r="E11" s="68">
        <f>MAX(consumerdiscretionary)</f>
        <v>166380000000</v>
      </c>
      <c r="G11" s="66" t="s">
        <v>604</v>
      </c>
      <c r="H11" s="68">
        <f>MAX(IT)</f>
        <v>233715000000</v>
      </c>
    </row>
    <row r="12" spans="1:13">
      <c r="A12" s="63">
        <v>135987000000</v>
      </c>
      <c r="B12" s="63">
        <v>5854430000</v>
      </c>
      <c r="D12" s="66" t="s">
        <v>605</v>
      </c>
      <c r="E12" s="68">
        <f>MIN(consumerdiscretionary)</f>
        <v>763000000</v>
      </c>
      <c r="G12" s="66" t="s">
        <v>605</v>
      </c>
      <c r="H12" s="68">
        <f>MIN(IT)</f>
        <v>873592000</v>
      </c>
    </row>
    <row r="13" spans="1:13">
      <c r="A13" s="63">
        <v>17517600000</v>
      </c>
      <c r="B13" s="63">
        <v>2633689000</v>
      </c>
      <c r="D13" s="66" t="s">
        <v>606</v>
      </c>
      <c r="E13" s="68">
        <f>E11-E12</f>
        <v>165617000000</v>
      </c>
      <c r="G13" s="66" t="s">
        <v>606</v>
      </c>
      <c r="H13" s="68">
        <f>H11-H12</f>
        <v>232841408000</v>
      </c>
    </row>
    <row r="14" spans="1:13">
      <c r="A14" s="63">
        <v>19108800000</v>
      </c>
      <c r="B14" s="63">
        <v>2864773000</v>
      </c>
    </row>
    <row r="15" spans="1:13">
      <c r="A15" s="63">
        <v>20862000000</v>
      </c>
      <c r="B15" s="63">
        <v>3435092000</v>
      </c>
      <c r="C15" s="69"/>
      <c r="D15" s="61"/>
      <c r="E15" s="61"/>
      <c r="F15" s="61"/>
      <c r="G15" s="61"/>
      <c r="H15" s="61"/>
      <c r="I15" s="61"/>
      <c r="J15" s="61"/>
    </row>
    <row r="16" spans="1:13">
      <c r="A16" s="63">
        <v>21609000000</v>
      </c>
      <c r="B16" s="63">
        <v>3421409000</v>
      </c>
      <c r="C16" s="69"/>
      <c r="D16" s="61"/>
      <c r="E16" s="61"/>
      <c r="F16" s="61"/>
      <c r="G16" s="61"/>
      <c r="H16" s="61"/>
      <c r="I16" s="61"/>
      <c r="J16" s="61"/>
      <c r="K16" s="59"/>
      <c r="L16" s="59"/>
      <c r="M16" s="59"/>
    </row>
    <row r="17" spans="1:13">
      <c r="A17" s="63">
        <v>9147530000</v>
      </c>
      <c r="B17" s="63">
        <v>3641390000</v>
      </c>
      <c r="C17" s="69"/>
      <c r="D17" s="61"/>
      <c r="E17" s="61"/>
      <c r="F17" s="61"/>
      <c r="G17" s="61"/>
      <c r="H17" s="61"/>
      <c r="I17" s="61"/>
      <c r="J17" s="61"/>
      <c r="K17" s="59"/>
      <c r="L17" s="59"/>
      <c r="M17" s="59"/>
    </row>
    <row r="18" spans="1:13">
      <c r="A18" s="63">
        <v>9475313000</v>
      </c>
      <c r="B18" s="63">
        <v>4319063000</v>
      </c>
      <c r="C18" s="69"/>
      <c r="D18" s="61"/>
      <c r="E18" s="61"/>
      <c r="F18" s="61"/>
      <c r="G18" s="61"/>
      <c r="H18" s="61"/>
      <c r="I18" s="61"/>
      <c r="J18" s="61"/>
      <c r="K18" s="59"/>
      <c r="L18" s="59"/>
      <c r="M18" s="59"/>
    </row>
    <row r="19" spans="1:13">
      <c r="A19" s="63">
        <v>10187340000</v>
      </c>
      <c r="B19" s="63">
        <v>5302940000</v>
      </c>
      <c r="C19" s="69"/>
      <c r="D19" s="61"/>
      <c r="E19" s="61"/>
      <c r="F19" s="61"/>
      <c r="G19" s="61"/>
      <c r="H19" s="61"/>
      <c r="I19" s="61"/>
      <c r="J19" s="61"/>
      <c r="K19" s="59"/>
      <c r="L19" s="59"/>
      <c r="M19" s="59"/>
    </row>
    <row r="20" spans="1:13">
      <c r="A20" s="63">
        <v>10635676000</v>
      </c>
      <c r="B20" s="63">
        <v>6439746000</v>
      </c>
      <c r="C20" s="69"/>
      <c r="D20" s="61"/>
      <c r="E20" s="61"/>
      <c r="F20" s="61"/>
      <c r="G20" s="61"/>
      <c r="H20" s="61"/>
      <c r="I20" s="61"/>
      <c r="J20" s="61"/>
    </row>
    <row r="21" spans="1:13">
      <c r="A21" s="63">
        <v>10914585000</v>
      </c>
      <c r="B21" s="63">
        <v>2312200000</v>
      </c>
      <c r="C21" s="69"/>
      <c r="D21" s="61"/>
      <c r="E21" s="61"/>
      <c r="F21" s="61"/>
      <c r="G21" s="61"/>
      <c r="H21" s="61"/>
      <c r="I21" s="61"/>
      <c r="J21" s="61"/>
    </row>
    <row r="22" spans="1:13">
      <c r="A22" s="63">
        <v>11503963000</v>
      </c>
      <c r="B22" s="63">
        <v>2273900000</v>
      </c>
      <c r="C22" s="69"/>
      <c r="D22" s="61"/>
      <c r="E22" s="61"/>
      <c r="F22" s="61"/>
      <c r="G22" s="61"/>
      <c r="H22" s="61"/>
      <c r="I22" s="61"/>
      <c r="J22" s="61"/>
    </row>
    <row r="23" spans="1:13">
      <c r="A23" s="63">
        <v>11881176000</v>
      </c>
      <c r="B23" s="63">
        <v>2512200000</v>
      </c>
      <c r="C23" s="69"/>
      <c r="D23" s="61"/>
      <c r="E23" s="61"/>
      <c r="F23" s="61"/>
      <c r="G23" s="61"/>
      <c r="H23" s="61"/>
      <c r="I23" s="61"/>
      <c r="J23" s="61"/>
    </row>
    <row r="24" spans="1:13">
      <c r="A24" s="63">
        <v>12103887000</v>
      </c>
      <c r="B24" s="63">
        <v>2504100000</v>
      </c>
      <c r="C24" s="69"/>
      <c r="D24" s="61"/>
      <c r="E24" s="61"/>
      <c r="F24" s="61"/>
      <c r="G24" s="61"/>
      <c r="H24" s="61"/>
      <c r="I24" s="61"/>
      <c r="J24" s="61"/>
    </row>
    <row r="25" spans="1:13">
      <c r="A25" s="63">
        <v>45457000000</v>
      </c>
      <c r="B25" s="63">
        <v>1373947000</v>
      </c>
      <c r="C25" s="69"/>
      <c r="D25" s="61"/>
      <c r="E25" s="61"/>
      <c r="F25" s="61"/>
      <c r="G25" s="61"/>
      <c r="H25" s="61"/>
      <c r="I25" s="61"/>
      <c r="J25" s="61"/>
    </row>
    <row r="26" spans="1:13">
      <c r="A26" s="63">
        <v>40611000000</v>
      </c>
      <c r="B26" s="63">
        <v>1577922000</v>
      </c>
      <c r="C26" s="69"/>
      <c r="D26" s="61"/>
      <c r="E26" s="61"/>
      <c r="F26" s="61"/>
      <c r="G26" s="61"/>
      <c r="H26" s="61"/>
      <c r="I26" s="61"/>
      <c r="J26" s="61"/>
    </row>
    <row r="27" spans="1:13">
      <c r="A27" s="63">
        <v>40339000000</v>
      </c>
      <c r="B27" s="63">
        <v>1963874000</v>
      </c>
      <c r="C27" s="69"/>
      <c r="D27" s="61"/>
      <c r="E27" s="61"/>
      <c r="F27" s="61"/>
      <c r="G27" s="61"/>
      <c r="H27" s="61"/>
      <c r="I27" s="61"/>
      <c r="J27" s="61"/>
    </row>
    <row r="28" spans="1:13">
      <c r="A28" s="63">
        <v>39528000000</v>
      </c>
      <c r="B28" s="63">
        <v>2197448000</v>
      </c>
      <c r="C28" s="69"/>
      <c r="D28" s="61"/>
      <c r="E28" s="61"/>
      <c r="F28" s="61"/>
      <c r="G28" s="61"/>
      <c r="H28" s="61"/>
      <c r="I28" s="61"/>
      <c r="J28" s="61"/>
    </row>
    <row r="29" spans="1:13">
      <c r="A29" s="63">
        <v>7436600000</v>
      </c>
      <c r="B29" s="63">
        <v>7509000000</v>
      </c>
      <c r="C29" s="69"/>
      <c r="D29" s="61"/>
      <c r="E29" s="61"/>
      <c r="F29" s="61"/>
      <c r="G29" s="61"/>
      <c r="H29" s="61"/>
      <c r="I29" s="61"/>
      <c r="J29" s="61"/>
    </row>
    <row r="30" spans="1:13">
      <c r="A30" s="63">
        <v>8305100000</v>
      </c>
      <c r="B30" s="63">
        <v>9072000000</v>
      </c>
      <c r="C30" s="69"/>
      <c r="D30" s="61"/>
      <c r="E30" s="61"/>
      <c r="F30" s="61"/>
      <c r="G30" s="61"/>
      <c r="H30" s="61"/>
      <c r="I30" s="61"/>
      <c r="J30" s="61"/>
    </row>
    <row r="31" spans="1:13">
      <c r="A31" s="63">
        <v>8023200000</v>
      </c>
      <c r="B31" s="63">
        <v>9659000000</v>
      </c>
    </row>
    <row r="32" spans="1:13">
      <c r="A32" s="63">
        <v>9071000000</v>
      </c>
      <c r="B32" s="63">
        <v>10825000000</v>
      </c>
    </row>
    <row r="33" spans="1:2">
      <c r="A33" s="63">
        <v>15456000000</v>
      </c>
      <c r="B33" s="63">
        <v>4292100000</v>
      </c>
    </row>
    <row r="34" spans="1:2">
      <c r="A34" s="63">
        <v>15884000000</v>
      </c>
      <c r="B34" s="63">
        <v>4614700000</v>
      </c>
    </row>
    <row r="35" spans="1:2">
      <c r="A35" s="63">
        <v>15714000000</v>
      </c>
      <c r="B35" s="63">
        <v>5345500000</v>
      </c>
    </row>
    <row r="36" spans="1:2">
      <c r="A36" s="63">
        <v>16389000000</v>
      </c>
      <c r="B36" s="63">
        <v>5568700000</v>
      </c>
    </row>
    <row r="37" spans="1:2">
      <c r="A37" s="63">
        <v>8155000000</v>
      </c>
      <c r="B37" s="63">
        <v>4856000000</v>
      </c>
    </row>
    <row r="38" spans="1:2">
      <c r="A38" s="63">
        <v>9108000000</v>
      </c>
      <c r="B38" s="63">
        <v>4583000000</v>
      </c>
    </row>
    <row r="39" spans="1:2">
      <c r="A39" s="63">
        <v>9754000000</v>
      </c>
      <c r="B39" s="63">
        <v>4408000000</v>
      </c>
    </row>
    <row r="40" spans="1:2">
      <c r="A40" s="63">
        <v>29003000000</v>
      </c>
      <c r="B40" s="63">
        <v>4664000000</v>
      </c>
    </row>
    <row r="41" spans="1:2">
      <c r="A41" s="63">
        <v>3214591000</v>
      </c>
      <c r="B41" s="63">
        <v>6824000000</v>
      </c>
    </row>
    <row r="42" spans="1:2">
      <c r="A42" s="63">
        <v>4108269000</v>
      </c>
      <c r="B42" s="63">
        <v>13240000000</v>
      </c>
    </row>
    <row r="43" spans="1:2">
      <c r="A43" s="63">
        <v>4501223000</v>
      </c>
      <c r="B43" s="63">
        <v>3050195000</v>
      </c>
    </row>
    <row r="44" spans="1:2">
      <c r="A44" s="63">
        <v>3904384000</v>
      </c>
      <c r="B44" s="63">
        <v>4071003000</v>
      </c>
    </row>
    <row r="45" spans="1:2">
      <c r="A45" s="63">
        <v>16022128000</v>
      </c>
      <c r="B45" s="63">
        <v>5373586000</v>
      </c>
    </row>
    <row r="46" spans="1:2">
      <c r="A46" s="63">
        <v>17504167000</v>
      </c>
      <c r="B46" s="63">
        <v>6667216000</v>
      </c>
    </row>
    <row r="47" spans="1:2">
      <c r="A47" s="63">
        <v>18909588000</v>
      </c>
      <c r="B47" s="63">
        <v>48607000000</v>
      </c>
    </row>
    <row r="48" spans="1:2">
      <c r="A48" s="63">
        <v>20368562000</v>
      </c>
      <c r="B48" s="63">
        <v>47142000000</v>
      </c>
    </row>
    <row r="49" spans="1:2">
      <c r="A49" s="63">
        <v>6259300000</v>
      </c>
      <c r="B49" s="63">
        <v>49161000000</v>
      </c>
    </row>
    <row r="50" spans="1:2">
      <c r="A50" s="63">
        <v>8024900000</v>
      </c>
      <c r="B50" s="63">
        <v>49247000000</v>
      </c>
    </row>
    <row r="51" spans="1:2">
      <c r="A51" s="63">
        <v>10824000000</v>
      </c>
      <c r="B51" s="63">
        <v>4069746000</v>
      </c>
    </row>
    <row r="52" spans="1:2">
      <c r="A52" s="63">
        <v>12157400000</v>
      </c>
      <c r="B52" s="63">
        <v>4250447000</v>
      </c>
    </row>
    <row r="53" spans="1:2">
      <c r="A53" s="63">
        <v>45041000000</v>
      </c>
      <c r="B53" s="63">
        <v>7346472000</v>
      </c>
    </row>
    <row r="54" spans="1:2">
      <c r="A54" s="63">
        <v>48813000000</v>
      </c>
      <c r="B54" s="63">
        <v>8843200000</v>
      </c>
    </row>
    <row r="55" spans="1:2">
      <c r="A55" s="63">
        <v>52465000000</v>
      </c>
      <c r="B55" s="63">
        <v>10262700000</v>
      </c>
    </row>
    <row r="56" spans="1:2">
      <c r="A56" s="63">
        <v>55632000000</v>
      </c>
      <c r="B56" s="63">
        <v>12416000000</v>
      </c>
    </row>
    <row r="57" spans="1:2">
      <c r="A57" s="63">
        <v>5535000000</v>
      </c>
      <c r="B57" s="63">
        <v>2918434000</v>
      </c>
    </row>
    <row r="58" spans="1:2">
      <c r="A58" s="63">
        <v>6265000000</v>
      </c>
      <c r="B58" s="63">
        <v>3142856000</v>
      </c>
    </row>
    <row r="59" spans="1:2">
      <c r="A59" s="63">
        <v>6394000000</v>
      </c>
      <c r="B59" s="63">
        <v>3275594000</v>
      </c>
    </row>
    <row r="60" spans="1:2">
      <c r="A60" s="63">
        <v>6497000000</v>
      </c>
      <c r="B60" s="63">
        <v>3418265000</v>
      </c>
    </row>
    <row r="61" spans="1:2">
      <c r="A61" s="63">
        <v>5535000000</v>
      </c>
      <c r="B61" s="63">
        <v>3797000000</v>
      </c>
    </row>
    <row r="62" spans="1:2">
      <c r="A62" s="63">
        <v>6265000000</v>
      </c>
      <c r="B62" s="63">
        <v>3575000000</v>
      </c>
    </row>
    <row r="63" spans="1:2">
      <c r="A63" s="63">
        <v>6394000000</v>
      </c>
      <c r="B63" s="63">
        <v>4515000000</v>
      </c>
    </row>
    <row r="64" spans="1:2">
      <c r="A64" s="63">
        <v>6497000000</v>
      </c>
      <c r="B64" s="63">
        <v>4396000000</v>
      </c>
    </row>
    <row r="65" spans="1:2">
      <c r="A65" s="63">
        <v>15051000000</v>
      </c>
      <c r="B65" s="63">
        <v>8257000000</v>
      </c>
    </row>
    <row r="66" spans="1:2">
      <c r="A66" s="63">
        <v>15499000000</v>
      </c>
      <c r="B66" s="63">
        <v>8790000000</v>
      </c>
    </row>
    <row r="67" spans="1:2">
      <c r="A67" s="63">
        <v>15165000000</v>
      </c>
      <c r="B67" s="63">
        <v>8592000000</v>
      </c>
    </row>
    <row r="68" spans="1:2">
      <c r="A68" s="63">
        <v>16661000000</v>
      </c>
      <c r="B68" s="63">
        <v>8979000000</v>
      </c>
    </row>
    <row r="69" spans="1:2">
      <c r="A69" s="63">
        <v>7394500000</v>
      </c>
      <c r="B69" s="63">
        <v>7872000000</v>
      </c>
    </row>
    <row r="70" spans="1:2">
      <c r="A70" s="63">
        <v>7840300000</v>
      </c>
      <c r="B70" s="63">
        <v>12466000000</v>
      </c>
    </row>
    <row r="71" spans="1:2">
      <c r="A71" s="63">
        <v>8602200000</v>
      </c>
      <c r="B71" s="63">
        <v>17928000000</v>
      </c>
    </row>
    <row r="72" spans="1:2">
      <c r="A72" s="63">
        <v>15498400000</v>
      </c>
      <c r="B72" s="63">
        <v>27638000000</v>
      </c>
    </row>
    <row r="73" spans="1:2">
      <c r="A73" s="63">
        <v>5921000000</v>
      </c>
      <c r="B73" s="63">
        <v>1481314000</v>
      </c>
    </row>
    <row r="74" spans="1:2">
      <c r="A74" s="63">
        <v>6285600000</v>
      </c>
      <c r="B74" s="63">
        <v>1732046000</v>
      </c>
    </row>
    <row r="75" spans="1:2">
      <c r="A75" s="63">
        <v>6764000000</v>
      </c>
      <c r="B75" s="63">
        <v>1919823000</v>
      </c>
    </row>
    <row r="76" spans="1:2">
      <c r="A76" s="63">
        <v>6933500000</v>
      </c>
      <c r="B76" s="63">
        <v>1995034000</v>
      </c>
    </row>
    <row r="77" spans="1:2">
      <c r="A77" s="63">
        <v>4771259000</v>
      </c>
      <c r="B77" s="63">
        <v>5795800000</v>
      </c>
    </row>
    <row r="78" spans="1:2">
      <c r="A78" s="63">
        <v>5763485000</v>
      </c>
      <c r="B78" s="63">
        <v>6063400000</v>
      </c>
    </row>
    <row r="79" spans="1:2">
      <c r="A79" s="63">
        <v>6672317000</v>
      </c>
      <c r="B79" s="63">
        <v>6413800000</v>
      </c>
    </row>
    <row r="80" spans="1:2">
      <c r="A80" s="63">
        <v>8773564000</v>
      </c>
      <c r="B80" s="63">
        <v>6595200000</v>
      </c>
    </row>
    <row r="81" spans="1:2">
      <c r="A81" s="63">
        <v>146917000000</v>
      </c>
      <c r="B81" s="63">
        <v>4436000000</v>
      </c>
    </row>
    <row r="82" spans="1:2">
      <c r="A82" s="63">
        <v>144077000000</v>
      </c>
      <c r="B82" s="63">
        <v>4814000000</v>
      </c>
    </row>
    <row r="83" spans="1:2">
      <c r="A83" s="63">
        <v>149558000000</v>
      </c>
      <c r="B83" s="63">
        <v>5066000000</v>
      </c>
    </row>
    <row r="84" spans="1:2">
      <c r="A84" s="63">
        <v>151800000000</v>
      </c>
      <c r="B84" s="63">
        <v>5254000000</v>
      </c>
    </row>
    <row r="85" spans="1:2">
      <c r="A85" s="63">
        <v>6182000000</v>
      </c>
      <c r="B85" s="63">
        <v>1405358000</v>
      </c>
    </row>
    <row r="86" spans="1:2">
      <c r="A86" s="63">
        <v>6505000000</v>
      </c>
      <c r="B86" s="63">
        <v>1496372000</v>
      </c>
    </row>
    <row r="87" spans="1:2">
      <c r="A87" s="63">
        <v>7151000000</v>
      </c>
      <c r="B87" s="63">
        <v>1530654000</v>
      </c>
    </row>
    <row r="88" spans="1:2">
      <c r="A88" s="63">
        <v>7412000000</v>
      </c>
      <c r="B88" s="63">
        <v>1557067000</v>
      </c>
    </row>
    <row r="89" spans="1:2">
      <c r="A89" s="63">
        <v>155427000000</v>
      </c>
      <c r="B89" s="63">
        <v>3368545000</v>
      </c>
    </row>
    <row r="90" spans="1:2">
      <c r="A90" s="63">
        <v>155929000000</v>
      </c>
      <c r="B90" s="63">
        <v>3309616000</v>
      </c>
    </row>
    <row r="91" spans="1:2">
      <c r="A91" s="63">
        <v>152356000000</v>
      </c>
      <c r="B91" s="63">
        <v>3391187000</v>
      </c>
    </row>
    <row r="92" spans="1:2">
      <c r="A92" s="63">
        <v>166380000000</v>
      </c>
      <c r="B92" s="63">
        <v>3578995000</v>
      </c>
    </row>
    <row r="93" spans="1:2">
      <c r="A93" s="63">
        <v>13013868000</v>
      </c>
      <c r="B93" s="63">
        <v>7819000000</v>
      </c>
    </row>
    <row r="94" spans="1:2">
      <c r="A94" s="63">
        <v>14077843000</v>
      </c>
      <c r="B94" s="63">
        <v>9715000000</v>
      </c>
    </row>
    <row r="95" spans="1:2">
      <c r="A95" s="63">
        <v>15341647000</v>
      </c>
      <c r="B95" s="63">
        <v>9111000000</v>
      </c>
    </row>
    <row r="96" spans="1:2">
      <c r="A96" s="63">
        <v>15280044000</v>
      </c>
      <c r="B96" s="63">
        <v>9390000000</v>
      </c>
    </row>
    <row r="97" spans="1:2">
      <c r="A97" s="63">
        <v>15651000000</v>
      </c>
      <c r="B97" s="63">
        <v>2375923000</v>
      </c>
    </row>
    <row r="98" spans="1:2">
      <c r="A98" s="63">
        <v>16148000000</v>
      </c>
      <c r="B98" s="63">
        <v>2554236000</v>
      </c>
    </row>
    <row r="99" spans="1:2">
      <c r="A99" s="63">
        <v>16435000000</v>
      </c>
      <c r="B99" s="63">
        <v>2773718000</v>
      </c>
    </row>
    <row r="100" spans="1:2">
      <c r="A100" s="63">
        <v>15797000000</v>
      </c>
      <c r="B100" s="63">
        <v>2898150000</v>
      </c>
    </row>
    <row r="101" spans="1:2">
      <c r="A101" s="63">
        <v>2715675000</v>
      </c>
      <c r="B101" s="63">
        <v>55123000000</v>
      </c>
    </row>
    <row r="102" spans="1:2">
      <c r="A102" s="63">
        <v>2631851000</v>
      </c>
      <c r="B102" s="63">
        <v>52107000000</v>
      </c>
    </row>
    <row r="103" spans="1:2">
      <c r="A103" s="63">
        <v>2870658000</v>
      </c>
      <c r="B103" s="63">
        <v>50123000000</v>
      </c>
    </row>
    <row r="104" spans="1:2">
      <c r="A104" s="63">
        <v>2820270000</v>
      </c>
      <c r="B104" s="63">
        <v>112298000000</v>
      </c>
    </row>
    <row r="105" spans="1:2">
      <c r="A105" s="63">
        <v>19540000000</v>
      </c>
      <c r="B105" s="63">
        <v>56651000000</v>
      </c>
    </row>
    <row r="106" spans="1:2">
      <c r="A106" s="63">
        <v>18138000000</v>
      </c>
      <c r="B106" s="63">
        <v>51463000000</v>
      </c>
    </row>
    <row r="107" spans="1:2">
      <c r="A107" s="63">
        <v>16443000000</v>
      </c>
      <c r="B107" s="63">
        <v>48238000000</v>
      </c>
    </row>
    <row r="108" spans="1:2">
      <c r="A108" s="63">
        <v>15158000000</v>
      </c>
      <c r="B108" s="63">
        <v>5112000000</v>
      </c>
    </row>
    <row r="109" spans="1:2">
      <c r="A109" s="63">
        <v>4297842000</v>
      </c>
      <c r="B109" s="63">
        <v>5012000000</v>
      </c>
    </row>
    <row r="110" spans="1:2">
      <c r="A110" s="63">
        <v>5348483000</v>
      </c>
      <c r="B110" s="63">
        <v>5083000000</v>
      </c>
    </row>
    <row r="111" spans="1:2">
      <c r="A111" s="63">
        <v>6155297000</v>
      </c>
      <c r="B111" s="63">
        <v>7467000000</v>
      </c>
    </row>
    <row r="112" spans="1:2">
      <c r="A112" s="63">
        <v>6911676000</v>
      </c>
      <c r="B112" s="63">
        <v>102874000000</v>
      </c>
    </row>
    <row r="113" spans="1:2">
      <c r="A113" s="63">
        <v>4088983000</v>
      </c>
      <c r="B113" s="63">
        <v>98367000000</v>
      </c>
    </row>
    <row r="114" spans="1:2">
      <c r="A114" s="63">
        <v>4082157000</v>
      </c>
      <c r="B114" s="63">
        <v>92793000000</v>
      </c>
    </row>
    <row r="115" spans="1:2">
      <c r="A115" s="63">
        <v>4277207000</v>
      </c>
      <c r="B115" s="63">
        <v>81741000000</v>
      </c>
    </row>
    <row r="116" spans="1:2">
      <c r="A116" s="63">
        <v>4447509000</v>
      </c>
      <c r="B116" s="63">
        <v>52708000000</v>
      </c>
    </row>
    <row r="117" spans="1:2">
      <c r="A117" s="63">
        <v>4627802000</v>
      </c>
      <c r="B117" s="63">
        <v>55870000000</v>
      </c>
    </row>
    <row r="118" spans="1:2">
      <c r="A118" s="63">
        <v>5324746000</v>
      </c>
      <c r="B118" s="63">
        <v>55355000000</v>
      </c>
    </row>
    <row r="119" spans="1:2">
      <c r="A119" s="63">
        <v>5731549000</v>
      </c>
      <c r="B119" s="63">
        <v>59387000000</v>
      </c>
    </row>
    <row r="120" spans="1:2">
      <c r="A120" s="63">
        <v>6028199000</v>
      </c>
      <c r="B120" s="63">
        <v>3946000000</v>
      </c>
    </row>
    <row r="121" spans="1:2">
      <c r="A121" s="63">
        <v>74754000000</v>
      </c>
      <c r="B121" s="63">
        <v>4243000000</v>
      </c>
    </row>
    <row r="122" spans="1:2">
      <c r="A122" s="63">
        <v>78812000000</v>
      </c>
      <c r="B122" s="63">
        <v>4192000000</v>
      </c>
    </row>
    <row r="123" spans="1:2">
      <c r="A123" s="63">
        <v>83176000000</v>
      </c>
      <c r="B123" s="63">
        <v>4694000000</v>
      </c>
    </row>
    <row r="124" spans="1:2">
      <c r="A124" s="63">
        <v>88519000000</v>
      </c>
      <c r="B124" s="63">
        <v>4365400000</v>
      </c>
    </row>
    <row r="125" spans="1:2">
      <c r="A125" s="63">
        <v>5580506000</v>
      </c>
      <c r="B125" s="63">
        <v>4669100000</v>
      </c>
    </row>
    <row r="126" spans="1:2">
      <c r="A126" s="63">
        <v>5899872000</v>
      </c>
      <c r="B126" s="63">
        <v>4627100000</v>
      </c>
    </row>
    <row r="127" spans="1:2">
      <c r="A127" s="63">
        <v>6228508000</v>
      </c>
      <c r="B127" s="63">
        <v>4857800000</v>
      </c>
    </row>
    <row r="128" spans="1:2">
      <c r="A128" s="63">
        <v>5995402000</v>
      </c>
      <c r="B128" s="63">
        <v>2842781000</v>
      </c>
    </row>
    <row r="129" spans="1:2">
      <c r="A129" s="63">
        <v>6956200000</v>
      </c>
      <c r="B129" s="63">
        <v>2929408000</v>
      </c>
    </row>
    <row r="130" spans="1:2">
      <c r="A130" s="63">
        <v>7122300000</v>
      </c>
      <c r="B130" s="63">
        <v>2814049000</v>
      </c>
    </row>
    <row r="131" spans="1:2">
      <c r="A131" s="63">
        <v>7537100000</v>
      </c>
      <c r="B131" s="63">
        <v>2984493000</v>
      </c>
    </row>
    <row r="132" spans="1:2">
      <c r="A132" s="63">
        <v>7613800000</v>
      </c>
      <c r="B132" s="63">
        <v>1282236000</v>
      </c>
    </row>
    <row r="133" spans="1:2">
      <c r="A133" s="63">
        <v>12134000000</v>
      </c>
      <c r="B133" s="63">
        <v>1388386000</v>
      </c>
    </row>
    <row r="134" spans="1:2">
      <c r="A134" s="63">
        <v>12540000000</v>
      </c>
      <c r="B134" s="63">
        <v>1475139000</v>
      </c>
    </row>
    <row r="135" spans="1:2">
      <c r="A135" s="63">
        <v>13506000000</v>
      </c>
      <c r="B135" s="63">
        <v>1423936000</v>
      </c>
    </row>
    <row r="136" spans="1:2">
      <c r="A136" s="63">
        <v>14437000000</v>
      </c>
      <c r="B136" s="63">
        <v>3598916000</v>
      </c>
    </row>
    <row r="137" spans="1:2">
      <c r="A137" s="63">
        <v>10962818000</v>
      </c>
      <c r="B137" s="63">
        <v>4607309000</v>
      </c>
    </row>
    <row r="138" spans="1:2">
      <c r="A138" s="63">
        <v>12574299000</v>
      </c>
      <c r="B138" s="63">
        <v>5259312000</v>
      </c>
    </row>
    <row r="139" spans="1:2">
      <c r="A139" s="63">
        <v>14268716000</v>
      </c>
      <c r="B139" s="63">
        <v>5885893000</v>
      </c>
    </row>
    <row r="140" spans="1:2">
      <c r="A140" s="63">
        <v>15149675000</v>
      </c>
      <c r="B140" s="63">
        <v>8312000000</v>
      </c>
    </row>
    <row r="141" spans="1:2">
      <c r="A141" s="63">
        <v>2181732000</v>
      </c>
      <c r="B141" s="63">
        <v>9441000000</v>
      </c>
    </row>
    <row r="142" spans="1:2">
      <c r="A142" s="63">
        <v>3310800000</v>
      </c>
      <c r="B142" s="63">
        <v>9667000000</v>
      </c>
    </row>
    <row r="143" spans="1:2">
      <c r="A143" s="63">
        <v>4371500000</v>
      </c>
      <c r="B143" s="63">
        <v>10776000000</v>
      </c>
    </row>
    <row r="144" spans="1:2">
      <c r="A144" s="63">
        <v>4712100000</v>
      </c>
      <c r="B144" s="63">
        <v>1581623000</v>
      </c>
    </row>
    <row r="145" spans="1:2">
      <c r="A145" s="63">
        <v>19279000000</v>
      </c>
      <c r="B145" s="63">
        <v>1931217000</v>
      </c>
    </row>
    <row r="146" spans="1:2">
      <c r="A146" s="63">
        <v>19031000000</v>
      </c>
      <c r="B146" s="63">
        <v>2147036000</v>
      </c>
    </row>
    <row r="147" spans="1:2">
      <c r="A147" s="63">
        <v>19023000000</v>
      </c>
      <c r="B147" s="63">
        <v>2173334000</v>
      </c>
    </row>
    <row r="148" spans="1:2">
      <c r="A148" s="63">
        <v>19204000000</v>
      </c>
      <c r="B148" s="63">
        <v>77849000000</v>
      </c>
    </row>
    <row r="149" spans="1:2">
      <c r="A149" s="63">
        <v>10459000000</v>
      </c>
      <c r="B149" s="63">
        <v>86833000000</v>
      </c>
    </row>
    <row r="150" spans="1:2">
      <c r="A150" s="63">
        <v>10773000000</v>
      </c>
      <c r="B150" s="63">
        <v>93580000000</v>
      </c>
    </row>
    <row r="151" spans="1:2">
      <c r="A151" s="63">
        <v>11454000000</v>
      </c>
      <c r="B151" s="63">
        <v>85320000000</v>
      </c>
    </row>
    <row r="152" spans="1:2">
      <c r="A152" s="63">
        <v>12154000000</v>
      </c>
      <c r="B152" s="63">
        <v>9073000000</v>
      </c>
    </row>
    <row r="153" spans="1:2">
      <c r="A153" s="63">
        <v>5935095000</v>
      </c>
      <c r="B153" s="63">
        <v>16358000000</v>
      </c>
    </row>
    <row r="154" spans="1:2">
      <c r="A154" s="63">
        <v>7779812000</v>
      </c>
      <c r="B154" s="63">
        <v>16192000000</v>
      </c>
    </row>
    <row r="155" spans="1:2">
      <c r="A155" s="63">
        <v>9474008000</v>
      </c>
      <c r="B155" s="63">
        <v>12399000000</v>
      </c>
    </row>
    <row r="156" spans="1:2">
      <c r="A156" s="63">
        <v>10949999000</v>
      </c>
      <c r="B156" s="63">
        <v>4374562000</v>
      </c>
    </row>
    <row r="157" spans="1:2">
      <c r="A157" s="63">
        <v>4122930000</v>
      </c>
      <c r="B157" s="63">
        <v>5504656000</v>
      </c>
    </row>
    <row r="158" spans="1:2">
      <c r="A158" s="63">
        <v>5062528000</v>
      </c>
      <c r="B158" s="63">
        <v>6779511000</v>
      </c>
    </row>
    <row r="159" spans="1:2">
      <c r="A159" s="63">
        <v>6740064000</v>
      </c>
      <c r="B159" s="63">
        <v>8830669000</v>
      </c>
    </row>
    <row r="160" spans="1:2">
      <c r="A160" s="63">
        <v>7192633000</v>
      </c>
      <c r="B160" s="63">
        <v>6332400000</v>
      </c>
    </row>
    <row r="161" spans="1:2">
      <c r="A161" s="63">
        <v>50521000000</v>
      </c>
      <c r="B161" s="63">
        <v>6325000000</v>
      </c>
    </row>
    <row r="162" spans="1:2">
      <c r="A162" s="63">
        <v>53417000000</v>
      </c>
      <c r="B162" s="63">
        <v>6123000000</v>
      </c>
    </row>
    <row r="163" spans="1:2">
      <c r="A163" s="63">
        <v>56223000000</v>
      </c>
      <c r="B163" s="63">
        <v>5546000000</v>
      </c>
    </row>
    <row r="164" spans="1:2">
      <c r="A164" s="63">
        <v>59074000000</v>
      </c>
      <c r="B164" s="63">
        <v>4280159000</v>
      </c>
    </row>
    <row r="165" spans="1:2">
      <c r="A165" s="63">
        <v>27686000000</v>
      </c>
      <c r="B165" s="63">
        <v>4130000000</v>
      </c>
    </row>
    <row r="166" spans="1:2">
      <c r="A166" s="63">
        <v>27931000000</v>
      </c>
      <c r="B166" s="63">
        <v>4682000000</v>
      </c>
    </row>
    <row r="167" spans="1:2">
      <c r="A167" s="63">
        <v>28105000000</v>
      </c>
      <c r="B167" s="63">
        <v>5010000000</v>
      </c>
    </row>
    <row r="168" spans="1:2">
      <c r="A168" s="63">
        <v>27079000000</v>
      </c>
      <c r="B168" s="63">
        <v>24866000000</v>
      </c>
    </row>
    <row r="169" spans="1:2">
      <c r="A169" s="63">
        <v>11814000000</v>
      </c>
      <c r="B169" s="63">
        <v>26487000000</v>
      </c>
    </row>
    <row r="170" spans="1:2">
      <c r="A170" s="63">
        <v>12784000000</v>
      </c>
      <c r="B170" s="63">
        <v>25281000000</v>
      </c>
    </row>
    <row r="171" spans="1:2">
      <c r="A171" s="63">
        <v>13796000000</v>
      </c>
      <c r="B171" s="63">
        <v>23554000000</v>
      </c>
    </row>
    <row r="172" spans="1:2">
      <c r="A172" s="63">
        <v>14486000000</v>
      </c>
      <c r="B172" s="63">
        <v>1148231000</v>
      </c>
    </row>
    <row r="173" spans="1:2">
      <c r="A173" s="63">
        <v>6420881000</v>
      </c>
      <c r="B173" s="63">
        <v>1710966000</v>
      </c>
    </row>
    <row r="174" spans="1:2">
      <c r="A174" s="63">
        <v>6484892000</v>
      </c>
      <c r="B174" s="63">
        <v>2610726000</v>
      </c>
    </row>
    <row r="175" spans="1:2">
      <c r="A175" s="63">
        <v>6023819000</v>
      </c>
      <c r="B175" s="63">
        <v>1328817000</v>
      </c>
    </row>
    <row r="176" spans="1:2">
      <c r="A176" s="63">
        <v>5702613000</v>
      </c>
      <c r="B176" s="63">
        <v>1534615000</v>
      </c>
    </row>
    <row r="177" spans="1:2">
      <c r="A177" s="63">
        <v>27567000000</v>
      </c>
      <c r="B177" s="63">
        <v>1789489000</v>
      </c>
    </row>
    <row r="178" spans="1:2">
      <c r="A178" s="63">
        <v>28105700000</v>
      </c>
      <c r="B178" s="63">
        <v>2052230000</v>
      </c>
    </row>
    <row r="179" spans="1:2">
      <c r="A179" s="63">
        <v>27441300000</v>
      </c>
      <c r="B179" s="63">
        <v>14351000000</v>
      </c>
    </row>
    <row r="180" spans="1:2">
      <c r="A180" s="63">
        <v>25413000000</v>
      </c>
      <c r="B180" s="63">
        <v>13724000000</v>
      </c>
    </row>
    <row r="181" spans="1:2">
      <c r="A181" s="63">
        <v>5787980000</v>
      </c>
      <c r="B181" s="63">
        <v>13739000000</v>
      </c>
    </row>
    <row r="182" spans="1:2">
      <c r="A182" s="63">
        <v>7348754000</v>
      </c>
      <c r="B182" s="63">
        <v>11160000000</v>
      </c>
    </row>
    <row r="183" spans="1:2">
      <c r="A183" s="63">
        <v>7803446000</v>
      </c>
      <c r="B183" s="63">
        <v>1792000000</v>
      </c>
    </row>
    <row r="184" spans="1:2">
      <c r="A184" s="63">
        <v>8071563000</v>
      </c>
      <c r="B184" s="63">
        <v>2291500000</v>
      </c>
    </row>
    <row r="185" spans="1:2">
      <c r="A185" s="63">
        <v>25313000000</v>
      </c>
      <c r="B185" s="63">
        <v>3258400000</v>
      </c>
    </row>
    <row r="186" spans="1:2">
      <c r="A186" s="63">
        <v>27799000000</v>
      </c>
      <c r="B186" s="63">
        <v>3289000000</v>
      </c>
    </row>
    <row r="187" spans="1:2">
      <c r="A187" s="63">
        <v>30601000000</v>
      </c>
      <c r="B187" s="63">
        <v>6906000000</v>
      </c>
    </row>
    <row r="188" spans="1:2">
      <c r="A188" s="63">
        <v>32376000000</v>
      </c>
      <c r="B188" s="63">
        <v>4183000000</v>
      </c>
    </row>
    <row r="189" spans="1:2">
      <c r="A189" s="63">
        <v>5508500000</v>
      </c>
      <c r="B189" s="63">
        <v>3956000000</v>
      </c>
    </row>
    <row r="190" spans="1:2">
      <c r="A190" s="63">
        <v>5607000000</v>
      </c>
      <c r="B190" s="63">
        <v>3600000000</v>
      </c>
    </row>
    <row r="191" spans="1:2">
      <c r="A191" s="63">
        <v>5727000000</v>
      </c>
      <c r="B191" s="63">
        <v>2665000000</v>
      </c>
    </row>
    <row r="192" spans="1:2">
      <c r="A192" s="63">
        <v>5915700000</v>
      </c>
      <c r="B192" s="63">
        <v>2692000000</v>
      </c>
    </row>
    <row r="193" spans="1:2">
      <c r="A193" s="63">
        <v>15317800000</v>
      </c>
      <c r="B193" s="63">
        <v>2732000000</v>
      </c>
    </row>
    <row r="194" spans="1:2">
      <c r="A194" s="63">
        <v>15134400000</v>
      </c>
      <c r="B194" s="63">
        <v>2530000000</v>
      </c>
    </row>
    <row r="195" spans="1:2">
      <c r="A195" s="63">
        <v>15416900000</v>
      </c>
      <c r="B195" s="63">
        <v>11390000000</v>
      </c>
    </row>
    <row r="196" spans="1:2">
      <c r="A196" s="63">
        <v>6182184000</v>
      </c>
      <c r="B196" s="63">
        <v>11973000000</v>
      </c>
    </row>
    <row r="197" spans="1:2">
      <c r="A197" s="63">
        <v>6649237000</v>
      </c>
      <c r="B197" s="63">
        <v>12233000000</v>
      </c>
    </row>
    <row r="198" spans="1:2">
      <c r="A198" s="63">
        <v>7216081000</v>
      </c>
      <c r="B198" s="63">
        <v>12238000000</v>
      </c>
    </row>
    <row r="199" spans="1:2">
      <c r="A199" s="63">
        <v>7966674000</v>
      </c>
      <c r="B199" s="63">
        <v>1793557000</v>
      </c>
    </row>
    <row r="200" spans="1:2">
      <c r="A200" s="63">
        <v>5260956000</v>
      </c>
      <c r="B200" s="63">
        <v>2064305000</v>
      </c>
    </row>
    <row r="201" spans="1:2">
      <c r="A201" s="63">
        <v>6793306000</v>
      </c>
      <c r="B201" s="63">
        <v>2446877000</v>
      </c>
    </row>
    <row r="202" spans="1:2">
      <c r="A202" s="63">
        <v>8441971000</v>
      </c>
      <c r="B202" s="63">
        <v>2779541000</v>
      </c>
    </row>
    <row r="203" spans="1:2">
      <c r="A203" s="63">
        <v>9223987000</v>
      </c>
      <c r="B203" s="63">
        <v>12825000000</v>
      </c>
    </row>
    <row r="204" spans="1:2">
      <c r="A204" s="63">
        <v>5679595000</v>
      </c>
      <c r="B204" s="63">
        <v>12205000000</v>
      </c>
    </row>
    <row r="205" spans="1:2">
      <c r="A205" s="63">
        <v>5822363000</v>
      </c>
      <c r="B205" s="63">
        <v>13045000000</v>
      </c>
    </row>
    <row r="206" spans="1:2">
      <c r="A206" s="63">
        <v>5981964000</v>
      </c>
      <c r="B206" s="63">
        <v>13000000000</v>
      </c>
    </row>
    <row r="207" spans="1:2">
      <c r="A207" s="63">
        <v>7668476000</v>
      </c>
      <c r="B207" s="63">
        <v>11778000000</v>
      </c>
    </row>
    <row r="208" spans="1:2">
      <c r="A208" s="63">
        <v>6043000000</v>
      </c>
      <c r="B208" s="63">
        <v>12702000000</v>
      </c>
    </row>
    <row r="209" spans="1:2">
      <c r="A209" s="63">
        <v>8186400000</v>
      </c>
      <c r="B209" s="63">
        <v>13880000000</v>
      </c>
    </row>
    <row r="210" spans="1:2">
      <c r="A210" s="63">
        <v>8241200000</v>
      </c>
      <c r="B210" s="63">
        <v>15082000000</v>
      </c>
    </row>
    <row r="211" spans="1:2">
      <c r="A211" s="63">
        <v>8020300000</v>
      </c>
      <c r="B211" s="63">
        <v>873592000</v>
      </c>
    </row>
    <row r="212" spans="1:2">
      <c r="A212" s="63">
        <v>7688024000</v>
      </c>
      <c r="B212" s="63">
        <v>965087000</v>
      </c>
    </row>
    <row r="213" spans="1:2">
      <c r="A213" s="63">
        <v>7959894000</v>
      </c>
      <c r="B213" s="63">
        <v>1010117000</v>
      </c>
    </row>
    <row r="214" spans="1:2">
      <c r="A214" s="63">
        <v>8073855000</v>
      </c>
      <c r="B214" s="63">
        <v>1059366000</v>
      </c>
    </row>
    <row r="215" spans="1:2">
      <c r="A215" s="63">
        <v>8299074000</v>
      </c>
      <c r="B215" s="63">
        <v>15351000000</v>
      </c>
    </row>
    <row r="216" spans="1:2">
      <c r="A216" s="63">
        <v>6945000000</v>
      </c>
      <c r="B216" s="63">
        <v>15130000000</v>
      </c>
    </row>
    <row r="217" spans="1:2">
      <c r="A217" s="63">
        <v>7450000000</v>
      </c>
      <c r="B217" s="63">
        <v>14572000000</v>
      </c>
    </row>
    <row r="218" spans="1:2">
      <c r="A218" s="63">
        <v>7620000000</v>
      </c>
      <c r="B218" s="63">
        <v>12994000000</v>
      </c>
    </row>
    <row r="219" spans="1:2">
      <c r="A219" s="63">
        <v>7405000000</v>
      </c>
      <c r="B219" s="63">
        <v>5664800000</v>
      </c>
    </row>
    <row r="220" spans="1:2">
      <c r="A220" s="63">
        <v>9721065000</v>
      </c>
      <c r="B220" s="63">
        <v>5542000000</v>
      </c>
    </row>
    <row r="221" spans="1:2">
      <c r="A221" s="63">
        <v>10230353000</v>
      </c>
      <c r="B221" s="63">
        <v>5607200000</v>
      </c>
    </row>
    <row r="222" spans="1:2">
      <c r="A222" s="63">
        <v>11041677000</v>
      </c>
      <c r="B222" s="63">
        <v>5483700000</v>
      </c>
    </row>
    <row r="223" spans="1:2">
      <c r="A223" s="63">
        <v>11939999000</v>
      </c>
      <c r="B223" s="63">
        <v>2168652000</v>
      </c>
    </row>
    <row r="224" spans="1:2">
      <c r="A224" s="63">
        <v>14866800000</v>
      </c>
      <c r="B224" s="63">
        <v>2382531000</v>
      </c>
    </row>
    <row r="225" spans="1:2">
      <c r="A225" s="63">
        <v>16447800000</v>
      </c>
      <c r="B225" s="63">
        <v>2377344000</v>
      </c>
    </row>
    <row r="226" spans="1:2">
      <c r="A226" s="63">
        <v>19162700000</v>
      </c>
      <c r="B226" s="63">
        <v>2213881000</v>
      </c>
    </row>
    <row r="227" spans="1:2">
      <c r="A227" s="63">
        <v>21315900000</v>
      </c>
      <c r="B227" s="63">
        <v>20421000000</v>
      </c>
    </row>
    <row r="228" spans="1:2">
      <c r="A228" s="63">
        <v>3983400000</v>
      </c>
      <c r="B228" s="63">
        <v>20006000000</v>
      </c>
    </row>
    <row r="229" spans="1:2">
      <c r="A229" s="63">
        <v>4209200000</v>
      </c>
      <c r="B229" s="63">
        <v>19540000000</v>
      </c>
    </row>
    <row r="230" spans="1:2">
      <c r="A230" s="63">
        <v>5736300000</v>
      </c>
      <c r="B230" s="63">
        <v>18045000000</v>
      </c>
    </row>
    <row r="231" spans="1:2">
      <c r="A231" s="63">
        <v>6550200000</v>
      </c>
      <c r="B231" s="63">
        <v>4986566000</v>
      </c>
    </row>
    <row r="232" spans="1:2">
      <c r="A232" s="63">
        <v>3237500000</v>
      </c>
      <c r="B232" s="63">
        <v>4680380000</v>
      </c>
    </row>
    <row r="233" spans="1:2">
      <c r="A233" s="63">
        <v>3492600000</v>
      </c>
      <c r="B233" s="63">
        <v>4618133000</v>
      </c>
    </row>
    <row r="234" spans="1:2">
      <c r="A234" s="63">
        <v>3593100000</v>
      </c>
      <c r="B234" s="63">
        <v>4968301000</v>
      </c>
    </row>
    <row r="235" spans="1:2">
      <c r="A235" s="63">
        <v>3711800000</v>
      </c>
      <c r="B235" s="64"/>
    </row>
    <row r="236" spans="1:2">
      <c r="A236" s="63">
        <v>2307182000</v>
      </c>
      <c r="B236" s="64"/>
    </row>
    <row r="237" spans="1:2">
      <c r="A237" s="63">
        <v>2530809000</v>
      </c>
      <c r="B237" s="64"/>
    </row>
    <row r="238" spans="1:2">
      <c r="A238" s="63">
        <v>2665456000</v>
      </c>
      <c r="B238" s="64"/>
    </row>
    <row r="239" spans="1:2">
      <c r="A239" s="63">
        <v>3018227000</v>
      </c>
      <c r="B239" s="64"/>
    </row>
    <row r="240" spans="1:2">
      <c r="A240" s="63">
        <v>24380510000</v>
      </c>
      <c r="B240" s="64"/>
    </row>
    <row r="241" spans="1:2">
      <c r="A241" s="63">
        <v>23114000000</v>
      </c>
      <c r="B241" s="64"/>
    </row>
    <row r="242" spans="1:2">
      <c r="A242" s="63">
        <v>22492000000</v>
      </c>
      <c r="B242" s="64"/>
    </row>
    <row r="243" spans="1:2">
      <c r="A243" s="63">
        <v>21059000000</v>
      </c>
      <c r="B243" s="64"/>
    </row>
    <row r="244" spans="1:2">
      <c r="A244" s="63">
        <v>10889500000</v>
      </c>
      <c r="B244" s="64"/>
    </row>
    <row r="245" spans="1:2">
      <c r="A245" s="63">
        <v>11338600000</v>
      </c>
      <c r="B245" s="64"/>
    </row>
    <row r="246" spans="1:2">
      <c r="A246" s="63">
        <v>11171800000</v>
      </c>
      <c r="B246" s="64"/>
    </row>
    <row r="247" spans="1:2">
      <c r="A247" s="63">
        <v>11406900000</v>
      </c>
      <c r="B247" s="64"/>
    </row>
    <row r="248" spans="1:2">
      <c r="A248" s="63">
        <v>5353197000</v>
      </c>
      <c r="B248" s="64"/>
    </row>
    <row r="249" spans="1:2">
      <c r="A249" s="63">
        <v>1603123000</v>
      </c>
      <c r="B249" s="64"/>
    </row>
    <row r="250" spans="1:2">
      <c r="A250" s="63">
        <v>2626141000</v>
      </c>
      <c r="B250" s="64"/>
    </row>
    <row r="251" spans="1:2">
      <c r="A251" s="63">
        <v>3050945000</v>
      </c>
      <c r="B251" s="64"/>
    </row>
    <row r="252" spans="1:2">
      <c r="A252" s="63">
        <v>73301000000</v>
      </c>
      <c r="B252" s="64"/>
    </row>
    <row r="253" spans="1:2">
      <c r="A253" s="63">
        <v>71279000000</v>
      </c>
      <c r="B253" s="64"/>
    </row>
    <row r="254" spans="1:2">
      <c r="A254" s="63">
        <v>72618000000</v>
      </c>
      <c r="B254" s="64"/>
    </row>
    <row r="255" spans="1:2">
      <c r="A255" s="63">
        <v>73785000000</v>
      </c>
      <c r="B255" s="64"/>
    </row>
    <row r="256" spans="1:2">
      <c r="A256" s="63">
        <v>3794249000</v>
      </c>
      <c r="B256" s="64"/>
    </row>
    <row r="257" spans="1:2">
      <c r="A257" s="63">
        <v>4031100000</v>
      </c>
      <c r="B257" s="64"/>
    </row>
    <row r="258" spans="1:2">
      <c r="A258" s="63">
        <v>4249900000</v>
      </c>
      <c r="B258" s="64"/>
    </row>
    <row r="259" spans="1:2">
      <c r="A259" s="63">
        <v>4104900000</v>
      </c>
      <c r="B259" s="64"/>
    </row>
    <row r="260" spans="1:2">
      <c r="A260" s="63">
        <v>25878372000</v>
      </c>
      <c r="B260" s="64"/>
    </row>
    <row r="261" spans="1:2">
      <c r="A261" s="63">
        <v>27422696000</v>
      </c>
      <c r="B261" s="64"/>
    </row>
    <row r="262" spans="1:2">
      <c r="A262" s="63">
        <v>29078407000</v>
      </c>
      <c r="B262" s="64"/>
    </row>
    <row r="263" spans="1:2">
      <c r="A263" s="63">
        <v>30944938000</v>
      </c>
      <c r="B263" s="64"/>
    </row>
    <row r="264" spans="1:2">
      <c r="A264" s="63">
        <v>763000000</v>
      </c>
      <c r="B264" s="64"/>
    </row>
    <row r="265" spans="1:2">
      <c r="A265" s="63">
        <v>945000000</v>
      </c>
      <c r="B265" s="64"/>
    </row>
    <row r="266" spans="1:2">
      <c r="A266" s="63">
        <v>1246000000</v>
      </c>
      <c r="B266" s="64"/>
    </row>
    <row r="267" spans="1:2">
      <c r="A267" s="63">
        <v>1492000000</v>
      </c>
      <c r="B267" s="64"/>
    </row>
    <row r="268" spans="1:2">
      <c r="A268" s="63">
        <v>4664120000</v>
      </c>
      <c r="B268" s="64"/>
    </row>
    <row r="269" spans="1:2">
      <c r="A269" s="63">
        <v>5164784000</v>
      </c>
      <c r="B269" s="64"/>
    </row>
    <row r="270" spans="1:2">
      <c r="A270" s="63">
        <v>5711715000</v>
      </c>
      <c r="B270" s="64"/>
    </row>
    <row r="271" spans="1:2">
      <c r="A271" s="63">
        <v>6226507000</v>
      </c>
      <c r="B271" s="64"/>
    </row>
    <row r="272" spans="1:2">
      <c r="A272" s="63">
        <v>1834921000</v>
      </c>
      <c r="B272" s="64"/>
    </row>
    <row r="273" spans="1:2">
      <c r="A273" s="63">
        <v>2332051000</v>
      </c>
      <c r="B273" s="64"/>
    </row>
    <row r="274" spans="1:2">
      <c r="A274" s="63">
        <v>3084370000</v>
      </c>
      <c r="B274" s="64"/>
    </row>
    <row r="275" spans="1:2">
      <c r="A275" s="63">
        <v>3963313000</v>
      </c>
      <c r="B275" s="64"/>
    </row>
    <row r="276" spans="1:2">
      <c r="A276" s="63">
        <v>1834921000</v>
      </c>
      <c r="B276" s="64"/>
    </row>
    <row r="277" spans="1:2">
      <c r="A277" s="63">
        <v>2332051000</v>
      </c>
      <c r="B277" s="64"/>
    </row>
    <row r="278" spans="1:2">
      <c r="A278" s="63">
        <v>3084370000</v>
      </c>
      <c r="B278" s="64"/>
    </row>
    <row r="279" spans="1:2">
      <c r="A279" s="63">
        <v>3963313000</v>
      </c>
      <c r="B279" s="64"/>
    </row>
    <row r="280" spans="1:2">
      <c r="A280" s="63">
        <v>2220256000</v>
      </c>
      <c r="B280" s="64"/>
    </row>
    <row r="281" spans="1:2">
      <c r="A281" s="63">
        <v>2670573000</v>
      </c>
      <c r="B281" s="64"/>
    </row>
    <row r="282" spans="1:2">
      <c r="A282" s="63">
        <v>3241369000</v>
      </c>
      <c r="B282" s="64"/>
    </row>
    <row r="283" spans="1:2">
      <c r="A283" s="63">
        <v>3924116000</v>
      </c>
      <c r="B283" s="64"/>
    </row>
    <row r="284" spans="1:2">
      <c r="A284" s="63">
        <v>2794925000</v>
      </c>
      <c r="B284" s="64"/>
    </row>
    <row r="285" spans="1:2">
      <c r="A285" s="63">
        <v>3086608000</v>
      </c>
      <c r="B285" s="64"/>
    </row>
    <row r="286" spans="1:2">
      <c r="A286" s="63">
        <v>3323077000</v>
      </c>
      <c r="B286" s="64"/>
    </row>
    <row r="287" spans="1:2">
      <c r="A287" s="63">
        <v>3445134000</v>
      </c>
      <c r="B287" s="64"/>
    </row>
    <row r="288" spans="1:2">
      <c r="A288" s="63">
        <v>10879855000</v>
      </c>
      <c r="B288" s="64"/>
    </row>
    <row r="289" spans="1:2">
      <c r="A289" s="63">
        <v>11419648000</v>
      </c>
      <c r="B289" s="64"/>
    </row>
    <row r="290" spans="1:2">
      <c r="A290" s="63">
        <v>12282161000</v>
      </c>
      <c r="B290" s="64"/>
    </row>
    <row r="291" spans="1:2">
      <c r="A291" s="63">
        <v>12376744000</v>
      </c>
      <c r="B291" s="64"/>
    </row>
    <row r="292" spans="1:2">
      <c r="A292" s="63">
        <v>13794000000</v>
      </c>
      <c r="B292" s="64"/>
    </row>
    <row r="293" spans="1:2">
      <c r="A293" s="63">
        <v>13783000000</v>
      </c>
      <c r="B293" s="64"/>
    </row>
    <row r="294" spans="1:2">
      <c r="A294" s="63">
        <v>13268000000</v>
      </c>
      <c r="B294" s="64"/>
    </row>
    <row r="295" spans="1:2">
      <c r="A295" s="63">
        <v>12488000000</v>
      </c>
      <c r="B295" s="64"/>
    </row>
    <row r="296" spans="1:2">
      <c r="A296" s="63">
        <v>18769000000</v>
      </c>
      <c r="B296" s="64"/>
    </row>
    <row r="297" spans="1:2">
      <c r="A297" s="63">
        <v>19872000000</v>
      </c>
      <c r="B297" s="64"/>
    </row>
    <row r="298" spans="1:2">
      <c r="A298" s="63">
        <v>20891000000</v>
      </c>
      <c r="B298" s="64"/>
    </row>
    <row r="299" spans="1:2">
      <c r="A299" s="63">
        <v>20718000000</v>
      </c>
      <c r="B299" s="64"/>
    </row>
    <row r="300" spans="1:2">
      <c r="A300" s="63">
        <v>4534000000</v>
      </c>
      <c r="B300" s="64"/>
    </row>
    <row r="301" spans="1:2">
      <c r="A301" s="63">
        <v>5009000000</v>
      </c>
      <c r="B301" s="64"/>
    </row>
    <row r="302" spans="1:2">
      <c r="A302" s="63">
        <v>5281000000</v>
      </c>
      <c r="B302" s="64"/>
    </row>
    <row r="303" spans="1:2">
      <c r="A303" s="63">
        <v>5536000000</v>
      </c>
      <c r="B303" s="64"/>
    </row>
    <row r="304" spans="1:2">
      <c r="A304" s="63">
        <v>5154284000</v>
      </c>
      <c r="B304" s="64"/>
    </row>
    <row r="305" spans="1:2">
      <c r="A305" s="63">
        <v>5620936000</v>
      </c>
      <c r="B305" s="64"/>
    </row>
    <row r="306" spans="1:2">
      <c r="A306" s="63">
        <v>5433661000</v>
      </c>
      <c r="B306" s="64"/>
    </row>
    <row r="307" spans="1:2">
      <c r="A307" s="63">
        <v>4075883000</v>
      </c>
      <c r="B307" s="64"/>
    </row>
    <row r="308" spans="1:2">
      <c r="A308" s="63">
        <v>13633000000</v>
      </c>
      <c r="B308" s="64"/>
    </row>
    <row r="309" spans="1:2">
      <c r="A309" s="63">
        <v>13084000000</v>
      </c>
      <c r="B309" s="64"/>
    </row>
    <row r="310" spans="1:2">
      <c r="A310" s="63">
        <v>13279000000</v>
      </c>
      <c r="B310" s="64"/>
    </row>
    <row r="311" spans="1:2">
      <c r="A311" s="63">
        <v>13105000000</v>
      </c>
      <c r="B311" s="64"/>
    </row>
  </sheetData>
  <mergeCells count="5">
    <mergeCell ref="A1:G1"/>
    <mergeCell ref="A3:B3"/>
    <mergeCell ref="D3:E3"/>
    <mergeCell ref="G3:H3"/>
    <mergeCell ref="C15:J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879A-6AC8-4E08-A3E8-23244330BFE4}">
  <dimension ref="A1:G16"/>
  <sheetViews>
    <sheetView workbookViewId="0">
      <selection activeCell="B1" sqref="B1"/>
    </sheetView>
  </sheetViews>
  <sheetFormatPr defaultRowHeight="14.4"/>
  <cols>
    <col min="1" max="1" width="23.21875" bestFit="1" customWidth="1"/>
    <col min="2" max="2" width="8.88671875" bestFit="1" customWidth="1"/>
    <col min="4" max="7" width="16" bestFit="1" customWidth="1"/>
    <col min="8" max="9" width="14.88671875" bestFit="1" customWidth="1"/>
  </cols>
  <sheetData>
    <row r="1" spans="1:7" ht="15.6">
      <c r="A1" s="12" t="s">
        <v>584</v>
      </c>
      <c r="B1" s="11" t="s">
        <v>90</v>
      </c>
      <c r="C1" s="3"/>
      <c r="D1" s="3"/>
      <c r="E1" s="3"/>
      <c r="F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13" t="s">
        <v>576</v>
      </c>
      <c r="B4" s="13"/>
      <c r="C4" s="13"/>
      <c r="D4" s="13"/>
      <c r="E4" s="13"/>
      <c r="F4" s="13"/>
      <c r="G4" s="13"/>
    </row>
    <row r="5" spans="1:7">
      <c r="A5" s="3"/>
      <c r="B5" s="3"/>
      <c r="C5" s="3"/>
      <c r="D5" s="14" t="s">
        <v>577</v>
      </c>
      <c r="E5" s="14"/>
      <c r="F5" s="14"/>
      <c r="G5" s="14"/>
    </row>
    <row r="6" spans="1:7">
      <c r="A6" s="3"/>
      <c r="B6" s="3"/>
      <c r="C6" s="3"/>
      <c r="D6" s="4" t="s">
        <v>11</v>
      </c>
      <c r="E6" s="4" t="s">
        <v>15</v>
      </c>
      <c r="F6" s="4" t="s">
        <v>16</v>
      </c>
      <c r="G6" s="4" t="s">
        <v>17</v>
      </c>
    </row>
    <row r="7" spans="1:7">
      <c r="A7" s="5" t="s">
        <v>578</v>
      </c>
      <c r="B7" s="3"/>
      <c r="C7" s="3"/>
      <c r="D7" s="15" cm="1">
        <f t="array" ref="D7">INDEX(totalrevenue, MATCH(1,(B1=tickersymbol)*(D6=years), 0))</f>
        <v>23700000000</v>
      </c>
      <c r="E7" s="15" cm="1">
        <f t="array" ref="E7">INDEX(totalrevenue, MATCH(1,(B1=tickersymbol)*(E6=years), 0))</f>
        <v>23032000000</v>
      </c>
      <c r="F7" s="15" cm="1">
        <f t="array" ref="F7">INDEX(totalrevenue, MATCH(1,(B1=tickersymbol)*(F6=years), 0))</f>
        <v>23906000000</v>
      </c>
      <c r="G7" s="15" cm="1">
        <f t="array" ref="G7">INDEX(totalrevenue, MATCH(1,(B1=tickersymbol)*(G6=years), 0))</f>
        <v>22534000000</v>
      </c>
    </row>
    <row r="8" spans="1:7">
      <c r="A8" s="3" t="s">
        <v>579</v>
      </c>
      <c r="B8" s="3"/>
      <c r="C8" s="3"/>
      <c r="D8" s="15" cm="1">
        <f t="array" ref="D8">INDEX(COGS, MATCH(1,(B1=tickersymbol)*(D6=years), 0))</f>
        <v>20401000000</v>
      </c>
      <c r="E8" s="15" cm="1">
        <f t="array" ref="E8">INDEX(COGS, MATCH(1,(B1=tickersymbol)*(E6=years), 0))</f>
        <v>19286000000</v>
      </c>
      <c r="F8" s="15" cm="1">
        <f t="array" ref="F8">INDEX(COGS, MATCH(1,(B1=tickersymbol)*(F6=years), 0))</f>
        <v>19137000000</v>
      </c>
      <c r="G8" s="15" cm="1">
        <f t="array" ref="G8">INDEX(COGS, MATCH(1,(B1=tickersymbol)*(G6=years), 0))</f>
        <v>18069000000</v>
      </c>
    </row>
    <row r="9" spans="1:7">
      <c r="A9" s="5" t="s">
        <v>580</v>
      </c>
      <c r="B9" s="3"/>
      <c r="C9" s="3"/>
      <c r="D9" s="16">
        <f>D7-D8</f>
        <v>3299000000</v>
      </c>
      <c r="E9" s="16">
        <f>E7-E8</f>
        <v>3746000000</v>
      </c>
      <c r="F9" s="16">
        <f>F7-F8</f>
        <v>4769000000</v>
      </c>
      <c r="G9" s="16">
        <f>G7-G8</f>
        <v>4465000000</v>
      </c>
    </row>
    <row r="10" spans="1:7">
      <c r="A10" s="6" t="s">
        <v>585</v>
      </c>
      <c r="B10" s="3"/>
      <c r="C10" s="3"/>
      <c r="D10" s="15" cm="1">
        <f t="array" ref="D10">INDEX(SGAs, MATCH(1,(B1=tickersymbol)*(D6=years), 0))</f>
        <v>997000000</v>
      </c>
      <c r="E10" s="15" cm="1">
        <f t="array" ref="E10">INDEX(SGAs, MATCH(1,(B1=tickersymbol)*(E6=years), 0))</f>
        <v>1008000000</v>
      </c>
      <c r="F10" s="15" cm="1">
        <f t="array" ref="F10">INDEX(SGAs, MATCH(1,(B1=tickersymbol)*(F6=years), 0))</f>
        <v>995000000</v>
      </c>
      <c r="G10" s="15" cm="1">
        <f t="array" ref="G10">INDEX(SGAs, MATCH(1,(B1=tickersymbol)*(G6=years), 0))</f>
        <v>979000000</v>
      </c>
    </row>
    <row r="11" spans="1:7">
      <c r="A11" s="6" t="s">
        <v>581</v>
      </c>
      <c r="B11" s="3"/>
      <c r="C11" s="3"/>
      <c r="D11" s="15" cm="1">
        <f t="array" ref="D11">INDEX(OtherOperItems, MATCH(1,(B1=tickersymbol)*(D6=years), 0))</f>
        <v>1460000000</v>
      </c>
      <c r="E11" s="15" cm="1">
        <f t="array" ref="E11">INDEX(OtherOperItems, MATCH(1,(B1=tickersymbol)*(E6=years), 0))</f>
        <v>1421000000</v>
      </c>
      <c r="F11" s="15" cm="1">
        <f t="array" ref="F11">INDEX(OtherOperItems, MATCH(1,(B1=tickersymbol)*(F6=years), 0))</f>
        <v>1371000000</v>
      </c>
      <c r="G11" s="15" cm="1">
        <f t="array" ref="G11">INDEX(OtherOperItems, MATCH(1,(B1=tickersymbol)*(G6=years), 0))</f>
        <v>1280000000</v>
      </c>
    </row>
    <row r="12" spans="1:7">
      <c r="A12" s="6" t="s">
        <v>586</v>
      </c>
      <c r="B12" s="3"/>
      <c r="C12" s="3"/>
      <c r="D12" s="18" cm="1">
        <f t="array" ref="D12">INDEX(RD, MATCH(1,(B1=tickersymbol)*(D6=years), 0))</f>
        <v>197000000</v>
      </c>
      <c r="E12" s="18" cm="1">
        <f t="array" ref="E12">INDEX(RD, MATCH(1,(B1=tickersymbol)*(E6=years), 0))</f>
        <v>192000000</v>
      </c>
      <c r="F12" s="18" cm="1">
        <f t="array" ref="F12">INDEX(RD, MATCH(1,(B1=tickersymbol)*(F6=years), 0))</f>
        <v>218000000</v>
      </c>
      <c r="G12" s="18" cm="1">
        <f t="array" ref="G12">INDEX(RD, MATCH(1,(B1=tickersymbol)*(G6=years), 0))</f>
        <v>238000000</v>
      </c>
    </row>
    <row r="13" spans="1:7">
      <c r="A13" s="7" t="s">
        <v>582</v>
      </c>
      <c r="B13" s="3"/>
      <c r="C13" s="3"/>
      <c r="D13" s="16">
        <f>SUM(D10:D12)</f>
        <v>2654000000</v>
      </c>
      <c r="E13" s="16">
        <f>SUM(E10:E12)</f>
        <v>2621000000</v>
      </c>
      <c r="F13" s="16">
        <f>SUM(F10:F12)</f>
        <v>2584000000</v>
      </c>
      <c r="G13" s="16">
        <f>SUM(G10:G12)</f>
        <v>2497000000</v>
      </c>
    </row>
    <row r="14" spans="1:7">
      <c r="A14" s="8" t="s">
        <v>583</v>
      </c>
      <c r="B14" s="9"/>
      <c r="C14" s="9"/>
      <c r="D14" s="17">
        <f>D9-D13</f>
        <v>645000000</v>
      </c>
      <c r="E14" s="17">
        <f>E9-E13</f>
        <v>1125000000</v>
      </c>
      <c r="F14" s="17">
        <f>F9-F13</f>
        <v>2185000000</v>
      </c>
      <c r="G14" s="17">
        <f>G9-G13</f>
        <v>1968000000</v>
      </c>
    </row>
    <row r="15" spans="1:7">
      <c r="A15" s="3"/>
      <c r="B15" s="3"/>
      <c r="C15" s="3"/>
      <c r="D15" s="3"/>
      <c r="E15" s="3"/>
      <c r="F15" s="3"/>
      <c r="G15" s="3"/>
    </row>
    <row r="16" spans="1:7">
      <c r="A16" s="10"/>
      <c r="B16" s="10"/>
      <c r="C16" s="10"/>
      <c r="D16" s="10"/>
      <c r="E16" s="10"/>
      <c r="F16" s="10"/>
      <c r="G16" s="10"/>
    </row>
  </sheetData>
  <mergeCells count="2">
    <mergeCell ref="A4:G4"/>
    <mergeCell ref="D5:G5"/>
  </mergeCells>
  <dataValidations count="1">
    <dataValidation type="list" allowBlank="1" showInputMessage="1" showErrorMessage="1" sqref="B1" xr:uid="{80C38637-0E4D-42E2-A5A4-AF2C31B20DE4}">
      <formula1>tickersymbol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BC18-A531-4E77-A207-CB8CF9BE55E7}">
  <dimension ref="A1:I41"/>
  <sheetViews>
    <sheetView tabSelected="1" workbookViewId="0">
      <selection activeCell="L11" sqref="L11"/>
    </sheetView>
  </sheetViews>
  <sheetFormatPr defaultRowHeight="14.4"/>
  <cols>
    <col min="1" max="1" width="23.21875" bestFit="1" customWidth="1"/>
    <col min="2" max="2" width="10.33203125" bestFit="1" customWidth="1"/>
    <col min="4" max="7" width="16" bestFit="1" customWidth="1"/>
    <col min="8" max="9" width="14.88671875" bestFit="1" customWidth="1"/>
  </cols>
  <sheetData>
    <row r="1" spans="1:9" ht="15.6">
      <c r="A1" s="12" t="s">
        <v>584</v>
      </c>
      <c r="B1" s="11" t="s">
        <v>29</v>
      </c>
      <c r="C1" s="3"/>
      <c r="D1" s="3"/>
      <c r="E1" s="3"/>
      <c r="F1" s="3"/>
    </row>
    <row r="2" spans="1:9">
      <c r="A2" s="3"/>
      <c r="B2" s="3"/>
      <c r="C2" s="3"/>
      <c r="D2" s="3"/>
      <c r="E2" s="3"/>
      <c r="F2" s="3"/>
      <c r="G2" s="3"/>
    </row>
    <row r="3" spans="1:9">
      <c r="A3" s="3"/>
      <c r="B3" s="3"/>
      <c r="C3" s="3"/>
      <c r="D3" s="3"/>
      <c r="E3" s="3"/>
      <c r="F3" s="3"/>
      <c r="G3" s="3"/>
    </row>
    <row r="4" spans="1:9">
      <c r="A4" s="13" t="s">
        <v>576</v>
      </c>
      <c r="B4" s="13"/>
      <c r="C4" s="13"/>
      <c r="D4" s="13"/>
      <c r="E4" s="13"/>
      <c r="F4" s="13"/>
      <c r="G4" s="13"/>
      <c r="H4" s="21"/>
      <c r="I4" s="21"/>
    </row>
    <row r="5" spans="1:9">
      <c r="A5" s="3"/>
      <c r="B5" s="3"/>
      <c r="C5" s="3"/>
      <c r="D5" s="14" t="s">
        <v>577</v>
      </c>
      <c r="E5" s="14"/>
      <c r="F5" s="14"/>
      <c r="G5" s="14"/>
      <c r="H5" s="20" t="s">
        <v>587</v>
      </c>
      <c r="I5" s="20"/>
    </row>
    <row r="6" spans="1:9">
      <c r="A6" s="3"/>
      <c r="B6" s="3"/>
      <c r="C6" s="3"/>
      <c r="D6" s="4" t="s">
        <v>11</v>
      </c>
      <c r="E6" s="4" t="s">
        <v>15</v>
      </c>
      <c r="F6" s="4" t="s">
        <v>16</v>
      </c>
      <c r="G6" s="4" t="s">
        <v>17</v>
      </c>
      <c r="H6" s="22" t="s">
        <v>588</v>
      </c>
      <c r="I6" s="22" t="s">
        <v>589</v>
      </c>
    </row>
    <row r="7" spans="1:9">
      <c r="A7" s="5" t="s">
        <v>578</v>
      </c>
      <c r="B7" s="3"/>
      <c r="C7" s="3"/>
      <c r="D7" s="15" cm="1">
        <f t="array" ref="D7">INDEX(totalrevenue, MATCH(1,(B1=tickersymbol)*(D6=years), 0))</f>
        <v>19050000000</v>
      </c>
      <c r="E7" s="15" cm="1">
        <f t="array" ref="E7">INDEX(totalrevenue, MATCH(1,(B1=tickersymbol)*(E6=years), 0))</f>
        <v>19657000000</v>
      </c>
      <c r="F7" s="15" cm="1">
        <f t="array" ref="F7">INDEX(totalrevenue, MATCH(1,(B1=tickersymbol)*(F6=years), 0))</f>
        <v>20247000000</v>
      </c>
      <c r="G7" s="15" cm="1">
        <f t="array" ref="G7">INDEX(totalrevenue, MATCH(1,(B1=tickersymbol)*(G6=years), 0))</f>
        <v>20405000000</v>
      </c>
      <c r="H7" s="23">
        <f ca="1">G7*(1+H21)</f>
        <v>20609050000</v>
      </c>
      <c r="I7" s="23">
        <f ca="1">H7*(1+I21)</f>
        <v>20815140500</v>
      </c>
    </row>
    <row r="8" spans="1:9">
      <c r="A8" s="3" t="s">
        <v>579</v>
      </c>
      <c r="B8" s="3"/>
      <c r="C8" s="3"/>
      <c r="D8" s="15" cm="1">
        <f t="array" ref="D8">INDEX(COGS, MATCH(1,(B1=tickersymbol)*(D6=years), 0))</f>
        <v>8899000000</v>
      </c>
      <c r="E8" s="15" cm="1">
        <f t="array" ref="E8">INDEX(COGS, MATCH(1,(B1=tickersymbol)*(E6=years), 0))</f>
        <v>9193000000</v>
      </c>
      <c r="F8" s="15" cm="1">
        <f t="array" ref="F8">INDEX(COGS, MATCH(1,(B1=tickersymbol)*(F6=years), 0))</f>
        <v>9218000000</v>
      </c>
      <c r="G8" s="15" cm="1">
        <f t="array" ref="G8">INDEX(COGS, MATCH(1,(B1=tickersymbol)*(G6=years), 0))</f>
        <v>8747000000</v>
      </c>
      <c r="H8" s="58"/>
      <c r="I8" s="58"/>
    </row>
    <row r="9" spans="1:9">
      <c r="A9" s="5" t="s">
        <v>580</v>
      </c>
      <c r="B9" s="3"/>
      <c r="C9" s="3"/>
      <c r="D9" s="16">
        <f>D7-D8</f>
        <v>10151000000</v>
      </c>
      <c r="E9" s="16">
        <f>E7-E8</f>
        <v>10464000000</v>
      </c>
      <c r="F9" s="16">
        <f>F7-F8</f>
        <v>11029000000</v>
      </c>
      <c r="G9" s="16">
        <f>G7-G8</f>
        <v>11658000000</v>
      </c>
      <c r="H9" s="56">
        <f ca="1">H7*H22</f>
        <v>11953249000</v>
      </c>
      <c r="I9" s="56">
        <f ca="1">I7*I22</f>
        <v>12697235705</v>
      </c>
    </row>
    <row r="10" spans="1:9">
      <c r="A10" s="6" t="s">
        <v>585</v>
      </c>
      <c r="B10" s="3"/>
      <c r="C10" s="3"/>
      <c r="D10" s="15" cm="1">
        <f t="array" ref="D10">INDEX(SGAs, MATCH(1,(B1=tickersymbol)*(D6=years), 0))</f>
        <v>6735000000</v>
      </c>
      <c r="E10" s="15" cm="1">
        <f t="array" ref="E10">INDEX(SGAs, MATCH(1,(B1=tickersymbol)*(E6=years), 0))</f>
        <v>6372000000</v>
      </c>
      <c r="F10" s="15" cm="1">
        <f t="array" ref="F10">INDEX(SGAs, MATCH(1,(B1=tickersymbol)*(F6=years), 0))</f>
        <v>6530000000</v>
      </c>
      <c r="G10" s="15" cm="1">
        <f t="array" ref="G10">INDEX(SGAs, MATCH(1,(B1=tickersymbol)*(G6=years), 0))</f>
        <v>6785000000</v>
      </c>
      <c r="H10" s="58"/>
      <c r="I10" s="58"/>
    </row>
    <row r="11" spans="1:9">
      <c r="A11" s="6" t="s">
        <v>581</v>
      </c>
      <c r="B11" s="3"/>
      <c r="C11" s="3"/>
      <c r="D11" s="15" cm="1">
        <f t="array" ref="D11">INDEX(OtherOperItems, MATCH(1,(B1=tickersymbol)*(D6=years), 0))</f>
        <v>595000000</v>
      </c>
      <c r="E11" s="15" cm="1">
        <f t="array" ref="E11">INDEX(OtherOperItems, MATCH(1,(B1=tickersymbol)*(E6=years), 0))</f>
        <v>588000000</v>
      </c>
      <c r="F11" s="15" cm="1">
        <f t="array" ref="F11">INDEX(OtherOperItems, MATCH(1,(B1=tickersymbol)*(F6=years), 0))</f>
        <v>555000000</v>
      </c>
      <c r="G11" s="15" cm="1">
        <f t="array" ref="G11">INDEX(OtherOperItems, MATCH(1,(B1=tickersymbol)*(G6=years), 0))</f>
        <v>601000000</v>
      </c>
      <c r="H11" s="58"/>
      <c r="I11" s="58"/>
    </row>
    <row r="12" spans="1:9">
      <c r="A12" s="6" t="s">
        <v>586</v>
      </c>
      <c r="B12" s="3"/>
      <c r="C12" s="3"/>
      <c r="D12" s="18" cm="1">
        <f t="array" ref="D12">INDEX(RD, MATCH(1,(B1=tickersymbol)*(D6=years), 0))</f>
        <v>1461000000</v>
      </c>
      <c r="E12" s="18" cm="1">
        <f t="array" ref="E12">INDEX(RD, MATCH(1,(B1=tickersymbol)*(E6=years), 0))</f>
        <v>1371000000</v>
      </c>
      <c r="F12" s="18" cm="1">
        <f t="array" ref="F12">INDEX(RD, MATCH(1,(B1=tickersymbol)*(F6=years), 0))</f>
        <v>1345000000</v>
      </c>
      <c r="G12" s="18" cm="1">
        <f t="array" ref="G12">INDEX(RD, MATCH(1,(B1=tickersymbol)*(G6=years), 0))</f>
        <v>1405000000</v>
      </c>
      <c r="H12" s="58"/>
      <c r="I12" s="58"/>
    </row>
    <row r="13" spans="1:9">
      <c r="A13" s="7" t="s">
        <v>582</v>
      </c>
      <c r="B13" s="3"/>
      <c r="C13" s="3"/>
      <c r="D13" s="16">
        <f>SUM(D10:D12)</f>
        <v>8791000000</v>
      </c>
      <c r="E13" s="16">
        <f>SUM(E10:E12)</f>
        <v>8331000000</v>
      </c>
      <c r="F13" s="16">
        <f>SUM(F10:F12)</f>
        <v>8430000000</v>
      </c>
      <c r="G13" s="16">
        <f>SUM(G10:G12)</f>
        <v>8791000000</v>
      </c>
      <c r="H13" s="58"/>
      <c r="I13" s="58"/>
    </row>
    <row r="14" spans="1:9">
      <c r="A14" s="8" t="s">
        <v>583</v>
      </c>
      <c r="B14" s="9"/>
      <c r="C14" s="9"/>
      <c r="D14" s="17">
        <f>D9-D13</f>
        <v>1360000000</v>
      </c>
      <c r="E14" s="17">
        <f>E9-E13</f>
        <v>2133000000</v>
      </c>
      <c r="F14" s="17">
        <f>F9-F13</f>
        <v>2599000000</v>
      </c>
      <c r="G14" s="17">
        <f>G9-G13</f>
        <v>2867000000</v>
      </c>
      <c r="H14" s="57">
        <f ca="1">H7*H23</f>
        <v>3091357500</v>
      </c>
      <c r="I14" s="57">
        <f ca="1">I7*I23</f>
        <v>3122271075</v>
      </c>
    </row>
    <row r="15" spans="1:9">
      <c r="A15" s="3"/>
      <c r="B15" s="3"/>
      <c r="C15" s="3"/>
      <c r="D15" s="3"/>
      <c r="E15" s="3"/>
      <c r="F15" s="3"/>
      <c r="G15" s="3"/>
      <c r="H15" s="24"/>
      <c r="I15" s="24"/>
    </row>
    <row r="16" spans="1:9">
      <c r="A16" s="10"/>
      <c r="B16" s="10"/>
      <c r="C16" s="10"/>
      <c r="D16" s="10"/>
      <c r="E16" s="10"/>
      <c r="F16" s="10"/>
      <c r="G16" s="10"/>
      <c r="H16" s="21"/>
      <c r="I16" s="21"/>
    </row>
    <row r="18" spans="1:9" ht="15" thickBot="1"/>
    <row r="19" spans="1:9" ht="15" thickBot="1">
      <c r="A19" s="25" t="s">
        <v>590</v>
      </c>
      <c r="B19" s="26"/>
      <c r="C19" s="26"/>
      <c r="D19" s="26"/>
      <c r="E19" s="26"/>
      <c r="F19" s="26"/>
      <c r="G19" s="26"/>
      <c r="H19" s="26"/>
      <c r="I19" s="26"/>
    </row>
    <row r="20" spans="1:9" ht="15" thickBot="1">
      <c r="A20" s="27"/>
      <c r="B20" s="27"/>
      <c r="C20" s="27"/>
      <c r="D20" s="44" t="s">
        <v>577</v>
      </c>
      <c r="E20" s="45"/>
      <c r="F20" s="45"/>
      <c r="G20" s="46"/>
      <c r="H20" s="44" t="s">
        <v>591</v>
      </c>
      <c r="I20" s="46"/>
    </row>
    <row r="21" spans="1:9" ht="15.6" thickTop="1" thickBot="1">
      <c r="A21" s="28" t="s">
        <v>592</v>
      </c>
      <c r="B21" s="29"/>
      <c r="C21" s="29"/>
      <c r="D21" s="29"/>
      <c r="E21" s="30">
        <f>(E7/D7)-1</f>
        <v>3.1863517060367386E-2</v>
      </c>
      <c r="F21" s="30">
        <f>(F7/E7)-1</f>
        <v>3.0014753014193429E-2</v>
      </c>
      <c r="G21" s="30">
        <f>(G7/F7) -1</f>
        <v>7.8036252284288121E-3</v>
      </c>
      <c r="H21" s="31">
        <f ca="1">OFFSET(H30,MATCH(B26,Scenario,0),0)</f>
        <v>0.01</v>
      </c>
      <c r="I21" s="31">
        <f ca="1">OFFSET(I30,MATCH(B26,Scenario,0),0)</f>
        <v>0.01</v>
      </c>
    </row>
    <row r="22" spans="1:9" ht="15" thickBot="1">
      <c r="A22" s="28" t="s">
        <v>593</v>
      </c>
      <c r="B22" s="29"/>
      <c r="C22" s="29"/>
      <c r="D22" s="47">
        <f>1-D8/D7</f>
        <v>0.53286089238845147</v>
      </c>
      <c r="E22" s="47">
        <f>1-E8/E7</f>
        <v>0.53232945006867782</v>
      </c>
      <c r="F22" s="47">
        <f>1-F8/F7</f>
        <v>0.54472267496419224</v>
      </c>
      <c r="G22" s="47">
        <f>1-G8/G7</f>
        <v>0.57133055623621654</v>
      </c>
      <c r="H22" s="33">
        <f ca="1">OFFSET(H34,MATCH(B26,A35:A37,0),0)</f>
        <v>0.57999999999999996</v>
      </c>
      <c r="I22" s="33">
        <f ca="1">OFFSET(I34,MATCH(B26,A35:A37,0),0)</f>
        <v>0.61</v>
      </c>
    </row>
    <row r="23" spans="1:9" ht="15" thickBot="1">
      <c r="A23" s="34" t="s">
        <v>594</v>
      </c>
      <c r="B23" s="35"/>
      <c r="C23" s="35"/>
      <c r="D23" s="51">
        <f>D14/D7</f>
        <v>7.1391076115485563E-2</v>
      </c>
      <c r="E23" s="52">
        <f>E14/E7</f>
        <v>0.10851096301571959</v>
      </c>
      <c r="F23" s="52">
        <f>F14/F7</f>
        <v>0.12836469600434633</v>
      </c>
      <c r="G23" s="52">
        <f>F14/F7</f>
        <v>0.12836469600434633</v>
      </c>
      <c r="H23" s="55">
        <f ca="1">OFFSET(H38,MATCH(B26,A39:A41,0),0)</f>
        <v>0.15</v>
      </c>
      <c r="I23" s="55">
        <f ca="1">OFFSET(I38,MATCH(B26,A39:A41,0),0)</f>
        <v>0.15</v>
      </c>
    </row>
    <row r="24" spans="1:9" ht="15" thickBot="1">
      <c r="A24" s="29"/>
      <c r="B24" s="29"/>
      <c r="C24" s="29"/>
      <c r="D24" s="29"/>
      <c r="E24" s="29"/>
      <c r="F24" s="29"/>
      <c r="G24" s="29"/>
      <c r="H24" s="54"/>
      <c r="I24" s="54"/>
    </row>
    <row r="25" spans="1:9" ht="15" thickBot="1">
      <c r="A25" s="29"/>
      <c r="B25" s="35"/>
      <c r="C25" s="29"/>
      <c r="D25" s="29"/>
      <c r="E25" s="29"/>
      <c r="F25" s="29"/>
      <c r="G25" s="29"/>
      <c r="H25" s="29"/>
      <c r="I25" s="29"/>
    </row>
    <row r="26" spans="1:9" ht="15" thickBot="1">
      <c r="A26" s="19" t="s">
        <v>595</v>
      </c>
      <c r="B26" s="36" t="s">
        <v>598</v>
      </c>
      <c r="C26" s="29"/>
      <c r="D26" s="29"/>
      <c r="E26" s="29"/>
      <c r="F26" s="29"/>
      <c r="G26" s="29"/>
      <c r="H26" s="29"/>
      <c r="I26" s="29"/>
    </row>
    <row r="27" spans="1:9" ht="15" thickBot="1">
      <c r="A27" s="29"/>
      <c r="B27" s="29"/>
      <c r="C27" s="29"/>
      <c r="D27" s="29"/>
      <c r="E27" s="29"/>
      <c r="F27" s="29"/>
      <c r="G27" s="29"/>
      <c r="H27" s="29"/>
      <c r="I27" s="29"/>
    </row>
    <row r="28" spans="1:9" ht="15" thickBot="1">
      <c r="A28" s="37" t="s">
        <v>596</v>
      </c>
      <c r="B28" s="38"/>
      <c r="C28" s="38"/>
      <c r="D28" s="38"/>
      <c r="E28" s="38"/>
      <c r="F28" s="38"/>
      <c r="G28" s="38"/>
      <c r="H28" s="38"/>
      <c r="I28" s="38"/>
    </row>
    <row r="29" spans="1:9" ht="15" thickBot="1">
      <c r="A29" s="29"/>
      <c r="B29" s="29"/>
      <c r="C29" s="29"/>
      <c r="D29" s="29"/>
      <c r="E29" s="29"/>
      <c r="F29" s="29"/>
      <c r="G29" s="29"/>
      <c r="H29" s="29"/>
      <c r="I29" s="29"/>
    </row>
    <row r="30" spans="1:9" ht="15" thickBot="1">
      <c r="A30" s="39" t="s">
        <v>592</v>
      </c>
      <c r="B30" s="27"/>
      <c r="C30" s="27"/>
      <c r="D30" s="27"/>
      <c r="E30" s="27"/>
      <c r="F30" s="27"/>
      <c r="G30" s="27"/>
      <c r="H30" s="40" t="s">
        <v>588</v>
      </c>
      <c r="I30" s="40" t="s">
        <v>589</v>
      </c>
    </row>
    <row r="31" spans="1:9" ht="15.6" thickTop="1" thickBot="1">
      <c r="A31" s="41" t="s">
        <v>597</v>
      </c>
      <c r="B31" s="29"/>
      <c r="C31" s="32">
        <v>1</v>
      </c>
      <c r="D31" s="29"/>
      <c r="E31" s="29"/>
      <c r="F31" s="29"/>
      <c r="G31" s="29"/>
      <c r="H31" s="48">
        <v>0.02</v>
      </c>
      <c r="I31" s="48">
        <v>0.03</v>
      </c>
    </row>
    <row r="32" spans="1:9" ht="15" thickBot="1">
      <c r="A32" s="29" t="s">
        <v>598</v>
      </c>
      <c r="B32" s="29"/>
      <c r="C32" s="32">
        <v>2</v>
      </c>
      <c r="D32" s="29"/>
      <c r="E32" s="29"/>
      <c r="F32" s="29"/>
      <c r="G32" s="29"/>
      <c r="H32" s="48">
        <v>0.01</v>
      </c>
      <c r="I32" s="48">
        <v>0.01</v>
      </c>
    </row>
    <row r="33" spans="1:9" ht="15" thickBot="1">
      <c r="A33" s="41" t="s">
        <v>599</v>
      </c>
      <c r="B33" s="29"/>
      <c r="C33" s="32">
        <v>3</v>
      </c>
      <c r="D33" s="29"/>
      <c r="E33" s="29"/>
      <c r="F33" s="29"/>
      <c r="G33" s="29"/>
      <c r="H33" s="48">
        <v>0</v>
      </c>
      <c r="I33" s="48">
        <v>-0.01</v>
      </c>
    </row>
    <row r="34" spans="1:9" ht="15" thickBot="1">
      <c r="A34" s="39" t="s">
        <v>600</v>
      </c>
      <c r="B34" s="27"/>
      <c r="C34" s="27"/>
      <c r="D34" s="27"/>
      <c r="E34" s="27"/>
      <c r="F34" s="27"/>
      <c r="G34" s="27"/>
      <c r="H34" s="27"/>
      <c r="I34" s="27"/>
    </row>
    <row r="35" spans="1:9" ht="15.6" thickTop="1" thickBot="1">
      <c r="A35" s="41" t="s">
        <v>597</v>
      </c>
      <c r="B35" s="29"/>
      <c r="C35" s="32">
        <v>1</v>
      </c>
      <c r="D35" s="29"/>
      <c r="E35" s="29"/>
      <c r="F35" s="29"/>
      <c r="G35" s="29"/>
      <c r="H35" s="49">
        <v>0.61</v>
      </c>
      <c r="I35" s="49">
        <v>0.64</v>
      </c>
    </row>
    <row r="36" spans="1:9" ht="15" thickBot="1">
      <c r="A36" s="29" t="s">
        <v>598</v>
      </c>
      <c r="B36" s="29"/>
      <c r="C36" s="32">
        <v>2</v>
      </c>
      <c r="D36" s="29"/>
      <c r="E36" s="29"/>
      <c r="F36" s="29"/>
      <c r="G36" s="29"/>
      <c r="H36" s="49">
        <v>0.57999999999999996</v>
      </c>
      <c r="I36" s="50">
        <v>0.61</v>
      </c>
    </row>
    <row r="37" spans="1:9" ht="15" thickBot="1">
      <c r="A37" s="41" t="s">
        <v>599</v>
      </c>
      <c r="B37" s="29"/>
      <c r="C37" s="32">
        <v>3</v>
      </c>
      <c r="D37" s="29"/>
      <c r="E37" s="29"/>
      <c r="F37" s="29"/>
      <c r="G37" s="29"/>
      <c r="H37" s="49">
        <v>0.56999999999999995</v>
      </c>
      <c r="I37" s="49">
        <v>0.57999999999999996</v>
      </c>
    </row>
    <row r="38" spans="1:9" ht="15" thickBot="1">
      <c r="A38" s="39" t="s">
        <v>601</v>
      </c>
      <c r="B38" s="27"/>
      <c r="C38" s="27"/>
      <c r="D38" s="27"/>
      <c r="E38" s="27"/>
      <c r="F38" s="27"/>
      <c r="G38" s="27"/>
      <c r="H38" s="27"/>
      <c r="I38" s="27"/>
    </row>
    <row r="39" spans="1:9" ht="15.6" thickTop="1" thickBot="1">
      <c r="A39" s="41" t="s">
        <v>597</v>
      </c>
      <c r="B39" s="29"/>
      <c r="C39" s="32">
        <v>1</v>
      </c>
      <c r="D39" s="29"/>
      <c r="E39" s="29"/>
      <c r="F39" s="29"/>
      <c r="G39" s="29"/>
      <c r="H39" s="49">
        <v>0.16</v>
      </c>
      <c r="I39" s="49">
        <v>0.19</v>
      </c>
    </row>
    <row r="40" spans="1:9" ht="15" thickBot="1">
      <c r="A40" s="29" t="s">
        <v>598</v>
      </c>
      <c r="B40" s="29"/>
      <c r="C40" s="32">
        <v>2</v>
      </c>
      <c r="D40" s="29"/>
      <c r="E40" s="29"/>
      <c r="F40" s="29"/>
      <c r="G40" s="29"/>
      <c r="H40" s="49">
        <v>0.15</v>
      </c>
      <c r="I40" s="49">
        <v>0.15</v>
      </c>
    </row>
    <row r="41" spans="1:9" ht="15" thickBot="1">
      <c r="A41" s="42" t="s">
        <v>599</v>
      </c>
      <c r="B41" s="35"/>
      <c r="C41" s="43">
        <v>3</v>
      </c>
      <c r="D41" s="35"/>
      <c r="E41" s="35"/>
      <c r="F41" s="35"/>
      <c r="G41" s="35"/>
      <c r="H41" s="53">
        <v>0.13</v>
      </c>
      <c r="I41" s="53">
        <v>0.14000000000000001</v>
      </c>
    </row>
  </sheetData>
  <mergeCells count="5">
    <mergeCell ref="A4:G4"/>
    <mergeCell ref="D5:G5"/>
    <mergeCell ref="H5:I5"/>
    <mergeCell ref="D20:G20"/>
    <mergeCell ref="H20:I20"/>
  </mergeCells>
  <dataValidations count="1">
    <dataValidation type="list" allowBlank="1" showInputMessage="1" showErrorMessage="1" sqref="B26" xr:uid="{987D38A5-B6E4-4308-97AA-8574CC7A5D7F}">
      <formula1>Scenario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Data</vt:lpstr>
      <vt:lpstr>Summary Statistics</vt:lpstr>
      <vt:lpstr>Dynamic P&amp;L</vt:lpstr>
      <vt:lpstr>Forecast</vt:lpstr>
      <vt:lpstr>COGS</vt:lpstr>
      <vt:lpstr>consumerdiscretionary</vt:lpstr>
      <vt:lpstr>GICSsector</vt:lpstr>
      <vt:lpstr>GICSSubSector</vt:lpstr>
      <vt:lpstr>index</vt:lpstr>
      <vt:lpstr>IT</vt:lpstr>
      <vt:lpstr>OtherOperItems</vt:lpstr>
      <vt:lpstr>periodend</vt:lpstr>
      <vt:lpstr>RD</vt:lpstr>
      <vt:lpstr>Scenario</vt:lpstr>
      <vt:lpstr>SGAs</vt:lpstr>
      <vt:lpstr>tickersymbol</vt:lpstr>
      <vt:lpstr>totalrevenue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 Mohammed</dc:creator>
  <cp:lastModifiedBy>Noha Mohammed</cp:lastModifiedBy>
  <dcterms:created xsi:type="dcterms:W3CDTF">2024-11-29T13:39:56Z</dcterms:created>
  <dcterms:modified xsi:type="dcterms:W3CDTF">2024-11-30T00:02:44Z</dcterms:modified>
</cp:coreProperties>
</file>