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nno\Dropbox\Repositories\MinecraftUhcPlugin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5" i="2"/>
  <c r="F18" i="1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G15" i="2"/>
  <c r="G5" i="2" s="1"/>
  <c r="G12" i="2"/>
  <c r="G8" i="2"/>
  <c r="G6" i="2"/>
  <c r="O58" i="1"/>
  <c r="M67" i="1" s="1"/>
  <c r="M68" i="1"/>
  <c r="M66" i="1"/>
  <c r="J63" i="1"/>
  <c r="J67" i="1"/>
  <c r="J66" i="1"/>
  <c r="E11" i="1"/>
  <c r="M8" i="2" l="1"/>
  <c r="M24" i="2"/>
  <c r="M9" i="2"/>
  <c r="M10" i="2"/>
  <c r="M25" i="2"/>
  <c r="M26" i="2"/>
  <c r="M23" i="2"/>
  <c r="M22" i="2"/>
  <c r="M7" i="2"/>
  <c r="M21" i="2"/>
  <c r="M20" i="2"/>
  <c r="M18" i="2"/>
  <c r="M17" i="2"/>
  <c r="M19" i="2"/>
  <c r="M16" i="2"/>
  <c r="M14" i="2"/>
  <c r="M28" i="2"/>
  <c r="M12" i="2"/>
  <c r="M6" i="2"/>
  <c r="M15" i="2"/>
  <c r="M5" i="2"/>
  <c r="M29" i="2"/>
  <c r="M13" i="2"/>
  <c r="O6" i="2"/>
  <c r="M27" i="2"/>
  <c r="M11" i="2"/>
  <c r="N58" i="1"/>
  <c r="Q58" i="1" s="1"/>
  <c r="G13" i="1"/>
  <c r="O7" i="2" l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P58" i="1"/>
  <c r="E12" i="1"/>
  <c r="D12" i="1"/>
  <c r="F17" i="1"/>
  <c r="G11" i="1"/>
  <c r="G12" i="1" s="1"/>
  <c r="G14" i="1" s="1"/>
  <c r="G15" i="1" s="1"/>
  <c r="D6" i="1"/>
  <c r="E19" i="1" s="1"/>
  <c r="D9" i="1"/>
  <c r="D7" i="1"/>
  <c r="D19" i="1" l="1"/>
  <c r="D16" i="1"/>
  <c r="D24" i="1"/>
  <c r="D22" i="1"/>
  <c r="D20" i="1"/>
  <c r="D18" i="1"/>
  <c r="D25" i="1"/>
  <c r="D23" i="1"/>
  <c r="D21" i="1"/>
  <c r="D17" i="1"/>
  <c r="D15" i="1"/>
  <c r="D14" i="1"/>
  <c r="D29" i="1"/>
  <c r="D13" i="1"/>
  <c r="D28" i="1"/>
  <c r="D27" i="1"/>
  <c r="D11" i="1"/>
  <c r="D26" i="1"/>
  <c r="E22" i="1"/>
  <c r="E13" i="1"/>
  <c r="E17" i="1"/>
  <c r="E26" i="1"/>
  <c r="E25" i="1"/>
  <c r="E24" i="1"/>
  <c r="E15" i="1"/>
  <c r="E14" i="1"/>
  <c r="E29" i="1"/>
  <c r="E27" i="1"/>
  <c r="E21" i="1"/>
  <c r="E28" i="1"/>
  <c r="E18" i="1"/>
  <c r="E23" i="1"/>
  <c r="E20" i="1"/>
  <c r="E16" i="1"/>
  <c r="G16" i="1"/>
  <c r="G17" i="1" l="1"/>
  <c r="G18" i="1" l="1"/>
  <c r="F19" i="1" s="1"/>
  <c r="G19" i="1" l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F20" i="1" l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<sst xmlns="http://schemas.openxmlformats.org/spreadsheetml/2006/main" count="37" uniqueCount="22">
  <si>
    <t>a</t>
  </si>
  <si>
    <t>b</t>
  </si>
  <si>
    <t>t_s</t>
  </si>
  <si>
    <t>t_e</t>
  </si>
  <si>
    <t>Re</t>
  </si>
  <si>
    <t>Rs</t>
  </si>
  <si>
    <t>c</t>
  </si>
  <si>
    <t>StartRadius</t>
  </si>
  <si>
    <t>y(x)</t>
  </si>
  <si>
    <t>y'(x)</t>
  </si>
  <si>
    <t>Start radius</t>
  </si>
  <si>
    <t>d</t>
  </si>
  <si>
    <t>a*(x-b)^c+d</t>
  </si>
  <si>
    <t>c*a*(x-b)^(c-1)</t>
  </si>
  <si>
    <t>y(b)</t>
  </si>
  <si>
    <t>End radius</t>
  </si>
  <si>
    <t>Rf</t>
  </si>
  <si>
    <t>Smax</t>
  </si>
  <si>
    <t>dT</t>
  </si>
  <si>
    <t>dR</t>
  </si>
  <si>
    <t>Ts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</si>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</sst>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Sheet1!$C$17:$C$29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Sheet1!$D$17:$D$29</c:f>
              <c:numCache>
                <c:formatCode>General</c:formatCode>
                <c:ptCount val="13"/>
                <c:pt idx="0">
                  <c:v>2000</c:v>
                </c:pt>
                <c:pt idx="1">
                  <c:v>1987.1527777777778</c:v>
                </c:pt>
                <c:pt idx="2">
                  <c:v>1948.6111111111111</c:v>
                </c:pt>
                <c:pt idx="3">
                  <c:v>1884.375</c:v>
                </c:pt>
                <c:pt idx="4">
                  <c:v>1794.4444444444443</c:v>
                </c:pt>
                <c:pt idx="5">
                  <c:v>1678.8194444444443</c:v>
                </c:pt>
                <c:pt idx="6">
                  <c:v>1537.5</c:v>
                </c:pt>
                <c:pt idx="7">
                  <c:v>1370.4861111111113</c:v>
                </c:pt>
                <c:pt idx="8">
                  <c:v>1177.7777777777778</c:v>
                </c:pt>
                <c:pt idx="9">
                  <c:v>959.375</c:v>
                </c:pt>
                <c:pt idx="10">
                  <c:v>715.27777777777783</c:v>
                </c:pt>
                <c:pt idx="11">
                  <c:v>445.48611111111131</c:v>
                </c:pt>
                <c:pt idx="12">
                  <c:v>150.00000000000023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Sheet1!$C$17:$C$29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Sheet1!$F$17:$F$29</c:f>
              <c:numCache>
                <c:formatCode>General</c:formatCode>
                <c:ptCount val="13"/>
                <c:pt idx="0">
                  <c:v>2000</c:v>
                </c:pt>
                <c:pt idx="1">
                  <c:v>1987.1527777777778</c:v>
                </c:pt>
                <c:pt idx="2">
                  <c:v>1948.6111111111111</c:v>
                </c:pt>
                <c:pt idx="3">
                  <c:v>1884.375</c:v>
                </c:pt>
                <c:pt idx="4">
                  <c:v>1794.4444444444443</c:v>
                </c:pt>
                <c:pt idx="5">
                  <c:v>1678.8194444444443</c:v>
                </c:pt>
                <c:pt idx="6">
                  <c:v>1537.5</c:v>
                </c:pt>
                <c:pt idx="7">
                  <c:v>1370.4861111111111</c:v>
                </c:pt>
                <c:pt idx="8">
                  <c:v>1177.7777777777778</c:v>
                </c:pt>
                <c:pt idx="9">
                  <c:v>959.37500000000011</c:v>
                </c:pt>
                <c:pt idx="10">
                  <c:v>715.27777777777783</c:v>
                </c:pt>
                <c:pt idx="11">
                  <c:v>445.4861111111112</c:v>
                </c:pt>
                <c:pt idx="12">
                  <c:v>150.00000000000011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20192"/>
        <c:axId val="479820576"/>
      </c:scatterChart>
      <c:valAx>
        <c:axId val="479820192"/>
        <c:scaling>
          <c:orientation val="minMax"/>
          <c:max val="1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0576"/>
        <c:crosses val="autoZero"/>
        <c:crossBetween val="midCat"/>
      </c:valAx>
      <c:valAx>
        <c:axId val="479820576"/>
        <c:scaling>
          <c:orientation val="minMax"/>
          <c:max val="20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142875</xdr:rowOff>
    </xdr:from>
    <xdr:to>
      <xdr:col>22</xdr:col>
      <xdr:colOff>428624</xdr:colOff>
      <xdr:row>37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2"/>
  <sheetViews>
    <sheetView workbookViewId="0">
      <selection activeCell="F19" sqref="F19"/>
    </sheetView>
  </sheetViews>
  <sheetFormatPr defaultRowHeight="15" x14ac:dyDescent="0.25"/>
  <cols>
    <col min="3" max="3" width="11" bestFit="1" customWidth="1"/>
    <col min="5" max="5" width="11" customWidth="1"/>
  </cols>
  <sheetData>
    <row r="2" spans="3:7" x14ac:dyDescent="0.25">
      <c r="C2" t="s">
        <v>7</v>
      </c>
      <c r="D2">
        <v>2000</v>
      </c>
    </row>
    <row r="3" spans="3:7" x14ac:dyDescent="0.25">
      <c r="C3" t="s">
        <v>4</v>
      </c>
      <c r="D3">
        <v>150</v>
      </c>
    </row>
    <row r="4" spans="3:7" x14ac:dyDescent="0.25">
      <c r="C4" t="s">
        <v>2</v>
      </c>
      <c r="D4">
        <v>60</v>
      </c>
    </row>
    <row r="5" spans="3:7" x14ac:dyDescent="0.25">
      <c r="C5" t="s">
        <v>3</v>
      </c>
      <c r="D5">
        <v>180</v>
      </c>
    </row>
    <row r="6" spans="3:7" x14ac:dyDescent="0.25">
      <c r="C6" t="s">
        <v>0</v>
      </c>
      <c r="D6">
        <f>(D3-D2)/(D5-D4)^2</f>
        <v>-0.12847222222222221</v>
      </c>
    </row>
    <row r="7" spans="3:7" x14ac:dyDescent="0.25">
      <c r="C7" t="s">
        <v>1</v>
      </c>
      <c r="D7">
        <f>-D4</f>
        <v>-60</v>
      </c>
    </row>
    <row r="8" spans="3:7" x14ac:dyDescent="0.25">
      <c r="C8" t="s">
        <v>6</v>
      </c>
      <c r="D8">
        <v>2</v>
      </c>
    </row>
    <row r="9" spans="3:7" x14ac:dyDescent="0.25">
      <c r="C9" t="s">
        <v>11</v>
      </c>
      <c r="D9">
        <f>D2</f>
        <v>2000</v>
      </c>
      <c r="G9">
        <v>0.25</v>
      </c>
    </row>
    <row r="10" spans="3:7" x14ac:dyDescent="0.25">
      <c r="G10">
        <v>0</v>
      </c>
    </row>
    <row r="11" spans="3:7" x14ac:dyDescent="0.25">
      <c r="C11">
        <v>0</v>
      </c>
      <c r="D11">
        <f>$D$6*(C11+$D$7)^2+$D$9</f>
        <v>1537.5</v>
      </c>
      <c r="E11" s="1">
        <f>2*$D$6*(C11-$D$4)</f>
        <v>15.416666666666664</v>
      </c>
      <c r="G11">
        <f t="shared" ref="G11:G29" si="0">G10+H11</f>
        <v>0</v>
      </c>
    </row>
    <row r="12" spans="3:7" x14ac:dyDescent="0.25">
      <c r="C12">
        <v>10</v>
      </c>
      <c r="D12">
        <f>$D$6*(C12+$D$7)^2+$D$9</f>
        <v>1678.8194444444443</v>
      </c>
      <c r="E12" s="1">
        <f>2*$D$6*(C12-$D$4)</f>
        <v>12.847222222222221</v>
      </c>
      <c r="G12">
        <f t="shared" si="0"/>
        <v>0</v>
      </c>
    </row>
    <row r="13" spans="3:7" x14ac:dyDescent="0.25">
      <c r="C13">
        <v>20</v>
      </c>
      <c r="D13">
        <f>$D$6*(C13+$D$7)^2+$D$9</f>
        <v>1794.4444444444443</v>
      </c>
      <c r="E13" s="1">
        <f>2*$D$6*(C13-$D$4)</f>
        <v>10.277777777777777</v>
      </c>
      <c r="G13">
        <f>G12+H13</f>
        <v>0</v>
      </c>
    </row>
    <row r="14" spans="3:7" x14ac:dyDescent="0.25">
      <c r="C14">
        <v>30</v>
      </c>
      <c r="D14">
        <f>$D$6*(C14+$D$7)^2+$D$9</f>
        <v>1884.375</v>
      </c>
      <c r="E14" s="1">
        <f>2*$D$6*(C14-$D$4)</f>
        <v>7.7083333333333321</v>
      </c>
      <c r="G14">
        <f t="shared" si="0"/>
        <v>0</v>
      </c>
    </row>
    <row r="15" spans="3:7" x14ac:dyDescent="0.25">
      <c r="C15">
        <v>40</v>
      </c>
      <c r="D15">
        <f>$D$6*(C15+$D$7)^2+$D$9</f>
        <v>1948.6111111111111</v>
      </c>
      <c r="E15" s="1">
        <f>2*$D$6*(C15-$D$4)</f>
        <v>5.1388888888888884</v>
      </c>
      <c r="G15">
        <f t="shared" si="0"/>
        <v>0</v>
      </c>
    </row>
    <row r="16" spans="3:7" x14ac:dyDescent="0.25">
      <c r="C16">
        <v>50</v>
      </c>
      <c r="D16">
        <f>$D$6*(C16+$D$7)^2+$D$9</f>
        <v>1987.1527777777778</v>
      </c>
      <c r="E16" s="1">
        <f>2*$D$6*(C16-$D$4)</f>
        <v>2.5694444444444442</v>
      </c>
      <c r="G16">
        <f t="shared" si="0"/>
        <v>0</v>
      </c>
    </row>
    <row r="17" spans="3:7" x14ac:dyDescent="0.25">
      <c r="C17">
        <v>60</v>
      </c>
      <c r="D17">
        <f>$D$6*(C17+$D$7)^2+$D$9</f>
        <v>2000</v>
      </c>
      <c r="E17" s="1">
        <f>2*$D$6*(C17-$D$4+5)</f>
        <v>-1.2847222222222221</v>
      </c>
      <c r="F17">
        <f>D2</f>
        <v>2000</v>
      </c>
      <c r="G17">
        <f>G16+H17</f>
        <v>0</v>
      </c>
    </row>
    <row r="18" spans="3:7" x14ac:dyDescent="0.25">
      <c r="C18">
        <v>70</v>
      </c>
      <c r="D18">
        <f>$D$6*(C18+$D$7)^2+$D$9</f>
        <v>1987.1527777777778</v>
      </c>
      <c r="E18" s="1">
        <f>2*$D$6*(C18-$D$4+5)</f>
        <v>-3.8541666666666661</v>
      </c>
      <c r="F18">
        <f>E17*10*(1+$G$9*G17)+F17</f>
        <v>1987.1527777777778</v>
      </c>
      <c r="G18">
        <f t="shared" si="0"/>
        <v>0</v>
      </c>
    </row>
    <row r="19" spans="3:7" x14ac:dyDescent="0.25">
      <c r="C19">
        <v>80</v>
      </c>
      <c r="D19">
        <f>$D$6*(C19+$D$7)^2+$D$9</f>
        <v>1948.6111111111111</v>
      </c>
      <c r="E19" s="1">
        <f>2*$D$6*(C19-$D$4+5)</f>
        <v>-6.4236111111111107</v>
      </c>
      <c r="F19">
        <f t="shared" ref="F18:F29" si="1">E18*10*(1+$G$9*G18)+F18</f>
        <v>1948.6111111111111</v>
      </c>
      <c r="G19">
        <f t="shared" si="0"/>
        <v>0</v>
      </c>
    </row>
    <row r="20" spans="3:7" x14ac:dyDescent="0.25">
      <c r="C20">
        <v>90</v>
      </c>
      <c r="D20">
        <f>$D$6*(C20+$D$7)^2+$D$9</f>
        <v>1884.375</v>
      </c>
      <c r="E20" s="1">
        <f>2*$D$6*(C20-$D$4+5)</f>
        <v>-8.9930555555555554</v>
      </c>
      <c r="F20">
        <f t="shared" si="1"/>
        <v>1884.375</v>
      </c>
      <c r="G20">
        <f t="shared" si="0"/>
        <v>0</v>
      </c>
    </row>
    <row r="21" spans="3:7" x14ac:dyDescent="0.25">
      <c r="C21">
        <v>100</v>
      </c>
      <c r="D21">
        <f>$D$6*(C21+$D$7)^2+$D$9</f>
        <v>1794.4444444444443</v>
      </c>
      <c r="E21" s="1">
        <f>2*$D$6*(C21-$D$4+5)</f>
        <v>-11.562499999999998</v>
      </c>
      <c r="F21">
        <f t="shared" si="1"/>
        <v>1794.4444444444443</v>
      </c>
      <c r="G21">
        <f t="shared" si="0"/>
        <v>0</v>
      </c>
    </row>
    <row r="22" spans="3:7" x14ac:dyDescent="0.25">
      <c r="C22">
        <v>110</v>
      </c>
      <c r="D22">
        <f>$D$6*(C22+$D$7)^2+$D$9</f>
        <v>1678.8194444444443</v>
      </c>
      <c r="E22" s="1">
        <f>2*$D$6*(C22-$D$4+5)</f>
        <v>-14.131944444444443</v>
      </c>
      <c r="F22">
        <f t="shared" si="1"/>
        <v>1678.8194444444443</v>
      </c>
      <c r="G22">
        <f t="shared" si="0"/>
        <v>0</v>
      </c>
    </row>
    <row r="23" spans="3:7" x14ac:dyDescent="0.25">
      <c r="C23">
        <v>120</v>
      </c>
      <c r="D23">
        <f>$D$6*(C23+$D$7)^2+$D$9</f>
        <v>1537.5</v>
      </c>
      <c r="E23" s="1">
        <f>2*$D$6*(C23-$D$4+5)</f>
        <v>-16.701388888888886</v>
      </c>
      <c r="F23">
        <f t="shared" si="1"/>
        <v>1537.5</v>
      </c>
      <c r="G23">
        <f t="shared" si="0"/>
        <v>0</v>
      </c>
    </row>
    <row r="24" spans="3:7" x14ac:dyDescent="0.25">
      <c r="C24">
        <v>130</v>
      </c>
      <c r="D24">
        <f>$D$6*(C24+$D$7)^2+$D$9</f>
        <v>1370.4861111111113</v>
      </c>
      <c r="E24" s="1">
        <f>2*$D$6*(C24-$D$4+5)</f>
        <v>-19.270833333333332</v>
      </c>
      <c r="F24">
        <f t="shared" si="1"/>
        <v>1370.4861111111111</v>
      </c>
      <c r="G24">
        <f t="shared" si="0"/>
        <v>0</v>
      </c>
    </row>
    <row r="25" spans="3:7" x14ac:dyDescent="0.25">
      <c r="C25">
        <v>140</v>
      </c>
      <c r="D25">
        <f>$D$6*(C25+$D$7)^2+$D$9</f>
        <v>1177.7777777777778</v>
      </c>
      <c r="E25" s="1">
        <f>2*$D$6*(C25-$D$4+5)</f>
        <v>-21.840277777777775</v>
      </c>
      <c r="F25">
        <f t="shared" si="1"/>
        <v>1177.7777777777778</v>
      </c>
      <c r="G25">
        <f t="shared" si="0"/>
        <v>0</v>
      </c>
    </row>
    <row r="26" spans="3:7" x14ac:dyDescent="0.25">
      <c r="C26">
        <v>150</v>
      </c>
      <c r="D26">
        <f>$D$6*(C26+$D$7)^2+$D$9</f>
        <v>959.375</v>
      </c>
      <c r="E26" s="1">
        <f>2*$D$6*(C26-$D$4+5)</f>
        <v>-24.409722222222221</v>
      </c>
      <c r="F26">
        <f t="shared" si="1"/>
        <v>959.37500000000011</v>
      </c>
      <c r="G26">
        <f t="shared" si="0"/>
        <v>0</v>
      </c>
    </row>
    <row r="27" spans="3:7" x14ac:dyDescent="0.25">
      <c r="C27">
        <v>160</v>
      </c>
      <c r="D27">
        <f>$D$6*(C27+$D$7)^2+$D$9</f>
        <v>715.27777777777783</v>
      </c>
      <c r="E27" s="1">
        <f>2*$D$6*(C27-$D$4+5)</f>
        <v>-26.979166666666664</v>
      </c>
      <c r="F27">
        <f t="shared" si="1"/>
        <v>715.27777777777783</v>
      </c>
      <c r="G27">
        <f t="shared" si="0"/>
        <v>0</v>
      </c>
    </row>
    <row r="28" spans="3:7" x14ac:dyDescent="0.25">
      <c r="C28">
        <v>170</v>
      </c>
      <c r="D28">
        <f>$D$6*(C28+$D$7)^2+$D$9</f>
        <v>445.48611111111131</v>
      </c>
      <c r="E28" s="1">
        <f>2*$D$6*(C28-$D$4+5)</f>
        <v>-29.548611111111107</v>
      </c>
      <c r="F28">
        <f t="shared" si="1"/>
        <v>445.4861111111112</v>
      </c>
      <c r="G28">
        <f t="shared" si="0"/>
        <v>0</v>
      </c>
    </row>
    <row r="29" spans="3:7" x14ac:dyDescent="0.25">
      <c r="C29">
        <v>180</v>
      </c>
      <c r="D29">
        <f>$D$6*(C29+$D$7)^2+$D$9</f>
        <v>150.00000000000023</v>
      </c>
      <c r="E29" s="1">
        <f>2*$D$6*(C29-$D$4+5)</f>
        <v>-32.11805555555555</v>
      </c>
      <c r="F29">
        <f t="shared" si="1"/>
        <v>150.00000000000011</v>
      </c>
      <c r="G29">
        <f t="shared" si="0"/>
        <v>0</v>
      </c>
    </row>
    <row r="30" spans="3:7" x14ac:dyDescent="0.25">
      <c r="C30">
        <v>190</v>
      </c>
      <c r="E30" s="1"/>
    </row>
    <row r="32" spans="3:7" x14ac:dyDescent="0.25">
      <c r="E32" s="1"/>
    </row>
    <row r="33" spans="3:5" x14ac:dyDescent="0.25">
      <c r="C33" t="s">
        <v>8</v>
      </c>
      <c r="D33" t="s">
        <v>12</v>
      </c>
      <c r="E33" s="1"/>
    </row>
    <row r="34" spans="3:5" x14ac:dyDescent="0.25">
      <c r="C34" t="s">
        <v>9</v>
      </c>
      <c r="D34" t="s">
        <v>13</v>
      </c>
      <c r="E34" s="1"/>
    </row>
    <row r="35" spans="3:5" x14ac:dyDescent="0.25">
      <c r="E35" s="1"/>
    </row>
    <row r="36" spans="3:5" x14ac:dyDescent="0.25">
      <c r="C36" t="s">
        <v>10</v>
      </c>
      <c r="D36" t="s">
        <v>14</v>
      </c>
      <c r="E36" s="1" t="s">
        <v>11</v>
      </c>
    </row>
    <row r="37" spans="3:5" x14ac:dyDescent="0.25">
      <c r="C37" t="s">
        <v>15</v>
      </c>
      <c r="E37" s="1"/>
    </row>
    <row r="38" spans="3:5" x14ac:dyDescent="0.25">
      <c r="E38" s="1"/>
    </row>
    <row r="39" spans="3:5" x14ac:dyDescent="0.25">
      <c r="E39" s="1"/>
    </row>
    <row r="40" spans="3:5" x14ac:dyDescent="0.25">
      <c r="E40" s="1"/>
    </row>
    <row r="41" spans="3:5" x14ac:dyDescent="0.25">
      <c r="E41" s="1"/>
    </row>
    <row r="42" spans="3:5" x14ac:dyDescent="0.25">
      <c r="E42" s="1"/>
    </row>
    <row r="43" spans="3:5" x14ac:dyDescent="0.25">
      <c r="E43" s="1"/>
    </row>
    <row r="44" spans="3:5" x14ac:dyDescent="0.25">
      <c r="E44" s="1"/>
    </row>
    <row r="45" spans="3:5" x14ac:dyDescent="0.25">
      <c r="E45" s="1"/>
    </row>
    <row r="46" spans="3:5" x14ac:dyDescent="0.25">
      <c r="E46" s="1"/>
    </row>
    <row r="47" spans="3:5" x14ac:dyDescent="0.25">
      <c r="E47" s="1"/>
    </row>
    <row r="48" spans="3:5" x14ac:dyDescent="0.25">
      <c r="E48" s="1"/>
    </row>
    <row r="49" spans="5:17" x14ac:dyDescent="0.25">
      <c r="E49" s="1"/>
    </row>
    <row r="50" spans="5:17" x14ac:dyDescent="0.25">
      <c r="E50" s="1"/>
    </row>
    <row r="51" spans="5:17" x14ac:dyDescent="0.25">
      <c r="E51" s="1"/>
    </row>
    <row r="52" spans="5:17" x14ac:dyDescent="0.25">
      <c r="E52" s="1"/>
    </row>
    <row r="53" spans="5:17" x14ac:dyDescent="0.25">
      <c r="E53" s="1"/>
    </row>
    <row r="54" spans="5:17" x14ac:dyDescent="0.25">
      <c r="E54" s="1"/>
    </row>
    <row r="55" spans="5:17" x14ac:dyDescent="0.25">
      <c r="E55" s="1"/>
    </row>
    <row r="56" spans="5:17" x14ac:dyDescent="0.25">
      <c r="E56" s="1"/>
    </row>
    <row r="57" spans="5:17" x14ac:dyDescent="0.25">
      <c r="E57" s="1"/>
      <c r="N57" t="s">
        <v>0</v>
      </c>
      <c r="O57" t="s">
        <v>6</v>
      </c>
      <c r="P57" t="s">
        <v>16</v>
      </c>
      <c r="Q57" t="s">
        <v>17</v>
      </c>
    </row>
    <row r="58" spans="5:17" x14ac:dyDescent="0.25">
      <c r="E58" s="1"/>
      <c r="N58">
        <f>-J68/(O58*J66^(O58-1))</f>
        <v>-15.376822479438207</v>
      </c>
      <c r="O58">
        <f>J66*J68/J67</f>
        <v>1.0005405405405405</v>
      </c>
      <c r="P58">
        <f>N58*$J$66^O58+J64</f>
        <v>150</v>
      </c>
      <c r="Q58">
        <f>N58*O58*$J$66^(O58-1)</f>
        <v>-15.424999999999999</v>
      </c>
    </row>
    <row r="59" spans="5:17" x14ac:dyDescent="0.25">
      <c r="E59" s="1"/>
    </row>
    <row r="60" spans="5:17" x14ac:dyDescent="0.25">
      <c r="E60" s="1"/>
    </row>
    <row r="61" spans="5:17" x14ac:dyDescent="0.25">
      <c r="E61" s="1"/>
      <c r="I61" t="s">
        <v>0</v>
      </c>
    </row>
    <row r="62" spans="5:17" x14ac:dyDescent="0.25">
      <c r="E62" s="1"/>
      <c r="I62" t="s">
        <v>1</v>
      </c>
      <c r="J62">
        <v>60</v>
      </c>
    </row>
    <row r="63" spans="5:17" x14ac:dyDescent="0.25">
      <c r="E63" s="1"/>
      <c r="I63" t="s">
        <v>6</v>
      </c>
      <c r="J63">
        <f>-J68/J66/J67</f>
        <v>-6.9481981981981984E-5</v>
      </c>
    </row>
    <row r="64" spans="5:17" x14ac:dyDescent="0.25">
      <c r="E64" s="1"/>
      <c r="I64" t="s">
        <v>11</v>
      </c>
      <c r="J64">
        <v>2000</v>
      </c>
    </row>
    <row r="65" spans="5:13" x14ac:dyDescent="0.25">
      <c r="E65" s="1"/>
    </row>
    <row r="66" spans="5:13" x14ac:dyDescent="0.25">
      <c r="E66" s="1"/>
      <c r="I66" t="s">
        <v>18</v>
      </c>
      <c r="J66">
        <f>180-60</f>
        <v>120</v>
      </c>
      <c r="M66">
        <f>J67/J68</f>
        <v>119.93517017828201</v>
      </c>
    </row>
    <row r="67" spans="5:13" x14ac:dyDescent="0.25">
      <c r="E67" s="1"/>
      <c r="I67" t="s">
        <v>19</v>
      </c>
      <c r="J67">
        <f>2000-150</f>
        <v>1850</v>
      </c>
      <c r="M67">
        <f>J66/O58</f>
        <v>119.93517017828201</v>
      </c>
    </row>
    <row r="68" spans="5:13" x14ac:dyDescent="0.25">
      <c r="E68" s="1"/>
      <c r="I68" t="s">
        <v>17</v>
      </c>
      <c r="J68">
        <v>15.425000000000001</v>
      </c>
      <c r="M68">
        <f>J66*J68/J67</f>
        <v>1.0005405405405405</v>
      </c>
    </row>
    <row r="69" spans="5:13" x14ac:dyDescent="0.25">
      <c r="E69" s="1"/>
    </row>
    <row r="70" spans="5:13" x14ac:dyDescent="0.25">
      <c r="E70" s="1"/>
    </row>
    <row r="71" spans="5:13" x14ac:dyDescent="0.25">
      <c r="E71" s="1"/>
    </row>
    <row r="72" spans="5:13" x14ac:dyDescent="0.25">
      <c r="E72" s="1"/>
    </row>
    <row r="73" spans="5:13" x14ac:dyDescent="0.25">
      <c r="E73" s="1"/>
    </row>
    <row r="74" spans="5:13" x14ac:dyDescent="0.25">
      <c r="E74" s="1"/>
    </row>
    <row r="75" spans="5:13" x14ac:dyDescent="0.25">
      <c r="E75" s="1"/>
    </row>
    <row r="76" spans="5:13" x14ac:dyDescent="0.25">
      <c r="E76" s="1"/>
    </row>
    <row r="77" spans="5:13" x14ac:dyDescent="0.25">
      <c r="E77" s="1"/>
    </row>
    <row r="78" spans="5:13" x14ac:dyDescent="0.25">
      <c r="E78" s="1"/>
    </row>
    <row r="79" spans="5:13" x14ac:dyDescent="0.25">
      <c r="E79" s="1"/>
    </row>
    <row r="80" spans="5:13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O125"/>
  <sheetViews>
    <sheetView tabSelected="1" workbookViewId="0">
      <selection activeCell="K13" sqref="K13"/>
    </sheetView>
  </sheetViews>
  <sheetFormatPr defaultRowHeight="15" x14ac:dyDescent="0.25"/>
  <sheetData>
    <row r="5" spans="6:15" x14ac:dyDescent="0.25">
      <c r="F5" t="s">
        <v>0</v>
      </c>
      <c r="G5">
        <f>G15/G12^G7</f>
        <v>-0.12847222222222221</v>
      </c>
      <c r="L5">
        <v>60</v>
      </c>
      <c r="M5">
        <f>$G$5*(L5-$G$6)^$G$7+$G$8</f>
        <v>2000</v>
      </c>
      <c r="N5">
        <f>IF(L5=$G$6,$G$5*$G$7,$G$5*$G$7*(L5-$G$6-0.5)^($G$7-1))</f>
        <v>-0.25694444444444442</v>
      </c>
      <c r="O5">
        <v>2000</v>
      </c>
    </row>
    <row r="6" spans="6:15" x14ac:dyDescent="0.25">
      <c r="F6" t="s">
        <v>1</v>
      </c>
      <c r="G6">
        <f>G10</f>
        <v>60</v>
      </c>
      <c r="L6">
        <v>61</v>
      </c>
      <c r="M6">
        <f t="shared" ref="M6:M69" si="0">$G$5*(L6-$G$6)^$G$7+$G$8</f>
        <v>1999.8715277777778</v>
      </c>
      <c r="N6">
        <f t="shared" ref="N6:N69" si="1">IF(L6=$G$6,$G$5*$G$7,$G$5*$G$7*(L6-$G$6-0.5)^($G$7-1))</f>
        <v>-0.12847222222222221</v>
      </c>
      <c r="O6">
        <f>O5+ N6*(L6-L5)</f>
        <v>1999.8715277777778</v>
      </c>
    </row>
    <row r="7" spans="6:15" x14ac:dyDescent="0.25">
      <c r="F7" t="s">
        <v>6</v>
      </c>
      <c r="G7">
        <v>2</v>
      </c>
      <c r="L7">
        <v>62</v>
      </c>
      <c r="M7">
        <f t="shared" si="0"/>
        <v>1999.4861111111111</v>
      </c>
      <c r="N7">
        <f t="shared" si="1"/>
        <v>-0.38541666666666663</v>
      </c>
      <c r="O7">
        <f>O6+ N7*(L7-L6)</f>
        <v>1999.4861111111111</v>
      </c>
    </row>
    <row r="8" spans="6:15" x14ac:dyDescent="0.25">
      <c r="F8" t="s">
        <v>11</v>
      </c>
      <c r="G8">
        <f>G13</f>
        <v>2000</v>
      </c>
      <c r="L8">
        <v>63</v>
      </c>
      <c r="M8">
        <f t="shared" si="0"/>
        <v>1998.84375</v>
      </c>
      <c r="N8">
        <f t="shared" si="1"/>
        <v>-0.64236111111111105</v>
      </c>
      <c r="O8">
        <f>O7+ N8*(L8-L7)</f>
        <v>1998.84375</v>
      </c>
    </row>
    <row r="9" spans="6:15" x14ac:dyDescent="0.25">
      <c r="L9">
        <v>64</v>
      </c>
      <c r="M9">
        <f t="shared" si="0"/>
        <v>1997.9444444444443</v>
      </c>
      <c r="N9">
        <f t="shared" si="1"/>
        <v>-0.89930555555555547</v>
      </c>
      <c r="O9">
        <f>O8+ N9*(L9-L8)</f>
        <v>1997.9444444444443</v>
      </c>
    </row>
    <row r="10" spans="6:15" x14ac:dyDescent="0.25">
      <c r="F10" t="s">
        <v>20</v>
      </c>
      <c r="G10">
        <v>60</v>
      </c>
      <c r="L10">
        <v>65</v>
      </c>
      <c r="M10">
        <f t="shared" si="0"/>
        <v>1996.7881944444443</v>
      </c>
      <c r="N10">
        <f t="shared" si="1"/>
        <v>-1.15625</v>
      </c>
      <c r="O10">
        <f>O9+ N10*(L10-L9)</f>
        <v>1996.7881944444443</v>
      </c>
    </row>
    <row r="11" spans="6:15" x14ac:dyDescent="0.25">
      <c r="F11" t="s">
        <v>21</v>
      </c>
      <c r="G11">
        <v>180</v>
      </c>
      <c r="L11">
        <v>66</v>
      </c>
      <c r="M11">
        <f t="shared" si="0"/>
        <v>1995.375</v>
      </c>
      <c r="N11">
        <f t="shared" si="1"/>
        <v>-1.4131944444444442</v>
      </c>
      <c r="O11">
        <f>O10+ N11*(L11-L10)</f>
        <v>1995.375</v>
      </c>
    </row>
    <row r="12" spans="6:15" x14ac:dyDescent="0.25">
      <c r="F12" t="s">
        <v>18</v>
      </c>
      <c r="G12">
        <f>G11-G10</f>
        <v>120</v>
      </c>
      <c r="L12">
        <v>67</v>
      </c>
      <c r="M12">
        <f t="shared" si="0"/>
        <v>1993.7048611111111</v>
      </c>
      <c r="N12">
        <f t="shared" si="1"/>
        <v>-1.6701388888888888</v>
      </c>
      <c r="O12">
        <f>O11+ N12*(L12-L11)</f>
        <v>1993.7048611111111</v>
      </c>
    </row>
    <row r="13" spans="6:15" x14ac:dyDescent="0.25">
      <c r="F13" t="s">
        <v>5</v>
      </c>
      <c r="G13">
        <v>2000</v>
      </c>
      <c r="L13">
        <v>68</v>
      </c>
      <c r="M13">
        <f t="shared" si="0"/>
        <v>1991.7777777777778</v>
      </c>
      <c r="N13">
        <f t="shared" si="1"/>
        <v>-1.927083333333333</v>
      </c>
      <c r="O13">
        <f>O12+ N13*(L13-L12)</f>
        <v>1991.7777777777778</v>
      </c>
    </row>
    <row r="14" spans="6:15" x14ac:dyDescent="0.25">
      <c r="F14" t="s">
        <v>4</v>
      </c>
      <c r="G14">
        <v>150</v>
      </c>
      <c r="L14">
        <v>69</v>
      </c>
      <c r="M14">
        <f t="shared" si="0"/>
        <v>1989.59375</v>
      </c>
      <c r="N14">
        <f t="shared" si="1"/>
        <v>-2.1840277777777777</v>
      </c>
      <c r="O14">
        <f>O13+ N14*(L14-L13)</f>
        <v>1989.59375</v>
      </c>
    </row>
    <row r="15" spans="6:15" x14ac:dyDescent="0.25">
      <c r="F15" t="s">
        <v>19</v>
      </c>
      <c r="G15">
        <f>G14-G13</f>
        <v>-1850</v>
      </c>
      <c r="L15">
        <v>70</v>
      </c>
      <c r="M15">
        <f t="shared" si="0"/>
        <v>1987.1527777777778</v>
      </c>
      <c r="N15">
        <f t="shared" si="1"/>
        <v>-2.4409722222222219</v>
      </c>
      <c r="O15">
        <f>O14+ N15*(L15-L14)</f>
        <v>1987.1527777777778</v>
      </c>
    </row>
    <row r="16" spans="6:15" x14ac:dyDescent="0.25">
      <c r="L16">
        <v>71</v>
      </c>
      <c r="M16">
        <f t="shared" si="0"/>
        <v>1984.4548611111111</v>
      </c>
      <c r="N16">
        <f t="shared" si="1"/>
        <v>-2.6979166666666665</v>
      </c>
      <c r="O16">
        <f>O15+ N16*(L16-L15)</f>
        <v>1984.4548611111111</v>
      </c>
    </row>
    <row r="17" spans="12:15" x14ac:dyDescent="0.25">
      <c r="L17">
        <v>72</v>
      </c>
      <c r="M17">
        <f t="shared" si="0"/>
        <v>1981.5</v>
      </c>
      <c r="N17">
        <f t="shared" si="1"/>
        <v>-2.9548611111111107</v>
      </c>
      <c r="O17">
        <f>O16+ N17*(L17-L16)</f>
        <v>1981.5</v>
      </c>
    </row>
    <row r="18" spans="12:15" x14ac:dyDescent="0.25">
      <c r="L18">
        <v>73</v>
      </c>
      <c r="M18">
        <f t="shared" si="0"/>
        <v>1978.2881944444443</v>
      </c>
      <c r="N18">
        <f t="shared" si="1"/>
        <v>-3.2118055555555554</v>
      </c>
      <c r="O18">
        <f>O17+ N18*(L18-L17)</f>
        <v>1978.2881944444443</v>
      </c>
    </row>
    <row r="19" spans="12:15" x14ac:dyDescent="0.25">
      <c r="L19">
        <v>74</v>
      </c>
      <c r="M19">
        <f t="shared" si="0"/>
        <v>1974.8194444444443</v>
      </c>
      <c r="N19">
        <f t="shared" si="1"/>
        <v>-3.4687499999999996</v>
      </c>
      <c r="O19">
        <f>O18+ N19*(L19-L18)</f>
        <v>1974.8194444444443</v>
      </c>
    </row>
    <row r="20" spans="12:15" x14ac:dyDescent="0.25">
      <c r="L20">
        <v>75</v>
      </c>
      <c r="M20">
        <f t="shared" si="0"/>
        <v>1971.09375</v>
      </c>
      <c r="N20">
        <f t="shared" si="1"/>
        <v>-3.7256944444444442</v>
      </c>
      <c r="O20">
        <f>O19+ N20*(L20-L19)</f>
        <v>1971.09375</v>
      </c>
    </row>
    <row r="21" spans="12:15" x14ac:dyDescent="0.25">
      <c r="L21">
        <v>76</v>
      </c>
      <c r="M21">
        <f t="shared" si="0"/>
        <v>1967.1111111111111</v>
      </c>
      <c r="N21">
        <f t="shared" si="1"/>
        <v>-3.9826388888888884</v>
      </c>
      <c r="O21">
        <f>O20+ N21*(L21-L20)</f>
        <v>1967.1111111111111</v>
      </c>
    </row>
    <row r="22" spans="12:15" x14ac:dyDescent="0.25">
      <c r="L22">
        <v>77</v>
      </c>
      <c r="M22">
        <f t="shared" si="0"/>
        <v>1962.8715277777778</v>
      </c>
      <c r="N22">
        <f t="shared" si="1"/>
        <v>-4.239583333333333</v>
      </c>
      <c r="O22">
        <f>O21+ N22*(L22-L21)</f>
        <v>1962.8715277777778</v>
      </c>
    </row>
    <row r="23" spans="12:15" x14ac:dyDescent="0.25">
      <c r="L23">
        <v>78</v>
      </c>
      <c r="M23">
        <f t="shared" si="0"/>
        <v>1958.375</v>
      </c>
      <c r="N23">
        <f t="shared" si="1"/>
        <v>-4.4965277777777777</v>
      </c>
      <c r="O23">
        <f>O22+ N23*(L23-L22)</f>
        <v>1958.375</v>
      </c>
    </row>
    <row r="24" spans="12:15" x14ac:dyDescent="0.25">
      <c r="L24">
        <v>79</v>
      </c>
      <c r="M24">
        <f t="shared" si="0"/>
        <v>1953.6215277777778</v>
      </c>
      <c r="N24">
        <f t="shared" si="1"/>
        <v>-4.7534722222222214</v>
      </c>
      <c r="O24">
        <f>O23+ N24*(L24-L23)</f>
        <v>1953.6215277777778</v>
      </c>
    </row>
    <row r="25" spans="12:15" x14ac:dyDescent="0.25">
      <c r="L25">
        <v>80</v>
      </c>
      <c r="M25">
        <f t="shared" si="0"/>
        <v>1948.6111111111111</v>
      </c>
      <c r="N25">
        <f t="shared" si="1"/>
        <v>-5.0104166666666661</v>
      </c>
      <c r="O25">
        <f>O24+ N25*(L25-L24)</f>
        <v>1948.6111111111111</v>
      </c>
    </row>
    <row r="26" spans="12:15" x14ac:dyDescent="0.25">
      <c r="L26">
        <v>81</v>
      </c>
      <c r="M26">
        <f t="shared" si="0"/>
        <v>1943.34375</v>
      </c>
      <c r="N26">
        <f t="shared" si="1"/>
        <v>-5.2673611111111107</v>
      </c>
      <c r="O26">
        <f>O25+ N26*(L26-L25)</f>
        <v>1943.34375</v>
      </c>
    </row>
    <row r="27" spans="12:15" x14ac:dyDescent="0.25">
      <c r="L27">
        <v>82</v>
      </c>
      <c r="M27">
        <f t="shared" si="0"/>
        <v>1937.8194444444443</v>
      </c>
      <c r="N27">
        <f t="shared" si="1"/>
        <v>-5.5243055555555554</v>
      </c>
      <c r="O27">
        <f>O26+ N27*(L27-L26)</f>
        <v>1937.8194444444443</v>
      </c>
    </row>
    <row r="28" spans="12:15" x14ac:dyDescent="0.25">
      <c r="L28">
        <v>83</v>
      </c>
      <c r="M28">
        <f t="shared" si="0"/>
        <v>1932.0381944444443</v>
      </c>
      <c r="N28">
        <f t="shared" si="1"/>
        <v>-5.7812499999999991</v>
      </c>
      <c r="O28">
        <f>O27+ N28*(L28-L27)</f>
        <v>1932.0381944444443</v>
      </c>
    </row>
    <row r="29" spans="12:15" x14ac:dyDescent="0.25">
      <c r="L29">
        <v>84</v>
      </c>
      <c r="M29">
        <f t="shared" si="0"/>
        <v>1926</v>
      </c>
      <c r="N29">
        <f t="shared" si="1"/>
        <v>-6.0381944444444438</v>
      </c>
      <c r="O29">
        <f>O28+ N29*(L29-L28)</f>
        <v>1926</v>
      </c>
    </row>
    <row r="30" spans="12:15" x14ac:dyDescent="0.25">
      <c r="L30">
        <v>85</v>
      </c>
      <c r="M30">
        <f t="shared" si="0"/>
        <v>1919.7048611111111</v>
      </c>
      <c r="N30">
        <f t="shared" si="1"/>
        <v>-6.2951388888888884</v>
      </c>
      <c r="O30">
        <f t="shared" ref="O30:O93" si="2">O29+ N30*(L30-L29)</f>
        <v>1919.7048611111111</v>
      </c>
    </row>
    <row r="31" spans="12:15" x14ac:dyDescent="0.25">
      <c r="L31">
        <v>86</v>
      </c>
      <c r="M31">
        <f t="shared" si="0"/>
        <v>1913.1527777777778</v>
      </c>
      <c r="N31">
        <f t="shared" si="1"/>
        <v>-6.552083333333333</v>
      </c>
      <c r="O31">
        <f t="shared" si="2"/>
        <v>1913.1527777777778</v>
      </c>
    </row>
    <row r="32" spans="12:15" x14ac:dyDescent="0.25">
      <c r="L32">
        <v>87</v>
      </c>
      <c r="M32">
        <f t="shared" si="0"/>
        <v>1906.34375</v>
      </c>
      <c r="N32">
        <f t="shared" si="1"/>
        <v>-6.8090277777777768</v>
      </c>
      <c r="O32">
        <f t="shared" si="2"/>
        <v>1906.34375</v>
      </c>
    </row>
    <row r="33" spans="12:15" x14ac:dyDescent="0.25">
      <c r="L33">
        <v>88</v>
      </c>
      <c r="M33">
        <f t="shared" si="0"/>
        <v>1899.2777777777778</v>
      </c>
      <c r="N33">
        <f t="shared" si="1"/>
        <v>-7.0659722222222214</v>
      </c>
      <c r="O33">
        <f t="shared" si="2"/>
        <v>1899.2777777777778</v>
      </c>
    </row>
    <row r="34" spans="12:15" x14ac:dyDescent="0.25">
      <c r="L34">
        <v>89</v>
      </c>
      <c r="M34">
        <f t="shared" si="0"/>
        <v>1891.9548611111111</v>
      </c>
      <c r="N34">
        <f t="shared" si="1"/>
        <v>-7.3229166666666661</v>
      </c>
      <c r="O34">
        <f t="shared" si="2"/>
        <v>1891.9548611111111</v>
      </c>
    </row>
    <row r="35" spans="12:15" x14ac:dyDescent="0.25">
      <c r="L35">
        <v>90</v>
      </c>
      <c r="M35">
        <f t="shared" si="0"/>
        <v>1884.375</v>
      </c>
      <c r="N35">
        <f t="shared" si="1"/>
        <v>-7.5798611111111107</v>
      </c>
      <c r="O35">
        <f t="shared" si="2"/>
        <v>1884.375</v>
      </c>
    </row>
    <row r="36" spans="12:15" x14ac:dyDescent="0.25">
      <c r="L36">
        <v>91</v>
      </c>
      <c r="M36">
        <f t="shared" si="0"/>
        <v>1876.5381944444443</v>
      </c>
      <c r="N36">
        <f t="shared" si="1"/>
        <v>-7.8368055555555545</v>
      </c>
      <c r="O36">
        <f t="shared" si="2"/>
        <v>1876.5381944444443</v>
      </c>
    </row>
    <row r="37" spans="12:15" x14ac:dyDescent="0.25">
      <c r="L37">
        <v>92</v>
      </c>
      <c r="M37">
        <f t="shared" si="0"/>
        <v>1868.4444444444443</v>
      </c>
      <c r="N37">
        <f t="shared" si="1"/>
        <v>-8.09375</v>
      </c>
      <c r="O37">
        <f t="shared" si="2"/>
        <v>1868.4444444444443</v>
      </c>
    </row>
    <row r="38" spans="12:15" x14ac:dyDescent="0.25">
      <c r="L38">
        <v>93</v>
      </c>
      <c r="M38">
        <f t="shared" si="0"/>
        <v>1860.09375</v>
      </c>
      <c r="N38">
        <f t="shared" si="1"/>
        <v>-8.3506944444444429</v>
      </c>
      <c r="O38">
        <f t="shared" si="2"/>
        <v>1860.09375</v>
      </c>
    </row>
    <row r="39" spans="12:15" x14ac:dyDescent="0.25">
      <c r="L39">
        <v>94</v>
      </c>
      <c r="M39">
        <f t="shared" si="0"/>
        <v>1851.4861111111111</v>
      </c>
      <c r="N39">
        <f t="shared" si="1"/>
        <v>-8.6076388888888875</v>
      </c>
      <c r="O39">
        <f t="shared" si="2"/>
        <v>1851.4861111111111</v>
      </c>
    </row>
    <row r="40" spans="12:15" x14ac:dyDescent="0.25">
      <c r="L40">
        <v>95</v>
      </c>
      <c r="M40">
        <f t="shared" si="0"/>
        <v>1842.6215277777778</v>
      </c>
      <c r="N40">
        <f t="shared" si="1"/>
        <v>-8.8645833333333321</v>
      </c>
      <c r="O40">
        <f t="shared" si="2"/>
        <v>1842.6215277777778</v>
      </c>
    </row>
    <row r="41" spans="12:15" x14ac:dyDescent="0.25">
      <c r="L41">
        <v>96</v>
      </c>
      <c r="M41">
        <f t="shared" si="0"/>
        <v>1833.5</v>
      </c>
      <c r="N41">
        <f t="shared" si="1"/>
        <v>-9.1215277777777768</v>
      </c>
      <c r="O41">
        <f t="shared" si="2"/>
        <v>1833.5</v>
      </c>
    </row>
    <row r="42" spans="12:15" x14ac:dyDescent="0.25">
      <c r="L42">
        <v>97</v>
      </c>
      <c r="M42">
        <f t="shared" si="0"/>
        <v>1824.1215277777778</v>
      </c>
      <c r="N42">
        <f t="shared" si="1"/>
        <v>-9.3784722222222214</v>
      </c>
      <c r="O42">
        <f t="shared" si="2"/>
        <v>1824.1215277777778</v>
      </c>
    </row>
    <row r="43" spans="12:15" x14ac:dyDescent="0.25">
      <c r="L43">
        <v>98</v>
      </c>
      <c r="M43">
        <f t="shared" si="0"/>
        <v>1814.4861111111111</v>
      </c>
      <c r="N43">
        <f t="shared" si="1"/>
        <v>-9.6354166666666661</v>
      </c>
      <c r="O43">
        <f t="shared" si="2"/>
        <v>1814.4861111111111</v>
      </c>
    </row>
    <row r="44" spans="12:15" x14ac:dyDescent="0.25">
      <c r="L44">
        <v>99</v>
      </c>
      <c r="M44">
        <f t="shared" si="0"/>
        <v>1804.59375</v>
      </c>
      <c r="N44">
        <f t="shared" si="1"/>
        <v>-9.8923611111111107</v>
      </c>
      <c r="O44">
        <f t="shared" si="2"/>
        <v>1804.59375</v>
      </c>
    </row>
    <row r="45" spans="12:15" x14ac:dyDescent="0.25">
      <c r="L45">
        <v>100</v>
      </c>
      <c r="M45">
        <f t="shared" si="0"/>
        <v>1794.4444444444443</v>
      </c>
      <c r="N45">
        <f t="shared" si="1"/>
        <v>-10.149305555555555</v>
      </c>
      <c r="O45">
        <f t="shared" si="2"/>
        <v>1794.4444444444443</v>
      </c>
    </row>
    <row r="46" spans="12:15" x14ac:dyDescent="0.25">
      <c r="L46">
        <v>101</v>
      </c>
      <c r="M46">
        <f t="shared" si="0"/>
        <v>1784.0381944444443</v>
      </c>
      <c r="N46">
        <f t="shared" si="1"/>
        <v>-10.406249999999998</v>
      </c>
      <c r="O46">
        <f t="shared" si="2"/>
        <v>1784.0381944444443</v>
      </c>
    </row>
    <row r="47" spans="12:15" x14ac:dyDescent="0.25">
      <c r="L47">
        <v>102</v>
      </c>
      <c r="M47">
        <f t="shared" si="0"/>
        <v>1773.375</v>
      </c>
      <c r="N47">
        <f t="shared" si="1"/>
        <v>-10.663194444444443</v>
      </c>
      <c r="O47">
        <f t="shared" si="2"/>
        <v>1773.375</v>
      </c>
    </row>
    <row r="48" spans="12:15" x14ac:dyDescent="0.25">
      <c r="L48">
        <v>103</v>
      </c>
      <c r="M48">
        <f t="shared" si="0"/>
        <v>1762.4548611111111</v>
      </c>
      <c r="N48">
        <f t="shared" si="1"/>
        <v>-10.920138888888888</v>
      </c>
      <c r="O48">
        <f t="shared" si="2"/>
        <v>1762.4548611111111</v>
      </c>
    </row>
    <row r="49" spans="12:15" x14ac:dyDescent="0.25">
      <c r="L49">
        <v>104</v>
      </c>
      <c r="M49">
        <f t="shared" si="0"/>
        <v>1751.2777777777778</v>
      </c>
      <c r="N49">
        <f t="shared" si="1"/>
        <v>-11.177083333333332</v>
      </c>
      <c r="O49">
        <f t="shared" si="2"/>
        <v>1751.2777777777778</v>
      </c>
    </row>
    <row r="50" spans="12:15" x14ac:dyDescent="0.25">
      <c r="L50">
        <v>105</v>
      </c>
      <c r="M50">
        <f t="shared" si="0"/>
        <v>1739.84375</v>
      </c>
      <c r="N50">
        <f t="shared" si="1"/>
        <v>-11.434027777777777</v>
      </c>
      <c r="O50">
        <f t="shared" si="2"/>
        <v>1739.84375</v>
      </c>
    </row>
    <row r="51" spans="12:15" x14ac:dyDescent="0.25">
      <c r="L51">
        <v>106</v>
      </c>
      <c r="M51">
        <f t="shared" si="0"/>
        <v>1728.1527777777778</v>
      </c>
      <c r="N51">
        <f t="shared" si="1"/>
        <v>-11.690972222222221</v>
      </c>
      <c r="O51">
        <f t="shared" si="2"/>
        <v>1728.1527777777778</v>
      </c>
    </row>
    <row r="52" spans="12:15" x14ac:dyDescent="0.25">
      <c r="L52">
        <v>107</v>
      </c>
      <c r="M52">
        <f t="shared" si="0"/>
        <v>1716.2048611111111</v>
      </c>
      <c r="N52">
        <f t="shared" si="1"/>
        <v>-11.947916666666666</v>
      </c>
      <c r="O52">
        <f t="shared" si="2"/>
        <v>1716.2048611111111</v>
      </c>
    </row>
    <row r="53" spans="12:15" x14ac:dyDescent="0.25">
      <c r="L53">
        <v>108</v>
      </c>
      <c r="M53">
        <f t="shared" si="0"/>
        <v>1704</v>
      </c>
      <c r="N53">
        <f t="shared" si="1"/>
        <v>-12.204861111111111</v>
      </c>
      <c r="O53">
        <f t="shared" si="2"/>
        <v>1704</v>
      </c>
    </row>
    <row r="54" spans="12:15" x14ac:dyDescent="0.25">
      <c r="L54">
        <v>109</v>
      </c>
      <c r="M54">
        <f t="shared" si="0"/>
        <v>1691.5381944444443</v>
      </c>
      <c r="N54">
        <f t="shared" si="1"/>
        <v>-12.461805555555554</v>
      </c>
      <c r="O54">
        <f t="shared" si="2"/>
        <v>1691.5381944444443</v>
      </c>
    </row>
    <row r="55" spans="12:15" x14ac:dyDescent="0.25">
      <c r="L55">
        <v>110</v>
      </c>
      <c r="M55">
        <f t="shared" si="0"/>
        <v>1678.8194444444443</v>
      </c>
      <c r="N55">
        <f t="shared" si="1"/>
        <v>-12.718749999999998</v>
      </c>
      <c r="O55">
        <f t="shared" si="2"/>
        <v>1678.8194444444443</v>
      </c>
    </row>
    <row r="56" spans="12:15" x14ac:dyDescent="0.25">
      <c r="L56">
        <v>111</v>
      </c>
      <c r="M56">
        <f t="shared" si="0"/>
        <v>1665.84375</v>
      </c>
      <c r="N56">
        <f t="shared" si="1"/>
        <v>-12.975694444444443</v>
      </c>
      <c r="O56">
        <f t="shared" si="2"/>
        <v>1665.84375</v>
      </c>
    </row>
    <row r="57" spans="12:15" x14ac:dyDescent="0.25">
      <c r="L57">
        <v>112</v>
      </c>
      <c r="M57">
        <f t="shared" si="0"/>
        <v>1652.6111111111111</v>
      </c>
      <c r="N57">
        <f t="shared" si="1"/>
        <v>-13.232638888888888</v>
      </c>
      <c r="O57">
        <f t="shared" si="2"/>
        <v>1652.6111111111111</v>
      </c>
    </row>
    <row r="58" spans="12:15" x14ac:dyDescent="0.25">
      <c r="L58">
        <v>113</v>
      </c>
      <c r="M58">
        <f t="shared" si="0"/>
        <v>1639.1215277777778</v>
      </c>
      <c r="N58">
        <f t="shared" si="1"/>
        <v>-13.489583333333332</v>
      </c>
      <c r="O58">
        <f t="shared" si="2"/>
        <v>1639.1215277777778</v>
      </c>
    </row>
    <row r="59" spans="12:15" x14ac:dyDescent="0.25">
      <c r="L59">
        <v>114</v>
      </c>
      <c r="M59">
        <f t="shared" si="0"/>
        <v>1625.375</v>
      </c>
      <c r="N59">
        <f t="shared" si="1"/>
        <v>-13.746527777777777</v>
      </c>
      <c r="O59">
        <f t="shared" si="2"/>
        <v>1625.375</v>
      </c>
    </row>
    <row r="60" spans="12:15" x14ac:dyDescent="0.25">
      <c r="L60">
        <v>115</v>
      </c>
      <c r="M60">
        <f t="shared" si="0"/>
        <v>1611.3715277777778</v>
      </c>
      <c r="N60">
        <f t="shared" si="1"/>
        <v>-14.003472222222221</v>
      </c>
      <c r="O60">
        <f t="shared" si="2"/>
        <v>1611.3715277777778</v>
      </c>
    </row>
    <row r="61" spans="12:15" x14ac:dyDescent="0.25">
      <c r="L61">
        <v>116</v>
      </c>
      <c r="M61">
        <f t="shared" si="0"/>
        <v>1597.1111111111111</v>
      </c>
      <c r="N61">
        <f t="shared" si="1"/>
        <v>-14.260416666666666</v>
      </c>
      <c r="O61">
        <f t="shared" si="2"/>
        <v>1597.1111111111111</v>
      </c>
    </row>
    <row r="62" spans="12:15" x14ac:dyDescent="0.25">
      <c r="L62">
        <v>117</v>
      </c>
      <c r="M62">
        <f t="shared" si="0"/>
        <v>1582.59375</v>
      </c>
      <c r="N62">
        <f t="shared" si="1"/>
        <v>-14.517361111111109</v>
      </c>
      <c r="O62">
        <f t="shared" si="2"/>
        <v>1582.59375</v>
      </c>
    </row>
    <row r="63" spans="12:15" x14ac:dyDescent="0.25">
      <c r="L63">
        <v>118</v>
      </c>
      <c r="M63">
        <f t="shared" si="0"/>
        <v>1567.8194444444446</v>
      </c>
      <c r="N63">
        <f t="shared" si="1"/>
        <v>-14.774305555555554</v>
      </c>
      <c r="O63">
        <f t="shared" si="2"/>
        <v>1567.8194444444443</v>
      </c>
    </row>
    <row r="64" spans="12:15" x14ac:dyDescent="0.25">
      <c r="L64">
        <v>119</v>
      </c>
      <c r="M64">
        <f t="shared" si="0"/>
        <v>1552.7881944444446</v>
      </c>
      <c r="N64">
        <f t="shared" si="1"/>
        <v>-15.031249999999998</v>
      </c>
      <c r="O64">
        <f t="shared" si="2"/>
        <v>1552.7881944444443</v>
      </c>
    </row>
    <row r="65" spans="12:15" x14ac:dyDescent="0.25">
      <c r="L65">
        <v>120</v>
      </c>
      <c r="M65">
        <f t="shared" si="0"/>
        <v>1537.5</v>
      </c>
      <c r="N65">
        <f t="shared" si="1"/>
        <v>-15.288194444444443</v>
      </c>
      <c r="O65">
        <f t="shared" si="2"/>
        <v>1537.5</v>
      </c>
    </row>
    <row r="66" spans="12:15" x14ac:dyDescent="0.25">
      <c r="L66">
        <v>121</v>
      </c>
      <c r="M66">
        <f t="shared" si="0"/>
        <v>1521.9548611111111</v>
      </c>
      <c r="N66">
        <f t="shared" si="1"/>
        <v>-15.545138888888888</v>
      </c>
      <c r="O66">
        <f t="shared" si="2"/>
        <v>1521.9548611111111</v>
      </c>
    </row>
    <row r="67" spans="12:15" x14ac:dyDescent="0.25">
      <c r="L67">
        <v>122</v>
      </c>
      <c r="M67">
        <f t="shared" si="0"/>
        <v>1506.1527777777778</v>
      </c>
      <c r="N67">
        <f t="shared" si="1"/>
        <v>-15.802083333333332</v>
      </c>
      <c r="O67">
        <f t="shared" si="2"/>
        <v>1506.1527777777778</v>
      </c>
    </row>
    <row r="68" spans="12:15" x14ac:dyDescent="0.25">
      <c r="L68">
        <v>123</v>
      </c>
      <c r="M68">
        <f t="shared" si="0"/>
        <v>1490.09375</v>
      </c>
      <c r="N68">
        <f t="shared" si="1"/>
        <v>-16.059027777777775</v>
      </c>
      <c r="O68">
        <f t="shared" si="2"/>
        <v>1490.09375</v>
      </c>
    </row>
    <row r="69" spans="12:15" x14ac:dyDescent="0.25">
      <c r="L69">
        <v>124</v>
      </c>
      <c r="M69">
        <f t="shared" si="0"/>
        <v>1473.7777777777778</v>
      </c>
      <c r="N69">
        <f t="shared" si="1"/>
        <v>-16.315972222222221</v>
      </c>
      <c r="O69">
        <f t="shared" si="2"/>
        <v>1473.7777777777778</v>
      </c>
    </row>
    <row r="70" spans="12:15" x14ac:dyDescent="0.25">
      <c r="L70">
        <v>125</v>
      </c>
      <c r="M70">
        <f t="shared" ref="M70:M125" si="3">$G$5*(L70-$G$6)^$G$7+$G$8</f>
        <v>1457.2048611111113</v>
      </c>
      <c r="N70">
        <f t="shared" ref="N70:N125" si="4">IF(L70=$G$6,$G$5*$G$7,$G$5*$G$7*(L70-$G$6-0.5)^($G$7-1))</f>
        <v>-16.572916666666664</v>
      </c>
      <c r="O70">
        <f t="shared" si="2"/>
        <v>1457.2048611111111</v>
      </c>
    </row>
    <row r="71" spans="12:15" x14ac:dyDescent="0.25">
      <c r="L71">
        <v>126</v>
      </c>
      <c r="M71">
        <f t="shared" si="3"/>
        <v>1440.375</v>
      </c>
      <c r="N71">
        <f t="shared" si="4"/>
        <v>-16.829861111111111</v>
      </c>
      <c r="O71">
        <f t="shared" si="2"/>
        <v>1440.375</v>
      </c>
    </row>
    <row r="72" spans="12:15" x14ac:dyDescent="0.25">
      <c r="L72">
        <v>127</v>
      </c>
      <c r="M72">
        <f t="shared" si="3"/>
        <v>1423.2881944444443</v>
      </c>
      <c r="N72">
        <f t="shared" si="4"/>
        <v>-17.086805555555554</v>
      </c>
      <c r="O72">
        <f t="shared" si="2"/>
        <v>1423.2881944444443</v>
      </c>
    </row>
    <row r="73" spans="12:15" x14ac:dyDescent="0.25">
      <c r="L73">
        <v>128</v>
      </c>
      <c r="M73">
        <f t="shared" si="3"/>
        <v>1405.9444444444443</v>
      </c>
      <c r="N73">
        <f t="shared" si="4"/>
        <v>-17.34375</v>
      </c>
      <c r="O73">
        <f t="shared" si="2"/>
        <v>1405.9444444444443</v>
      </c>
    </row>
    <row r="74" spans="12:15" x14ac:dyDescent="0.25">
      <c r="L74">
        <v>129</v>
      </c>
      <c r="M74">
        <f t="shared" si="3"/>
        <v>1388.34375</v>
      </c>
      <c r="N74">
        <f t="shared" si="4"/>
        <v>-17.600694444444443</v>
      </c>
      <c r="O74">
        <f t="shared" si="2"/>
        <v>1388.34375</v>
      </c>
    </row>
    <row r="75" spans="12:15" x14ac:dyDescent="0.25">
      <c r="L75">
        <v>130</v>
      </c>
      <c r="M75">
        <f t="shared" si="3"/>
        <v>1370.4861111111113</v>
      </c>
      <c r="N75">
        <f t="shared" si="4"/>
        <v>-17.857638888888886</v>
      </c>
      <c r="O75">
        <f t="shared" si="2"/>
        <v>1370.4861111111111</v>
      </c>
    </row>
    <row r="76" spans="12:15" x14ac:dyDescent="0.25">
      <c r="L76">
        <v>131</v>
      </c>
      <c r="M76">
        <f t="shared" si="3"/>
        <v>1352.3715277777778</v>
      </c>
      <c r="N76">
        <f t="shared" si="4"/>
        <v>-18.114583333333332</v>
      </c>
      <c r="O76">
        <f t="shared" si="2"/>
        <v>1352.3715277777778</v>
      </c>
    </row>
    <row r="77" spans="12:15" x14ac:dyDescent="0.25">
      <c r="L77">
        <v>132</v>
      </c>
      <c r="M77">
        <f t="shared" si="3"/>
        <v>1334</v>
      </c>
      <c r="N77">
        <f t="shared" si="4"/>
        <v>-18.371527777777775</v>
      </c>
      <c r="O77">
        <f t="shared" si="2"/>
        <v>1334</v>
      </c>
    </row>
    <row r="78" spans="12:15" x14ac:dyDescent="0.25">
      <c r="L78">
        <v>133</v>
      </c>
      <c r="M78">
        <f t="shared" si="3"/>
        <v>1315.3715277777778</v>
      </c>
      <c r="N78">
        <f t="shared" si="4"/>
        <v>-18.628472222222221</v>
      </c>
      <c r="O78">
        <f t="shared" si="2"/>
        <v>1315.3715277777778</v>
      </c>
    </row>
    <row r="79" spans="12:15" x14ac:dyDescent="0.25">
      <c r="L79">
        <v>134</v>
      </c>
      <c r="M79">
        <f t="shared" si="3"/>
        <v>1296.4861111111113</v>
      </c>
      <c r="N79">
        <f t="shared" si="4"/>
        <v>-18.885416666666664</v>
      </c>
      <c r="O79">
        <f t="shared" si="2"/>
        <v>1296.4861111111111</v>
      </c>
    </row>
    <row r="80" spans="12:15" x14ac:dyDescent="0.25">
      <c r="L80">
        <v>135</v>
      </c>
      <c r="M80">
        <f t="shared" si="3"/>
        <v>1277.34375</v>
      </c>
      <c r="N80">
        <f t="shared" si="4"/>
        <v>-19.142361111111111</v>
      </c>
      <c r="O80">
        <f t="shared" si="2"/>
        <v>1277.34375</v>
      </c>
    </row>
    <row r="81" spans="12:15" x14ac:dyDescent="0.25">
      <c r="L81">
        <v>136</v>
      </c>
      <c r="M81">
        <f t="shared" si="3"/>
        <v>1257.9444444444446</v>
      </c>
      <c r="N81">
        <f t="shared" si="4"/>
        <v>-19.399305555555554</v>
      </c>
      <c r="O81">
        <f t="shared" si="2"/>
        <v>1257.9444444444443</v>
      </c>
    </row>
    <row r="82" spans="12:15" x14ac:dyDescent="0.25">
      <c r="L82">
        <v>137</v>
      </c>
      <c r="M82">
        <f t="shared" si="3"/>
        <v>1238.2881944444446</v>
      </c>
      <c r="N82">
        <f t="shared" si="4"/>
        <v>-19.656249999999996</v>
      </c>
      <c r="O82">
        <f t="shared" si="2"/>
        <v>1238.2881944444443</v>
      </c>
    </row>
    <row r="83" spans="12:15" x14ac:dyDescent="0.25">
      <c r="L83">
        <v>138</v>
      </c>
      <c r="M83">
        <f t="shared" si="3"/>
        <v>1218.375</v>
      </c>
      <c r="N83">
        <f t="shared" si="4"/>
        <v>-19.913194444444443</v>
      </c>
      <c r="O83">
        <f t="shared" si="2"/>
        <v>1218.375</v>
      </c>
    </row>
    <row r="84" spans="12:15" x14ac:dyDescent="0.25">
      <c r="L84">
        <v>139</v>
      </c>
      <c r="M84">
        <f t="shared" si="3"/>
        <v>1198.2048611111113</v>
      </c>
      <c r="N84">
        <f t="shared" si="4"/>
        <v>-20.170138888888886</v>
      </c>
      <c r="O84">
        <f t="shared" si="2"/>
        <v>1198.2048611111111</v>
      </c>
    </row>
    <row r="85" spans="12:15" x14ac:dyDescent="0.25">
      <c r="L85">
        <v>140</v>
      </c>
      <c r="M85">
        <f t="shared" si="3"/>
        <v>1177.7777777777778</v>
      </c>
      <c r="N85">
        <f t="shared" si="4"/>
        <v>-20.427083333333332</v>
      </c>
      <c r="O85">
        <f t="shared" si="2"/>
        <v>1177.7777777777778</v>
      </c>
    </row>
    <row r="86" spans="12:15" x14ac:dyDescent="0.25">
      <c r="L86">
        <v>141</v>
      </c>
      <c r="M86">
        <f t="shared" si="3"/>
        <v>1157.09375</v>
      </c>
      <c r="N86">
        <f t="shared" si="4"/>
        <v>-20.684027777777775</v>
      </c>
      <c r="O86">
        <f t="shared" si="2"/>
        <v>1157.09375</v>
      </c>
    </row>
    <row r="87" spans="12:15" x14ac:dyDescent="0.25">
      <c r="L87">
        <v>142</v>
      </c>
      <c r="M87">
        <f t="shared" si="3"/>
        <v>1136.1527777777778</v>
      </c>
      <c r="N87">
        <f t="shared" si="4"/>
        <v>-20.940972222222221</v>
      </c>
      <c r="O87">
        <f t="shared" si="2"/>
        <v>1136.1527777777778</v>
      </c>
    </row>
    <row r="88" spans="12:15" x14ac:dyDescent="0.25">
      <c r="L88">
        <v>143</v>
      </c>
      <c r="M88">
        <f t="shared" si="3"/>
        <v>1114.9548611111113</v>
      </c>
      <c r="N88">
        <f t="shared" si="4"/>
        <v>-21.197916666666664</v>
      </c>
      <c r="O88">
        <f t="shared" si="2"/>
        <v>1114.9548611111111</v>
      </c>
    </row>
    <row r="89" spans="12:15" x14ac:dyDescent="0.25">
      <c r="L89">
        <v>144</v>
      </c>
      <c r="M89">
        <f t="shared" si="3"/>
        <v>1093.5</v>
      </c>
      <c r="N89">
        <f t="shared" si="4"/>
        <v>-21.454861111111111</v>
      </c>
      <c r="O89">
        <f t="shared" si="2"/>
        <v>1093.5</v>
      </c>
    </row>
    <row r="90" spans="12:15" x14ac:dyDescent="0.25">
      <c r="L90">
        <v>145</v>
      </c>
      <c r="M90">
        <f t="shared" si="3"/>
        <v>1071.7881944444446</v>
      </c>
      <c r="N90">
        <f t="shared" si="4"/>
        <v>-21.711805555555554</v>
      </c>
      <c r="O90">
        <f t="shared" si="2"/>
        <v>1071.7881944444443</v>
      </c>
    </row>
    <row r="91" spans="12:15" x14ac:dyDescent="0.25">
      <c r="L91">
        <v>146</v>
      </c>
      <c r="M91">
        <f t="shared" si="3"/>
        <v>1049.8194444444446</v>
      </c>
      <c r="N91">
        <f t="shared" si="4"/>
        <v>-21.968749999999996</v>
      </c>
      <c r="O91">
        <f t="shared" si="2"/>
        <v>1049.8194444444443</v>
      </c>
    </row>
    <row r="92" spans="12:15" x14ac:dyDescent="0.25">
      <c r="L92">
        <v>147</v>
      </c>
      <c r="M92">
        <f t="shared" si="3"/>
        <v>1027.59375</v>
      </c>
      <c r="N92">
        <f t="shared" si="4"/>
        <v>-22.225694444444443</v>
      </c>
      <c r="O92">
        <f t="shared" si="2"/>
        <v>1027.59375</v>
      </c>
    </row>
    <row r="93" spans="12:15" x14ac:dyDescent="0.25">
      <c r="L93">
        <v>148</v>
      </c>
      <c r="M93">
        <f t="shared" si="3"/>
        <v>1005.1111111111112</v>
      </c>
      <c r="N93">
        <f t="shared" si="4"/>
        <v>-22.482638888888886</v>
      </c>
      <c r="O93">
        <f t="shared" si="2"/>
        <v>1005.1111111111111</v>
      </c>
    </row>
    <row r="94" spans="12:15" x14ac:dyDescent="0.25">
      <c r="L94">
        <v>149</v>
      </c>
      <c r="M94">
        <f t="shared" si="3"/>
        <v>982.37152777777783</v>
      </c>
      <c r="N94">
        <f t="shared" si="4"/>
        <v>-22.739583333333332</v>
      </c>
      <c r="O94">
        <f t="shared" ref="O94:O125" si="5">O93+ N94*(L94-L93)</f>
        <v>982.37152777777771</v>
      </c>
    </row>
    <row r="95" spans="12:15" x14ac:dyDescent="0.25">
      <c r="L95">
        <v>150</v>
      </c>
      <c r="M95">
        <f t="shared" si="3"/>
        <v>959.375</v>
      </c>
      <c r="N95">
        <f t="shared" si="4"/>
        <v>-22.996527777777775</v>
      </c>
      <c r="O95">
        <f t="shared" si="5"/>
        <v>959.37499999999989</v>
      </c>
    </row>
    <row r="96" spans="12:15" x14ac:dyDescent="0.25">
      <c r="L96">
        <v>151</v>
      </c>
      <c r="M96">
        <f t="shared" si="3"/>
        <v>936.12152777777783</v>
      </c>
      <c r="N96">
        <f t="shared" si="4"/>
        <v>-23.253472222222221</v>
      </c>
      <c r="O96">
        <f t="shared" si="5"/>
        <v>936.12152777777771</v>
      </c>
    </row>
    <row r="97" spans="12:15" x14ac:dyDescent="0.25">
      <c r="L97">
        <v>152</v>
      </c>
      <c r="M97">
        <f t="shared" si="3"/>
        <v>912.61111111111131</v>
      </c>
      <c r="N97">
        <f t="shared" si="4"/>
        <v>-23.510416666666664</v>
      </c>
      <c r="O97">
        <f t="shared" si="5"/>
        <v>912.61111111111109</v>
      </c>
    </row>
    <row r="98" spans="12:15" x14ac:dyDescent="0.25">
      <c r="L98">
        <v>153</v>
      </c>
      <c r="M98">
        <f t="shared" si="3"/>
        <v>888.84375</v>
      </c>
      <c r="N98">
        <f t="shared" si="4"/>
        <v>-23.767361111111107</v>
      </c>
      <c r="O98">
        <f t="shared" si="5"/>
        <v>888.84375</v>
      </c>
    </row>
    <row r="99" spans="12:15" x14ac:dyDescent="0.25">
      <c r="L99">
        <v>154</v>
      </c>
      <c r="M99">
        <f t="shared" si="3"/>
        <v>864.81944444444457</v>
      </c>
      <c r="N99">
        <f t="shared" si="4"/>
        <v>-24.024305555555554</v>
      </c>
      <c r="O99">
        <f t="shared" si="5"/>
        <v>864.81944444444446</v>
      </c>
    </row>
    <row r="100" spans="12:15" x14ac:dyDescent="0.25">
      <c r="L100">
        <v>155</v>
      </c>
      <c r="M100">
        <f t="shared" si="3"/>
        <v>840.53819444444457</v>
      </c>
      <c r="N100">
        <f t="shared" si="4"/>
        <v>-24.281249999999996</v>
      </c>
      <c r="O100">
        <f t="shared" si="5"/>
        <v>840.53819444444446</v>
      </c>
    </row>
    <row r="101" spans="12:15" x14ac:dyDescent="0.25">
      <c r="L101">
        <v>156</v>
      </c>
      <c r="M101">
        <f t="shared" si="3"/>
        <v>816</v>
      </c>
      <c r="N101">
        <f t="shared" si="4"/>
        <v>-24.538194444444443</v>
      </c>
      <c r="O101">
        <f t="shared" si="5"/>
        <v>816</v>
      </c>
    </row>
    <row r="102" spans="12:15" x14ac:dyDescent="0.25">
      <c r="L102">
        <v>157</v>
      </c>
      <c r="M102">
        <f t="shared" si="3"/>
        <v>791.20486111111131</v>
      </c>
      <c r="N102">
        <f t="shared" si="4"/>
        <v>-24.795138888888886</v>
      </c>
      <c r="O102">
        <f t="shared" si="5"/>
        <v>791.20486111111109</v>
      </c>
    </row>
    <row r="103" spans="12:15" x14ac:dyDescent="0.25">
      <c r="L103">
        <v>158</v>
      </c>
      <c r="M103">
        <f t="shared" si="3"/>
        <v>766.15277777777783</v>
      </c>
      <c r="N103">
        <f t="shared" si="4"/>
        <v>-25.052083333333332</v>
      </c>
      <c r="O103">
        <f t="shared" si="5"/>
        <v>766.15277777777771</v>
      </c>
    </row>
    <row r="104" spans="12:15" x14ac:dyDescent="0.25">
      <c r="L104">
        <v>159</v>
      </c>
      <c r="M104">
        <f t="shared" si="3"/>
        <v>740.84375000000023</v>
      </c>
      <c r="N104">
        <f t="shared" si="4"/>
        <v>-25.309027777777775</v>
      </c>
      <c r="O104">
        <f t="shared" si="5"/>
        <v>740.84374999999989</v>
      </c>
    </row>
    <row r="105" spans="12:15" x14ac:dyDescent="0.25">
      <c r="L105">
        <v>160</v>
      </c>
      <c r="M105">
        <f t="shared" si="3"/>
        <v>715.27777777777783</v>
      </c>
      <c r="N105">
        <f t="shared" si="4"/>
        <v>-25.565972222222221</v>
      </c>
      <c r="O105">
        <f t="shared" si="5"/>
        <v>715.27777777777771</v>
      </c>
    </row>
    <row r="106" spans="12:15" x14ac:dyDescent="0.25">
      <c r="L106">
        <v>161</v>
      </c>
      <c r="M106">
        <f t="shared" si="3"/>
        <v>689.45486111111131</v>
      </c>
      <c r="N106">
        <f t="shared" si="4"/>
        <v>-25.822916666666664</v>
      </c>
      <c r="O106">
        <f t="shared" si="5"/>
        <v>689.45486111111109</v>
      </c>
    </row>
    <row r="107" spans="12:15" x14ac:dyDescent="0.25">
      <c r="L107">
        <v>162</v>
      </c>
      <c r="M107">
        <f t="shared" si="3"/>
        <v>663.37500000000023</v>
      </c>
      <c r="N107">
        <f t="shared" si="4"/>
        <v>-26.079861111111107</v>
      </c>
      <c r="O107">
        <f t="shared" si="5"/>
        <v>663.375</v>
      </c>
    </row>
    <row r="108" spans="12:15" x14ac:dyDescent="0.25">
      <c r="L108">
        <v>163</v>
      </c>
      <c r="M108">
        <f t="shared" si="3"/>
        <v>637.03819444444457</v>
      </c>
      <c r="N108">
        <f t="shared" si="4"/>
        <v>-26.336805555555554</v>
      </c>
      <c r="O108">
        <f t="shared" si="5"/>
        <v>637.03819444444446</v>
      </c>
    </row>
    <row r="109" spans="12:15" x14ac:dyDescent="0.25">
      <c r="L109">
        <v>164</v>
      </c>
      <c r="M109">
        <f t="shared" si="3"/>
        <v>610.44444444444457</v>
      </c>
      <c r="N109">
        <f t="shared" si="4"/>
        <v>-26.593749999999996</v>
      </c>
      <c r="O109">
        <f t="shared" si="5"/>
        <v>610.44444444444446</v>
      </c>
    </row>
    <row r="110" spans="12:15" x14ac:dyDescent="0.25">
      <c r="L110">
        <v>165</v>
      </c>
      <c r="M110">
        <f t="shared" si="3"/>
        <v>583.59375000000023</v>
      </c>
      <c r="N110">
        <f t="shared" si="4"/>
        <v>-26.850694444444443</v>
      </c>
      <c r="O110">
        <f t="shared" si="5"/>
        <v>583.59375</v>
      </c>
    </row>
    <row r="111" spans="12:15" x14ac:dyDescent="0.25">
      <c r="L111">
        <v>166</v>
      </c>
      <c r="M111">
        <f t="shared" si="3"/>
        <v>556.48611111111131</v>
      </c>
      <c r="N111">
        <f t="shared" si="4"/>
        <v>-27.107638888888886</v>
      </c>
      <c r="O111">
        <f t="shared" si="5"/>
        <v>556.48611111111109</v>
      </c>
    </row>
    <row r="112" spans="12:15" x14ac:dyDescent="0.25">
      <c r="L112">
        <v>167</v>
      </c>
      <c r="M112">
        <f t="shared" si="3"/>
        <v>529.12152777777783</v>
      </c>
      <c r="N112">
        <f t="shared" si="4"/>
        <v>-27.364583333333332</v>
      </c>
      <c r="O112">
        <f t="shared" si="5"/>
        <v>529.12152777777771</v>
      </c>
    </row>
    <row r="113" spans="12:15" x14ac:dyDescent="0.25">
      <c r="L113">
        <v>168</v>
      </c>
      <c r="M113">
        <f t="shared" si="3"/>
        <v>501.50000000000023</v>
      </c>
      <c r="N113">
        <f t="shared" si="4"/>
        <v>-27.621527777777775</v>
      </c>
      <c r="O113">
        <f t="shared" si="5"/>
        <v>501.49999999999994</v>
      </c>
    </row>
    <row r="114" spans="12:15" x14ac:dyDescent="0.25">
      <c r="L114">
        <v>169</v>
      </c>
      <c r="M114">
        <f t="shared" si="3"/>
        <v>473.62152777777783</v>
      </c>
      <c r="N114">
        <f t="shared" si="4"/>
        <v>-27.878472222222218</v>
      </c>
      <c r="O114">
        <f t="shared" si="5"/>
        <v>473.62152777777771</v>
      </c>
    </row>
    <row r="115" spans="12:15" x14ac:dyDescent="0.25">
      <c r="L115">
        <v>170</v>
      </c>
      <c r="M115">
        <f t="shared" si="3"/>
        <v>445.48611111111131</v>
      </c>
      <c r="N115">
        <f t="shared" si="4"/>
        <v>-28.135416666666664</v>
      </c>
      <c r="O115">
        <f t="shared" si="5"/>
        <v>445.48611111111103</v>
      </c>
    </row>
    <row r="116" spans="12:15" x14ac:dyDescent="0.25">
      <c r="L116">
        <v>171</v>
      </c>
      <c r="M116">
        <f t="shared" si="3"/>
        <v>417.09375000000023</v>
      </c>
      <c r="N116">
        <f t="shared" si="4"/>
        <v>-28.392361111111107</v>
      </c>
      <c r="O116">
        <f t="shared" si="5"/>
        <v>417.09374999999994</v>
      </c>
    </row>
    <row r="117" spans="12:15" x14ac:dyDescent="0.25">
      <c r="L117">
        <v>172</v>
      </c>
      <c r="M117">
        <f t="shared" si="3"/>
        <v>388.44444444444457</v>
      </c>
      <c r="N117">
        <f t="shared" si="4"/>
        <v>-28.649305555555554</v>
      </c>
      <c r="O117">
        <f t="shared" si="5"/>
        <v>388.4444444444444</v>
      </c>
    </row>
    <row r="118" spans="12:15" x14ac:dyDescent="0.25">
      <c r="L118">
        <v>173</v>
      </c>
      <c r="M118">
        <f t="shared" si="3"/>
        <v>359.53819444444457</v>
      </c>
      <c r="N118">
        <f t="shared" si="4"/>
        <v>-28.906249999999996</v>
      </c>
      <c r="O118">
        <f t="shared" si="5"/>
        <v>359.5381944444444</v>
      </c>
    </row>
    <row r="119" spans="12:15" x14ac:dyDescent="0.25">
      <c r="L119">
        <v>174</v>
      </c>
      <c r="M119">
        <f t="shared" si="3"/>
        <v>330.37500000000023</v>
      </c>
      <c r="N119">
        <f t="shared" si="4"/>
        <v>-29.163194444444443</v>
      </c>
      <c r="O119">
        <f t="shared" si="5"/>
        <v>330.37499999999994</v>
      </c>
    </row>
    <row r="120" spans="12:15" x14ac:dyDescent="0.25">
      <c r="L120">
        <v>175</v>
      </c>
      <c r="M120">
        <f t="shared" si="3"/>
        <v>300.95486111111131</v>
      </c>
      <c r="N120">
        <f t="shared" si="4"/>
        <v>-29.420138888888886</v>
      </c>
      <c r="O120">
        <f t="shared" si="5"/>
        <v>300.95486111111109</v>
      </c>
    </row>
    <row r="121" spans="12:15" x14ac:dyDescent="0.25">
      <c r="L121">
        <v>176</v>
      </c>
      <c r="M121">
        <f t="shared" si="3"/>
        <v>271.27777777777806</v>
      </c>
      <c r="N121">
        <f t="shared" si="4"/>
        <v>-29.677083333333332</v>
      </c>
      <c r="O121">
        <f t="shared" si="5"/>
        <v>271.27777777777777</v>
      </c>
    </row>
    <row r="122" spans="12:15" x14ac:dyDescent="0.25">
      <c r="L122">
        <v>177</v>
      </c>
      <c r="M122">
        <f t="shared" si="3"/>
        <v>241.34375000000023</v>
      </c>
      <c r="N122">
        <f t="shared" si="4"/>
        <v>-29.934027777777775</v>
      </c>
      <c r="O122">
        <f t="shared" si="5"/>
        <v>241.34375</v>
      </c>
    </row>
    <row r="123" spans="12:15" x14ac:dyDescent="0.25">
      <c r="L123">
        <v>178</v>
      </c>
      <c r="M123">
        <f t="shared" si="3"/>
        <v>211.15277777777806</v>
      </c>
      <c r="N123">
        <f t="shared" si="4"/>
        <v>-30.190972222222218</v>
      </c>
      <c r="O123">
        <f t="shared" si="5"/>
        <v>211.15277777777777</v>
      </c>
    </row>
    <row r="124" spans="12:15" x14ac:dyDescent="0.25">
      <c r="L124">
        <v>179</v>
      </c>
      <c r="M124">
        <f t="shared" si="3"/>
        <v>180.70486111111131</v>
      </c>
      <c r="N124">
        <f t="shared" si="4"/>
        <v>-30.447916666666664</v>
      </c>
      <c r="O124">
        <f t="shared" si="5"/>
        <v>180.70486111111111</v>
      </c>
    </row>
    <row r="125" spans="12:15" x14ac:dyDescent="0.25">
      <c r="L125">
        <v>180</v>
      </c>
      <c r="M125">
        <f t="shared" si="3"/>
        <v>150.00000000000023</v>
      </c>
      <c r="N125">
        <f t="shared" si="4"/>
        <v>-30.704861111111107</v>
      </c>
      <c r="O125">
        <f t="shared" si="5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 Kemp</dc:creator>
  <cp:lastModifiedBy>Menno Kemp</cp:lastModifiedBy>
  <dcterms:created xsi:type="dcterms:W3CDTF">2022-09-10T11:22:23Z</dcterms:created>
  <dcterms:modified xsi:type="dcterms:W3CDTF">2023-06-04T22:50:00Z</dcterms:modified>
</cp:coreProperties>
</file>