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on\Desktop\"/>
    </mc:Choice>
  </mc:AlternateContent>
  <xr:revisionPtr revIDLastSave="0" documentId="8_{9AD926D3-2242-41B5-87E2-F8F76DE0E84B}" xr6:coauthVersionLast="44" xr6:coauthVersionMax="44" xr10:uidLastSave="{00000000-0000-0000-0000-000000000000}"/>
  <bookViews>
    <workbookView xWindow="-108" yWindow="-108" windowWidth="23256" windowHeight="12576" xr2:uid="{B6808FF8-1C91-429B-AB14-AE2E9672E185}"/>
  </bookViews>
  <sheets>
    <sheet name="Steepener" sheetId="1" r:id="rId1"/>
    <sheet name="Flattener" sheetId="4" r:id="rId2"/>
    <sheet name="Credit Data" sheetId="5" r:id="rId3"/>
    <sheet name="Swap Rat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4" l="1"/>
  <c r="C27" i="4"/>
  <c r="H10" i="1" l="1"/>
  <c r="H9" i="1"/>
  <c r="H10" i="4"/>
  <c r="H11" i="4"/>
  <c r="C29" i="1"/>
  <c r="C32" i="1"/>
  <c r="D32" i="4" l="1"/>
  <c r="H27" i="4"/>
  <c r="H28" i="4"/>
  <c r="I28" i="4" s="1"/>
  <c r="H32" i="4"/>
  <c r="I31" i="4"/>
  <c r="D31" i="4"/>
  <c r="H30" i="4"/>
  <c r="I30" i="4" s="1"/>
  <c r="D30" i="4"/>
  <c r="H29" i="4"/>
  <c r="I29" i="4" s="1"/>
  <c r="D29" i="4"/>
  <c r="D28" i="4"/>
  <c r="H26" i="4"/>
  <c r="I26" i="4" s="1"/>
  <c r="D26" i="4"/>
  <c r="D25" i="4"/>
  <c r="D24" i="4"/>
  <c r="F16" i="4"/>
  <c r="E16" i="4"/>
  <c r="H25" i="4" s="1"/>
  <c r="I25" i="4" s="1"/>
  <c r="F15" i="4"/>
  <c r="E31" i="4" s="1"/>
  <c r="E15" i="4"/>
  <c r="H24" i="4" s="1"/>
  <c r="I24" i="4" s="1"/>
  <c r="F14" i="4"/>
  <c r="E30" i="4" s="1"/>
  <c r="E14" i="4"/>
  <c r="F13" i="4"/>
  <c r="E29" i="4" s="1"/>
  <c r="E13" i="4"/>
  <c r="F12" i="4"/>
  <c r="E28" i="4" s="1"/>
  <c r="E12" i="4"/>
  <c r="F11" i="4"/>
  <c r="E11" i="4"/>
  <c r="F10" i="4"/>
  <c r="E26" i="4" s="1"/>
  <c r="E10" i="4"/>
  <c r="F9" i="4"/>
  <c r="E25" i="4" s="1"/>
  <c r="E9" i="4"/>
  <c r="E8" i="4"/>
  <c r="I31" i="1"/>
  <c r="H26" i="1"/>
  <c r="I26" i="1" s="1"/>
  <c r="H28" i="1"/>
  <c r="I28" i="1" s="1"/>
  <c r="H29" i="1"/>
  <c r="I29" i="1" s="1"/>
  <c r="H30" i="1"/>
  <c r="I30" i="1" s="1"/>
  <c r="H32" i="1"/>
  <c r="I32" i="1" s="1"/>
  <c r="H27" i="1"/>
  <c r="D24" i="1"/>
  <c r="D25" i="1"/>
  <c r="D26" i="1"/>
  <c r="D28" i="1"/>
  <c r="D29" i="1"/>
  <c r="D30" i="1"/>
  <c r="D31" i="1"/>
  <c r="D32" i="1"/>
  <c r="F9" i="1"/>
  <c r="E25" i="1" s="1"/>
  <c r="F10" i="1"/>
  <c r="E26" i="1" s="1"/>
  <c r="F11" i="1"/>
  <c r="F12" i="1"/>
  <c r="E28" i="1" s="1"/>
  <c r="F13" i="1"/>
  <c r="E29" i="1" s="1"/>
  <c r="F14" i="1"/>
  <c r="E30" i="1" s="1"/>
  <c r="F15" i="1"/>
  <c r="E31" i="1" s="1"/>
  <c r="F16" i="1"/>
  <c r="E32" i="1" s="1"/>
  <c r="F8" i="1"/>
  <c r="E24" i="1" s="1"/>
  <c r="I27" i="4" l="1"/>
  <c r="E27" i="4"/>
  <c r="I32" i="4"/>
  <c r="E32" i="4"/>
  <c r="E7" i="4"/>
  <c r="F8" i="4"/>
  <c r="E24" i="4" s="1"/>
  <c r="D27" i="4" l="1"/>
  <c r="D34" i="4" s="1"/>
  <c r="I34" i="4"/>
  <c r="E34" i="4"/>
  <c r="I35" i="4" l="1"/>
  <c r="E7" i="1"/>
  <c r="E8" i="1"/>
  <c r="E10" i="1"/>
  <c r="E11" i="1"/>
  <c r="E12" i="1"/>
  <c r="E13" i="1"/>
  <c r="E14" i="1"/>
  <c r="E15" i="1"/>
  <c r="H24" i="1" s="1"/>
  <c r="I24" i="1" s="1"/>
  <c r="E16" i="1"/>
  <c r="E9" i="1"/>
  <c r="H25" i="1" l="1"/>
  <c r="I25" i="1" s="1"/>
  <c r="E27" i="1" l="1"/>
  <c r="E34" i="1" s="1"/>
  <c r="D27" i="1"/>
  <c r="D34" i="1" s="1"/>
  <c r="I27" i="1"/>
  <c r="I34" i="1" s="1"/>
  <c r="I35" i="1" l="1"/>
</calcChain>
</file>

<file path=xl/sharedStrings.xml><?xml version="1.0" encoding="utf-8"?>
<sst xmlns="http://schemas.openxmlformats.org/spreadsheetml/2006/main" count="151" uniqueCount="81">
  <si>
    <t>Entity</t>
  </si>
  <si>
    <t>Tenor</t>
  </si>
  <si>
    <t>3Y</t>
  </si>
  <si>
    <t>5Y</t>
  </si>
  <si>
    <t>7Y</t>
  </si>
  <si>
    <t>10Y</t>
  </si>
  <si>
    <t>Recovery</t>
  </si>
  <si>
    <t>Swap Rates</t>
  </si>
  <si>
    <t>Approx DV01s</t>
  </si>
  <si>
    <t>Rolldown bp/yr</t>
  </si>
  <si>
    <t>Curve Trade</t>
  </si>
  <si>
    <t>Positive indicates long protection</t>
  </si>
  <si>
    <t>Notional</t>
  </si>
  <si>
    <t xml:space="preserve">Notional </t>
  </si>
  <si>
    <t>Carry</t>
  </si>
  <si>
    <t>Rolldown</t>
  </si>
  <si>
    <t>Final DV01s</t>
  </si>
  <si>
    <t>M2M</t>
  </si>
  <si>
    <t>Total inc Carry</t>
  </si>
  <si>
    <t>Horizon(m)</t>
  </si>
  <si>
    <t>Net</t>
  </si>
  <si>
    <t>Total</t>
  </si>
  <si>
    <t>Full Description</t>
  </si>
  <si>
    <t>Curve ID</t>
  </si>
  <si>
    <t>Pre Trade analysis</t>
  </si>
  <si>
    <t>Post Trade Analysis</t>
  </si>
  <si>
    <t>Final Spread Curve</t>
  </si>
  <si>
    <t>Original Spread Curve</t>
  </si>
  <si>
    <t>Curve flattener</t>
  </si>
  <si>
    <t>CD1442 Deutsche Lufthansa AG EUR Sr CDS Curve 3Y(CLUFT1E3 &lt;Curncy&gt;) (Mid Spr)</t>
  </si>
  <si>
    <t>CD1442</t>
  </si>
  <si>
    <t>Deutsche Lufthansa AG EUR Sr CDS</t>
  </si>
  <si>
    <t>CD1442 Deutsche Lufthansa AG EUR Sr CDS Curve 5Y(CLUFT1E5 &lt;Curncy&gt;) (Mid Spr)</t>
  </si>
  <si>
    <t>CD1442 Deutsche Lufthansa AG EUR Sr CDS Curve 7Y(CLUFT1E7 &lt;Curncy&gt;) (Mid Spr)</t>
  </si>
  <si>
    <t>CD1442 Deutsche Lufthansa AG EUR Sr CDS Curve 10Y(CLUF1E10 &lt;Curncy&gt;) (Mid Spr)</t>
  </si>
  <si>
    <t>Trade Entry Date</t>
  </si>
  <si>
    <t>Trade Exit Date</t>
  </si>
  <si>
    <t>(Sell 7 yr and Buy 10 yr)</t>
  </si>
  <si>
    <t>(Buy 5 yr and Sell 10 yr)</t>
  </si>
  <si>
    <t>CI674 CDX IG CDSI GEN 3Y(IBOXUMAC &lt;Curncy&gt;) (Mid YTM)</t>
  </si>
  <si>
    <t>CI674</t>
  </si>
  <si>
    <t>CDX IG CDSI GEN</t>
  </si>
  <si>
    <t>CI674 CDX IG CDSI GEN 5Y(IBOXUMAE &lt;Curncy&gt;) (Mid YTM)</t>
  </si>
  <si>
    <t>CI674 CDX IG CDSI GEN 7Y(IBOXUMAG &lt;Curncy&gt;) (Mid YTM)</t>
  </si>
  <si>
    <t>CI674 CDX IG CDSI GEN 10Y(IBOXUMAJ &lt;Curncy&gt;) (Mid YTM)</t>
  </si>
  <si>
    <t>Horizon</t>
  </si>
  <si>
    <t>1 Month</t>
  </si>
  <si>
    <t>2 Months</t>
  </si>
  <si>
    <t>I205 Mid YTM US Swap Rates Act/360 Curve 04/15/20 Yield</t>
  </si>
  <si>
    <t>1D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</si>
  <si>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</si>
  <si>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</si>
  <si>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</si>
  <si>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</si>
  <si>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</si>
  <si>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</si>
  <si>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</si>
  <si>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</si>
  <si>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</si>
  <si>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</si>
  <si>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</si>
  <si>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18M</t>
  </si>
  <si>
    <t>2Y</t>
  </si>
  <si>
    <t>4Y</t>
  </si>
  <si>
    <t>6Y</t>
  </si>
  <si>
    <t>8Y</t>
  </si>
  <si>
    <t>9Y</t>
  </si>
  <si>
    <t>15Y</t>
  </si>
  <si>
    <t>20Y</t>
  </si>
  <si>
    <t>30Y</t>
  </si>
  <si>
    <t>Initial 5s10s Spread</t>
  </si>
  <si>
    <t>Final 5s10s Spread</t>
  </si>
  <si>
    <t>Final 7s10s Spread</t>
  </si>
  <si>
    <t>Initial 7s10s Spread</t>
  </si>
  <si>
    <t>Entity: CI674 CDX IG</t>
  </si>
  <si>
    <t>Description: The Markit CDX North America Investment Grade Index is composed of 125 equally weighted credit default swaps on investment grade entities, distributed among 6 sub-indices: High Volatility,Consumer, Energy, Financial, Industrial, andTechnology, Media &amp; Tele-communications. Markit CDX indices roll every 6months in March &amp; September.</t>
  </si>
  <si>
    <t>Entity: CD1442 Deutsche Lufthansa AG</t>
  </si>
  <si>
    <t>Description: Deutsche Lufthansa Corporate single-name CDS</t>
  </si>
  <si>
    <t>1. 7s10s DV01-Neutral Steepener Trade</t>
  </si>
  <si>
    <t>2. 5s10s DV01-Neutral Flattener Trade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</si>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</sst>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/>
  </cellStyleXfs>
  <cellXfs count="65">
    <xf numFmtId="0" fontId="0" fillId="0" borderId="0" xfId="0"/>
    <xf numFmtId="0" fontId="3" fillId="2" borderId="1" xfId="3" applyBorder="1" applyAlignment="1">
      <alignment horizontal="center" wrapText="1"/>
    </xf>
    <xf numFmtId="14" fontId="3" fillId="2" borderId="1" xfId="3" applyNumberFormat="1" applyBorder="1" applyAlignment="1">
      <alignment horizontal="center" wrapText="1"/>
    </xf>
    <xf numFmtId="0" fontId="0" fillId="0" borderId="2" xfId="0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2" fontId="0" fillId="0" borderId="3" xfId="0" applyNumberFormat="1" applyBorder="1"/>
    <xf numFmtId="0" fontId="0" fillId="0" borderId="0" xfId="0" applyAlignment="1">
      <alignment horizontal="center"/>
    </xf>
    <xf numFmtId="0" fontId="0" fillId="0" borderId="5" xfId="0" applyBorder="1"/>
    <xf numFmtId="2" fontId="0" fillId="0" borderId="5" xfId="2" applyNumberFormat="1" applyFont="1" applyBorder="1"/>
    <xf numFmtId="2" fontId="0" fillId="0" borderId="5" xfId="0" applyNumberFormat="1" applyBorder="1"/>
    <xf numFmtId="0" fontId="0" fillId="0" borderId="7" xfId="0" applyBorder="1"/>
    <xf numFmtId="0" fontId="0" fillId="0" borderId="10" xfId="0" applyBorder="1"/>
    <xf numFmtId="0" fontId="0" fillId="4" borderId="5" xfId="0" applyFill="1" applyBorder="1"/>
    <xf numFmtId="9" fontId="0" fillId="4" borderId="5" xfId="0" applyNumberFormat="1" applyFill="1" applyBorder="1"/>
    <xf numFmtId="0" fontId="0" fillId="4" borderId="6" xfId="0" applyFill="1" applyBorder="1"/>
    <xf numFmtId="0" fontId="0" fillId="4" borderId="5" xfId="0" applyFill="1" applyBorder="1" applyAlignment="1">
      <alignment horizontal="center" wrapText="1"/>
    </xf>
    <xf numFmtId="44" fontId="0" fillId="4" borderId="5" xfId="2" applyFont="1" applyFill="1" applyBorder="1"/>
    <xf numFmtId="0" fontId="2" fillId="0" borderId="5" xfId="0" applyFont="1" applyBorder="1"/>
    <xf numFmtId="43" fontId="2" fillId="0" borderId="5" xfId="1" applyFont="1" applyBorder="1"/>
    <xf numFmtId="43" fontId="0" fillId="4" borderId="5" xfId="1" applyFont="1" applyFill="1" applyBorder="1"/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44" fontId="0" fillId="4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2" fillId="0" borderId="5" xfId="0" applyFont="1" applyBorder="1" applyAlignment="1">
      <alignment horizontal="center"/>
    </xf>
    <xf numFmtId="43" fontId="2" fillId="0" borderId="5" xfId="1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43" fontId="2" fillId="4" borderId="5" xfId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8" xfId="0" applyBorder="1"/>
    <xf numFmtId="0" fontId="0" fillId="0" borderId="9" xfId="0" applyBorder="1"/>
    <xf numFmtId="2" fontId="2" fillId="3" borderId="0" xfId="0" applyNumberFormat="1" applyFont="1" applyFill="1"/>
    <xf numFmtId="2" fontId="2" fillId="3" borderId="3" xfId="0" applyNumberFormat="1" applyFont="1" applyFill="1" applyBorder="1"/>
    <xf numFmtId="2" fontId="2" fillId="5" borderId="0" xfId="0" applyNumberFormat="1" applyFont="1" applyFill="1"/>
    <xf numFmtId="2" fontId="2" fillId="5" borderId="3" xfId="0" applyNumberFormat="1" applyFont="1" applyFill="1" applyBorder="1"/>
    <xf numFmtId="0" fontId="2" fillId="6" borderId="0" xfId="0" applyFont="1" applyFill="1"/>
    <xf numFmtId="0" fontId="2" fillId="3" borderId="0" xfId="0" applyFont="1" applyFill="1"/>
    <xf numFmtId="14" fontId="2" fillId="3" borderId="0" xfId="0" applyNumberFormat="1" applyFont="1" applyFill="1"/>
    <xf numFmtId="0" fontId="2" fillId="5" borderId="0" xfId="0" applyFont="1" applyFill="1"/>
    <xf numFmtId="14" fontId="2" fillId="5" borderId="0" xfId="0" applyNumberFormat="1" applyFont="1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13" xfId="3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7" borderId="0" xfId="0" applyFont="1" applyFill="1" applyAlignment="1">
      <alignment horizontal="center"/>
    </xf>
    <xf numFmtId="2" fontId="4" fillId="7" borderId="0" xfId="0" applyNumberFormat="1" applyFont="1" applyFill="1" applyAlignment="1">
      <alignment horizontal="center"/>
    </xf>
    <xf numFmtId="0" fontId="4" fillId="7" borderId="0" xfId="0" applyFont="1" applyFill="1"/>
    <xf numFmtId="2" fontId="4" fillId="7" borderId="0" xfId="0" applyNumberFormat="1" applyFont="1" applyFill="1"/>
    <xf numFmtId="0" fontId="4" fillId="7" borderId="18" xfId="0" applyFont="1" applyFill="1" applyBorder="1" applyAlignment="1">
      <alignment horizontal="left" vertical="center"/>
    </xf>
    <xf numFmtId="0" fontId="4" fillId="7" borderId="17" xfId="0" applyFont="1" applyFill="1" applyBorder="1" applyAlignment="1">
      <alignment horizontal="left" vertical="center" wrapText="1"/>
    </xf>
    <xf numFmtId="0" fontId="4" fillId="8" borderId="18" xfId="0" applyFont="1" applyFill="1" applyBorder="1" applyAlignment="1">
      <alignment horizontal="left" vertical="center"/>
    </xf>
    <xf numFmtId="0" fontId="4" fillId="8" borderId="17" xfId="0" applyFont="1" applyFill="1" applyBorder="1" applyAlignment="1">
      <alignment horizontal="left" vertical="center" wrapText="1"/>
    </xf>
    <xf numFmtId="43" fontId="0" fillId="0" borderId="0" xfId="0" applyNumberFormat="1"/>
    <xf numFmtId="0" fontId="0" fillId="4" borderId="5" xfId="0" applyFill="1" applyBorder="1"/>
    <xf numFmtId="0" fontId="0" fillId="4" borderId="5" xfId="0" applyFill="1" applyBorder="1" applyAlignment="1">
      <alignment wrapText="1"/>
    </xf>
    <xf numFmtId="0" fontId="0" fillId="4" borderId="5" xfId="0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</cellXfs>
  <cellStyles count="4">
    <cellStyle name="blp_column_header" xfId="3" xr:uid="{E4B944EE-6B2E-4277-B106-B2F86DDE9F8D}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Curve Trade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Steepener!$C$6</c:f>
              <c:strCache>
                <c:ptCount val="1"/>
                <c:pt idx="0">
                  <c:v>Spread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Steepener!$C$7:$C$16</c:f>
              <c:numCache>
                <c:formatCode>General</c:formatCode>
                <c:ptCount val="10"/>
                <c:pt idx="0">
                  <c:v>251.9599</c:v>
                </c:pt>
                <c:pt idx="1">
                  <c:v>268.82499999999999</c:v>
                </c:pt>
                <c:pt idx="2">
                  <c:v>285.69</c:v>
                </c:pt>
                <c:pt idx="3">
                  <c:v>302.55500000000001</c:v>
                </c:pt>
                <c:pt idx="4">
                  <c:v>319.42</c:v>
                </c:pt>
                <c:pt idx="5">
                  <c:v>328.065</c:v>
                </c:pt>
                <c:pt idx="6">
                  <c:v>336.71</c:v>
                </c:pt>
                <c:pt idx="7">
                  <c:v>341.11989999999997</c:v>
                </c:pt>
                <c:pt idx="8">
                  <c:v>345.53</c:v>
                </c:pt>
                <c:pt idx="9">
                  <c:v>349.94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9-4651-A9E5-F0092E6E1C02}"/>
            </c:ext>
          </c:extLst>
        </c:ser>
        <c:ser>
          <c:idx val="0"/>
          <c:order val="1"/>
          <c:tx>
            <c:strRef>
              <c:f>Steepener!$G$22</c:f>
              <c:strCache>
                <c:ptCount val="1"/>
                <c:pt idx="0">
                  <c:v>Final Spread 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Steepener!$G$23:$G$32</c:f>
              <c:numCache>
                <c:formatCode>0.00</c:formatCode>
                <c:ptCount val="10"/>
                <c:pt idx="0">
                  <c:v>205.341428571428</c:v>
                </c:pt>
                <c:pt idx="1">
                  <c:v>209.38571428571399</c:v>
                </c:pt>
                <c:pt idx="2">
                  <c:v>213.43</c:v>
                </c:pt>
                <c:pt idx="3">
                  <c:v>212.35</c:v>
                </c:pt>
                <c:pt idx="4">
                  <c:v>211.2</c:v>
                </c:pt>
                <c:pt idx="5">
                  <c:v>218.11500000000001</c:v>
                </c:pt>
                <c:pt idx="6">
                  <c:v>225.03</c:v>
                </c:pt>
                <c:pt idx="7">
                  <c:v>230.6</c:v>
                </c:pt>
                <c:pt idx="8">
                  <c:v>236.17</c:v>
                </c:pt>
                <c:pt idx="9">
                  <c:v>241.74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9-4651-A9E5-F0092E6E1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43504"/>
        <c:axId val="810940880"/>
      </c:lineChart>
      <c:catAx>
        <c:axId val="81094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40880"/>
        <c:crosses val="autoZero"/>
        <c:auto val="1"/>
        <c:lblAlgn val="ctr"/>
        <c:lblOffset val="100"/>
        <c:noMultiLvlLbl val="0"/>
      </c:catAx>
      <c:valAx>
        <c:axId val="8109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7s10s</a:t>
            </a:r>
            <a:r>
              <a:rPr lang="en-US" baseline="0"/>
              <a:t> </a:t>
            </a:r>
            <a:r>
              <a:rPr lang="en-US"/>
              <a:t>DV01s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64260717410324E-2"/>
          <c:y val="0.15782407407407409"/>
          <c:w val="0.8712246281714786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Steepener!$E$6</c:f>
              <c:strCache>
                <c:ptCount val="1"/>
                <c:pt idx="0">
                  <c:v>Approx DV01s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Steepener!$B$7:$B$16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Steepener!$E$7:$E$16</c:f>
              <c:numCache>
                <c:formatCode>0.00</c:formatCode>
                <c:ptCount val="10"/>
                <c:pt idx="0">
                  <c:v>0.97432252673404562</c:v>
                </c:pt>
                <c:pt idx="1">
                  <c:v>1.9054164768701785</c:v>
                </c:pt>
                <c:pt idx="2">
                  <c:v>2.7793927516263119</c:v>
                </c:pt>
                <c:pt idx="3">
                  <c:v>3.5926723842522885</c:v>
                </c:pt>
                <c:pt idx="4">
                  <c:v>4.3406275692992198</c:v>
                </c:pt>
                <c:pt idx="5">
                  <c:v>5.0393319231237301</c:v>
                </c:pt>
                <c:pt idx="6">
                  <c:v>5.6801565302309696</c:v>
                </c:pt>
                <c:pt idx="7">
                  <c:v>6.2809083604537888</c:v>
                </c:pt>
                <c:pt idx="8">
                  <c:v>6.8335015167705278</c:v>
                </c:pt>
                <c:pt idx="9">
                  <c:v>7.3409070046355822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7-4BE0-B40F-6FF89C77D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650096"/>
        <c:axId val="342652720"/>
      </c:lineChart>
      <c:catAx>
        <c:axId val="3426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52720"/>
        <c:crosses val="autoZero"/>
        <c:auto val="1"/>
        <c:lblAlgn val="ctr"/>
        <c:lblOffset val="100"/>
        <c:noMultiLvlLbl val="0"/>
      </c:catAx>
      <c:valAx>
        <c:axId val="3426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Curve</a:t>
            </a:r>
            <a:r>
              <a:rPr lang="en-US" baseline="0"/>
              <a:t> Comparison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 Spread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Steepener!$B$7:$B$16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Steepener!$C$7:$C$16</c:f>
              <c:numCache>
                <c:formatCode>General</c:formatCode>
                <c:ptCount val="10"/>
                <c:pt idx="0">
                  <c:v>251.9599</c:v>
                </c:pt>
                <c:pt idx="1">
                  <c:v>268.82499999999999</c:v>
                </c:pt>
                <c:pt idx="2">
                  <c:v>285.69</c:v>
                </c:pt>
                <c:pt idx="3">
                  <c:v>302.55500000000001</c:v>
                </c:pt>
                <c:pt idx="4">
                  <c:v>319.42</c:v>
                </c:pt>
                <c:pt idx="5">
                  <c:v>328.065</c:v>
                </c:pt>
                <c:pt idx="6">
                  <c:v>336.71</c:v>
                </c:pt>
                <c:pt idx="7">
                  <c:v>341.11989999999997</c:v>
                </c:pt>
                <c:pt idx="8">
                  <c:v>345.53</c:v>
                </c:pt>
                <c:pt idx="9">
                  <c:v>349.94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D-4BFA-B143-9D3F9626C823}"/>
            </c:ext>
          </c:extLst>
        </c:ser>
        <c:ser>
          <c:idx val="1"/>
          <c:order val="1"/>
          <c:tx>
            <c:strRef>
              <c:f>Steepener!$G$22</c:f>
              <c:strCache>
                <c:ptCount val="1"/>
                <c:pt idx="0">
                  <c:v>Final Spread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Steepener!$G$23:$G$32</c:f>
              <c:numCache>
                <c:formatCode>0.00</c:formatCode>
                <c:ptCount val="10"/>
                <c:pt idx="0">
                  <c:v>205.341428571428</c:v>
                </c:pt>
                <c:pt idx="1">
                  <c:v>209.38571428571399</c:v>
                </c:pt>
                <c:pt idx="2">
                  <c:v>213.43</c:v>
                </c:pt>
                <c:pt idx="3">
                  <c:v>212.35</c:v>
                </c:pt>
                <c:pt idx="4">
                  <c:v>211.2</c:v>
                </c:pt>
                <c:pt idx="5">
                  <c:v>218.11500000000001</c:v>
                </c:pt>
                <c:pt idx="6">
                  <c:v>225.03</c:v>
                </c:pt>
                <c:pt idx="7">
                  <c:v>230.6</c:v>
                </c:pt>
                <c:pt idx="8">
                  <c:v>236.17</c:v>
                </c:pt>
                <c:pt idx="9">
                  <c:v>241.74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2D-4BFA-B143-9D3F9626C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14623"/>
        <c:axId val="1060530879"/>
      </c:scatterChart>
      <c:valAx>
        <c:axId val="98511462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30879"/>
        <c:crosses val="autoZero"/>
        <c:crossBetween val="midCat"/>
        <c:majorUnit val="1"/>
      </c:valAx>
      <c:valAx>
        <c:axId val="10605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1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0"/>
              <c:pt idx="0">
                <c:v>0.1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xVal>
          <c:yVal>
            <c:numRef>
              <c:f>Steepener!$G$23:$G$32</c:f>
              <c:numCache>
                <c:formatCode>0.00</c:formatCode>
                <c:ptCount val="10"/>
                <c:pt idx="0">
                  <c:v>205.341428571428</c:v>
                </c:pt>
                <c:pt idx="1">
                  <c:v>209.38571428571399</c:v>
                </c:pt>
                <c:pt idx="2">
                  <c:v>213.43</c:v>
                </c:pt>
                <c:pt idx="3">
                  <c:v>212.35</c:v>
                </c:pt>
                <c:pt idx="4">
                  <c:v>211.2</c:v>
                </c:pt>
                <c:pt idx="5">
                  <c:v>218.11500000000001</c:v>
                </c:pt>
                <c:pt idx="6">
                  <c:v>225.03</c:v>
                </c:pt>
                <c:pt idx="7">
                  <c:v>230.6</c:v>
                </c:pt>
                <c:pt idx="8">
                  <c:v>236.17</c:v>
                </c:pt>
                <c:pt idx="9">
                  <c:v>241.74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5-40C1-91D2-0D3AD4AD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23711"/>
        <c:axId val="1060606175"/>
      </c:scatterChart>
      <c:valAx>
        <c:axId val="106222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06175"/>
        <c:crosses val="autoZero"/>
        <c:crossBetween val="midCat"/>
      </c:valAx>
      <c:valAx>
        <c:axId val="106060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2371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Curve Trade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Flattener!$C$6</c:f>
              <c:strCache>
                <c:ptCount val="1"/>
                <c:pt idx="0">
                  <c:v>Original Spread Curve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Flattener!$C$7:$C$16</c:f>
              <c:numCache>
                <c:formatCode>0.00</c:formatCode>
                <c:ptCount val="10"/>
                <c:pt idx="0">
                  <c:v>0.66</c:v>
                </c:pt>
                <c:pt idx="1">
                  <c:v>11.654999999999999</c:v>
                </c:pt>
                <c:pt idx="2">
                  <c:v>22.66</c:v>
                </c:pt>
                <c:pt idx="3">
                  <c:v>33.664999999999999</c:v>
                </c:pt>
                <c:pt idx="4">
                  <c:v>44.67</c:v>
                </c:pt>
                <c:pt idx="5">
                  <c:v>55.604999999999997</c:v>
                </c:pt>
                <c:pt idx="6">
                  <c:v>66.540000000000006</c:v>
                </c:pt>
                <c:pt idx="7">
                  <c:v>74.323329999999999</c:v>
                </c:pt>
                <c:pt idx="8">
                  <c:v>82.106660000000005</c:v>
                </c:pt>
                <c:pt idx="9">
                  <c:v>89.89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A-4E09-97D7-D7A97CFA0B0C}"/>
            </c:ext>
          </c:extLst>
        </c:ser>
        <c:ser>
          <c:idx val="1"/>
          <c:order val="1"/>
          <c:tx>
            <c:strRef>
              <c:f>Flattener!$G$22</c:f>
              <c:strCache>
                <c:ptCount val="1"/>
                <c:pt idx="0">
                  <c:v>Final Spread Curve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Flattener!$G$23:$G$32</c:f>
              <c:numCache>
                <c:formatCode>0.00</c:formatCode>
                <c:ptCount val="10"/>
                <c:pt idx="0">
                  <c:v>57.349899999999998</c:v>
                </c:pt>
                <c:pt idx="1">
                  <c:v>65.05</c:v>
                </c:pt>
                <c:pt idx="2">
                  <c:v>72.75</c:v>
                </c:pt>
                <c:pt idx="3">
                  <c:v>80.45</c:v>
                </c:pt>
                <c:pt idx="4">
                  <c:v>88.15</c:v>
                </c:pt>
                <c:pt idx="5" formatCode="General">
                  <c:v>93.77</c:v>
                </c:pt>
                <c:pt idx="6">
                  <c:v>99.39</c:v>
                </c:pt>
                <c:pt idx="7">
                  <c:v>103.85</c:v>
                </c:pt>
                <c:pt idx="8">
                  <c:v>108.31</c:v>
                </c:pt>
                <c:pt idx="9" formatCode="General">
                  <c:v>112.77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8A-4E09-97D7-D7A97CFA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43504"/>
        <c:axId val="810940880"/>
      </c:lineChart>
      <c:catAx>
        <c:axId val="81094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40880"/>
        <c:crosses val="autoZero"/>
        <c:auto val="1"/>
        <c:lblAlgn val="ctr"/>
        <c:lblOffset val="100"/>
        <c:noMultiLvlLbl val="0"/>
      </c:catAx>
      <c:valAx>
        <c:axId val="8109408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5s10s</a:t>
            </a:r>
            <a:r>
              <a:rPr lang="en-US" baseline="0"/>
              <a:t> </a:t>
            </a:r>
            <a:r>
              <a:rPr lang="en-US"/>
              <a:t>DV01s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64260717410324E-2"/>
          <c:y val="0.15782407407407409"/>
          <c:w val="0.8712246281714786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Steepener!$E$6</c:f>
              <c:strCache>
                <c:ptCount val="1"/>
                <c:pt idx="0">
                  <c:v>Approx DV01s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Steepener!$B$7:$B$15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Steepener!$E$7:$E$16</c:f>
              <c:numCache>
                <c:formatCode>0.00</c:formatCode>
                <c:ptCount val="10"/>
                <c:pt idx="0">
                  <c:v>0.97432252673404562</c:v>
                </c:pt>
                <c:pt idx="1">
                  <c:v>1.9054164768701785</c:v>
                </c:pt>
                <c:pt idx="2">
                  <c:v>2.7793927516263119</c:v>
                </c:pt>
                <c:pt idx="3">
                  <c:v>3.5926723842522885</c:v>
                </c:pt>
                <c:pt idx="4">
                  <c:v>4.3406275692992198</c:v>
                </c:pt>
                <c:pt idx="5">
                  <c:v>5.0393319231237301</c:v>
                </c:pt>
                <c:pt idx="6">
                  <c:v>5.6801565302309696</c:v>
                </c:pt>
                <c:pt idx="7">
                  <c:v>6.2809083604537888</c:v>
                </c:pt>
                <c:pt idx="8">
                  <c:v>6.8335015167705278</c:v>
                </c:pt>
                <c:pt idx="9">
                  <c:v>7.3409070046355822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0-4177-839B-FDA595EDC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650096"/>
        <c:axId val="342652720"/>
      </c:lineChart>
      <c:catAx>
        <c:axId val="3426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52720"/>
        <c:crosses val="autoZero"/>
        <c:auto val="1"/>
        <c:lblAlgn val="ctr"/>
        <c:lblOffset val="100"/>
        <c:noMultiLvlLbl val="0"/>
      </c:catAx>
      <c:valAx>
        <c:axId val="3426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Curve Comparison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Flattener!$C$6</c:f>
              <c:strCache>
                <c:ptCount val="1"/>
                <c:pt idx="0">
                  <c:v>Original Spread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Flattener!$B$7:$B$16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Flattener!$C$7:$C$16</c:f>
              <c:numCache>
                <c:formatCode>0.00</c:formatCode>
                <c:ptCount val="10"/>
                <c:pt idx="0">
                  <c:v>0.66</c:v>
                </c:pt>
                <c:pt idx="1">
                  <c:v>11.654999999999999</c:v>
                </c:pt>
                <c:pt idx="2">
                  <c:v>22.66</c:v>
                </c:pt>
                <c:pt idx="3">
                  <c:v>33.664999999999999</c:v>
                </c:pt>
                <c:pt idx="4">
                  <c:v>44.67</c:v>
                </c:pt>
                <c:pt idx="5">
                  <c:v>55.604999999999997</c:v>
                </c:pt>
                <c:pt idx="6">
                  <c:v>66.540000000000006</c:v>
                </c:pt>
                <c:pt idx="7">
                  <c:v>74.323329999999999</c:v>
                </c:pt>
                <c:pt idx="8">
                  <c:v>82.106660000000005</c:v>
                </c:pt>
                <c:pt idx="9">
                  <c:v>89.89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E-4595-B871-D376AA8A110F}"/>
            </c:ext>
          </c:extLst>
        </c:ser>
        <c:ser>
          <c:idx val="1"/>
          <c:order val="1"/>
          <c:tx>
            <c:strRef>
              <c:f>Flattener!$G$22</c:f>
              <c:strCache>
                <c:ptCount val="1"/>
                <c:pt idx="0">
                  <c:v>Final Spread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Flattener!$G$23:$G$32</c:f>
              <c:numCache>
                <c:formatCode>0.00</c:formatCode>
                <c:ptCount val="10"/>
                <c:pt idx="0">
                  <c:v>57.349899999999998</c:v>
                </c:pt>
                <c:pt idx="1">
                  <c:v>65.05</c:v>
                </c:pt>
                <c:pt idx="2">
                  <c:v>72.75</c:v>
                </c:pt>
                <c:pt idx="3">
                  <c:v>80.45</c:v>
                </c:pt>
                <c:pt idx="4">
                  <c:v>88.15</c:v>
                </c:pt>
                <c:pt idx="5" formatCode="General">
                  <c:v>93.77</c:v>
                </c:pt>
                <c:pt idx="6">
                  <c:v>99.39</c:v>
                </c:pt>
                <c:pt idx="7">
                  <c:v>103.85</c:v>
                </c:pt>
                <c:pt idx="8">
                  <c:v>108.31</c:v>
                </c:pt>
                <c:pt idx="9" formatCode="General">
                  <c:v>112.77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0E-4595-B871-D376AA8A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64927"/>
        <c:axId val="642274639"/>
      </c:scatterChart>
      <c:valAx>
        <c:axId val="982364927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Tenor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74639"/>
        <c:crosses val="autoZero"/>
        <c:crossBetween val="midCat"/>
        <c:majorUnit val="1"/>
      </c:valAx>
      <c:valAx>
        <c:axId val="6422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6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0</xdr:rowOff>
    </xdr:from>
    <xdr:to>
      <xdr:col>15</xdr:col>
      <xdr:colOff>577850</xdr:colOff>
      <xdr:row>19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1B7114-1EF8-415E-8130-1C56B50A6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34925</xdr:colOff>
      <xdr:row>21</xdr:row>
      <xdr:rowOff>38100</xdr:rowOff>
    </xdr:from>
    <xdr:to>
      <xdr:col>15</xdr:col>
      <xdr:colOff>586154</xdr:colOff>
      <xdr:row>32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E2D199-3AEF-4DB1-B114-13419A7CA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434340</xdr:colOff>
      <xdr:row>6</xdr:row>
      <xdr:rowOff>57150</xdr:rowOff>
    </xdr:from>
    <xdr:to>
      <xdr:col>25</xdr:col>
      <xdr:colOff>175260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90D6C-52AA-4F3B-B467-A59B18DE3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495300</xdr:colOff>
      <xdr:row>25</xdr:row>
      <xdr:rowOff>95250</xdr:rowOff>
    </xdr:from>
    <xdr:to>
      <xdr:col>24</xdr:col>
      <xdr:colOff>190500</xdr:colOff>
      <xdr:row>40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878B3-94A3-4539-B264-88AA9B397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0.35903</cdr:x>
      <cdr:y>0.3287</cdr:y>
    </cdr:from>
    <cdr:to>
      <cdr:x>0.57708</cdr:x>
      <cdr:y>0.51389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9DABE6-1B6B-4D46-A7FD-0BE11F33F5FF}"/>
            </a:ext>
          </a:extLst>
        </cdr:cNvPr>
        <cdr:cNvSpPr txBox="1"/>
      </cdr:nvSpPr>
      <cdr:spPr>
        <a:xfrm xmlns:a="http://schemas.openxmlformats.org/drawingml/2006/main">
          <a:off x="1641475" y="901700"/>
          <a:ext cx="99695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0.23819</cdr:x>
      <cdr:y>0.28472</cdr:y>
    </cdr:from>
    <cdr:to>
      <cdr:x>0.50903</cdr:x>
      <cdr:y>0.5162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92A1383-F606-408B-AB25-3A6C7A33D712}"/>
            </a:ext>
          </a:extLst>
        </cdr:cNvPr>
        <cdr:cNvSpPr txBox="1"/>
      </cdr:nvSpPr>
      <cdr:spPr>
        <a:xfrm xmlns:a="http://schemas.openxmlformats.org/drawingml/2006/main">
          <a:off x="1089025" y="781050"/>
          <a:ext cx="123825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0</xdr:rowOff>
    </xdr:from>
    <xdr:to>
      <xdr:col>15</xdr:col>
      <xdr:colOff>577850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E4DA8-1F0B-4989-A9B6-E1303375F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34925</xdr:colOff>
      <xdr:row>21</xdr:row>
      <xdr:rowOff>38100</xdr:rowOff>
    </xdr:from>
    <xdr:to>
      <xdr:col>15</xdr:col>
      <xdr:colOff>406400</xdr:colOff>
      <xdr:row>32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6A8FC-A950-4CC2-AEAF-ED72CB5F6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114300</xdr:colOff>
      <xdr:row>5</xdr:row>
      <xdr:rowOff>118110</xdr:rowOff>
    </xdr:from>
    <xdr:to>
      <xdr:col>25</xdr:col>
      <xdr:colOff>76200</xdr:colOff>
      <xdr:row>22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BE515-C19C-45D8-9C89-B35EE6D60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0.35903</cdr:x>
      <cdr:y>0.3287</cdr:y>
    </cdr:from>
    <cdr:to>
      <cdr:x>0.57708</cdr:x>
      <cdr:y>0.51389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9DABE6-1B6B-4D46-A7FD-0BE11F33F5FF}"/>
            </a:ext>
          </a:extLst>
        </cdr:cNvPr>
        <cdr:cNvSpPr txBox="1"/>
      </cdr:nvSpPr>
      <cdr:spPr>
        <a:xfrm xmlns:a="http://schemas.openxmlformats.org/drawingml/2006/main">
          <a:off x="1641475" y="901700"/>
          <a:ext cx="99695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0.23819</cdr:x>
      <cdr:y>0.28472</cdr:y>
    </cdr:from>
    <cdr:to>
      <cdr:x>0.50903</cdr:x>
      <cdr:y>0.5162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92A1383-F606-408B-AB25-3A6C7A33D712}"/>
            </a:ext>
          </a:extLst>
        </cdr:cNvPr>
        <cdr:cNvSpPr txBox="1"/>
      </cdr:nvSpPr>
      <cdr:spPr>
        <a:xfrm xmlns:a="http://schemas.openxmlformats.org/drawingml/2006/main">
          <a:off x="1089025" y="781050"/>
          <a:ext cx="123825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FF9DA-47E1-4D7F-96C3-85FBE9D4B4C0}">
  <dimension ref="B1:I41"/>
  <sheetViews>
    <sheetView tabSelected="1" topLeftCell="A15" zoomScaleNormal="100" workbookViewId="0">
      <selection activeCell="G42" sqref="G42"/>
    </sheetView>
  </sheetViews>
  <sheetFormatPr defaultRowHeight="14.4" x14ac:dyDescent="0.3"/>
  <cols>
    <col min="1" max="1" width="3.109375" customWidth="1"/>
    <col min="2" max="2" width="9.88671875" bestFit="1" customWidth="1"/>
    <col min="3" max="3" width="8.5546875" customWidth="1"/>
    <col min="4" max="4" width="14.77734375" customWidth="1"/>
    <col min="5" max="5" width="13.77734375" bestFit="1" customWidth="1"/>
    <col min="6" max="6" width="15.5546875" bestFit="1" customWidth="1"/>
    <col min="7" max="7" width="16.21875" customWidth="1"/>
    <col min="8" max="8" width="14.33203125" bestFit="1" customWidth="1"/>
    <col min="9" max="9" width="18" customWidth="1"/>
  </cols>
  <sheetData>
    <row r="1" spans="2:8" hidden="1" x14ac:dyDescent="0.3"/>
    <row r="2" spans="2:8" hidden="1" x14ac:dyDescent="0.3"/>
    <row r="3" spans="2:8" hidden="1" x14ac:dyDescent="0.3"/>
    <row r="4" spans="2:8" x14ac:dyDescent="0.3">
      <c r="B4" s="14" t="s">
        <v>6</v>
      </c>
      <c r="C4" s="15">
        <v>0.4</v>
      </c>
    </row>
    <row r="5" spans="2:8" x14ac:dyDescent="0.3">
      <c r="B5" s="16" t="s">
        <v>13</v>
      </c>
      <c r="C5" s="16">
        <v>10000000</v>
      </c>
    </row>
    <row r="6" spans="2:8" x14ac:dyDescent="0.3">
      <c r="B6" s="14" t="s">
        <v>1</v>
      </c>
      <c r="C6" s="14" t="s">
        <v>80</v>
      </c>
      <c r="D6" s="14" t="s">
        <v>7</v>
      </c>
      <c r="E6" s="14" t="s">
        <v>8</v>
      </c>
      <c r="F6" s="14" t="s">
        <v>9</v>
      </c>
    </row>
    <row r="7" spans="2:8" x14ac:dyDescent="0.3">
      <c r="B7" s="9">
        <v>1</v>
      </c>
      <c r="C7" s="9">
        <v>251.9599</v>
      </c>
      <c r="D7" s="11">
        <v>1.026</v>
      </c>
      <c r="E7" s="11">
        <f t="shared" ref="E7:E8" si="0">(1-EXP(-(D7/100+(C7/((1-$C$4)*10000)))*B7))/(D7/100+(C7/((1-$C$4)*10000)))</f>
        <v>0.97432252673404562</v>
      </c>
      <c r="F7" s="9"/>
    </row>
    <row r="8" spans="2:8" x14ac:dyDescent="0.3">
      <c r="B8" s="9">
        <v>2</v>
      </c>
      <c r="C8" s="9">
        <v>268.82499999999999</v>
      </c>
      <c r="D8" s="11">
        <v>0.40400000000000003</v>
      </c>
      <c r="E8" s="11">
        <f t="shared" si="0"/>
        <v>1.9054164768701785</v>
      </c>
      <c r="F8" s="9">
        <f>C8-C7</f>
        <v>16.865099999999984</v>
      </c>
    </row>
    <row r="9" spans="2:8" x14ac:dyDescent="0.3">
      <c r="B9" s="9">
        <v>3</v>
      </c>
      <c r="C9" s="9">
        <v>285.69</v>
      </c>
      <c r="D9" s="11">
        <v>0.39700000000000002</v>
      </c>
      <c r="E9" s="11">
        <f>(1-EXP(-(D9/100+(C9/((1-$C$4)*10000)))*B9))/(D9/100+(C9/((1-$C$4)*10000)))</f>
        <v>2.7793927516263119</v>
      </c>
      <c r="F9" s="9">
        <f t="shared" ref="F9:F16" si="1">C9-C8</f>
        <v>16.865000000000009</v>
      </c>
      <c r="G9" s="54" t="s">
        <v>73</v>
      </c>
      <c r="H9" s="54">
        <f>C16-C14</f>
        <v>8.8201000000000249</v>
      </c>
    </row>
    <row r="10" spans="2:8" x14ac:dyDescent="0.3">
      <c r="B10" s="9">
        <v>4</v>
      </c>
      <c r="C10" s="9">
        <v>302.55500000000001</v>
      </c>
      <c r="D10" s="11">
        <v>0.42699999999999999</v>
      </c>
      <c r="E10" s="11">
        <f t="shared" ref="E10:E16" si="2">(1-EXP(-(D10/100+(C10/((1-$C$4)*10000)))*B10))/(D10/100+(C10/((1-$C$4)*10000)))</f>
        <v>3.5926723842522885</v>
      </c>
      <c r="F10" s="9">
        <f t="shared" si="1"/>
        <v>16.865000000000009</v>
      </c>
      <c r="G10" s="54" t="s">
        <v>72</v>
      </c>
      <c r="H10" s="55">
        <f>G32-G29</f>
        <v>16.710000000000008</v>
      </c>
    </row>
    <row r="11" spans="2:8" x14ac:dyDescent="0.3">
      <c r="B11" s="9">
        <v>5</v>
      </c>
      <c r="C11" s="9">
        <v>319.42</v>
      </c>
      <c r="D11" s="11">
        <v>0.47299999999999998</v>
      </c>
      <c r="E11" s="11">
        <f t="shared" si="2"/>
        <v>4.3406275692992198</v>
      </c>
      <c r="F11" s="9">
        <f t="shared" si="1"/>
        <v>16.865000000000009</v>
      </c>
    </row>
    <row r="12" spans="2:8" x14ac:dyDescent="0.3">
      <c r="B12" s="9">
        <v>6</v>
      </c>
      <c r="C12" s="9">
        <v>328.065</v>
      </c>
      <c r="D12" s="11">
        <v>0.52800000000000002</v>
      </c>
      <c r="E12" s="11">
        <f t="shared" si="2"/>
        <v>5.0393319231237301</v>
      </c>
      <c r="F12" s="9">
        <f t="shared" si="1"/>
        <v>8.6449999999999818</v>
      </c>
    </row>
    <row r="13" spans="2:8" x14ac:dyDescent="0.3">
      <c r="B13" s="9">
        <v>7</v>
      </c>
      <c r="C13" s="9">
        <v>336.71</v>
      </c>
      <c r="D13" s="11">
        <v>0.58099999999999996</v>
      </c>
      <c r="E13" s="11">
        <f t="shared" si="2"/>
        <v>5.6801565302309696</v>
      </c>
      <c r="F13" s="9">
        <f t="shared" si="1"/>
        <v>8.6449999999999818</v>
      </c>
    </row>
    <row r="14" spans="2:8" x14ac:dyDescent="0.3">
      <c r="B14" s="9">
        <v>8</v>
      </c>
      <c r="C14" s="9">
        <v>341.11989999999997</v>
      </c>
      <c r="D14" s="11">
        <v>0.628</v>
      </c>
      <c r="E14" s="11">
        <f t="shared" si="2"/>
        <v>6.2809083604537888</v>
      </c>
      <c r="F14" s="9">
        <f t="shared" si="1"/>
        <v>4.4098999999999933</v>
      </c>
    </row>
    <row r="15" spans="2:8" x14ac:dyDescent="0.3">
      <c r="B15" s="9">
        <v>9</v>
      </c>
      <c r="C15" s="9">
        <v>345.53</v>
      </c>
      <c r="D15" s="11">
        <v>0.67</v>
      </c>
      <c r="E15" s="11">
        <f t="shared" si="2"/>
        <v>6.8335015167705278</v>
      </c>
      <c r="F15" s="9">
        <f t="shared" si="1"/>
        <v>4.4100999999999999</v>
      </c>
    </row>
    <row r="16" spans="2:8" x14ac:dyDescent="0.3">
      <c r="B16" s="9">
        <v>10</v>
      </c>
      <c r="C16" s="9">
        <v>349.94</v>
      </c>
      <c r="D16" s="11">
        <v>0.70499999999999996</v>
      </c>
      <c r="E16" s="11">
        <f t="shared" si="2"/>
        <v>7.3409070046355822</v>
      </c>
      <c r="F16" s="9">
        <f t="shared" si="1"/>
        <v>4.410000000000025</v>
      </c>
    </row>
    <row r="18" spans="2:9" ht="17.55" customHeight="1" x14ac:dyDescent="0.3">
      <c r="B18" s="62" t="s">
        <v>10</v>
      </c>
      <c r="C18" s="62"/>
      <c r="D18" s="17" t="s">
        <v>19</v>
      </c>
      <c r="E18" s="9">
        <v>1</v>
      </c>
    </row>
    <row r="20" spans="2:9" x14ac:dyDescent="0.3">
      <c r="B20" s="61" t="s">
        <v>24</v>
      </c>
      <c r="C20" s="61"/>
      <c r="D20" s="61"/>
      <c r="E20" s="61"/>
      <c r="G20" s="61" t="s">
        <v>25</v>
      </c>
      <c r="H20" s="61"/>
      <c r="I20" s="61"/>
    </row>
    <row r="21" spans="2:9" x14ac:dyDescent="0.3">
      <c r="B21" s="61" t="s">
        <v>11</v>
      </c>
      <c r="C21" s="61"/>
      <c r="D21" s="61"/>
      <c r="E21" s="61"/>
      <c r="G21" s="61"/>
      <c r="H21" s="61"/>
      <c r="I21" s="61"/>
    </row>
    <row r="22" spans="2:9" x14ac:dyDescent="0.3">
      <c r="B22" s="14" t="s">
        <v>1</v>
      </c>
      <c r="C22" s="18" t="s">
        <v>12</v>
      </c>
      <c r="D22" s="14" t="s">
        <v>14</v>
      </c>
      <c r="E22" s="14" t="s">
        <v>15</v>
      </c>
      <c r="G22" s="14" t="s">
        <v>26</v>
      </c>
      <c r="H22" s="14" t="s">
        <v>16</v>
      </c>
      <c r="I22" s="14" t="s">
        <v>17</v>
      </c>
    </row>
    <row r="23" spans="2:9" x14ac:dyDescent="0.3">
      <c r="B23" s="9">
        <v>1</v>
      </c>
      <c r="C23" s="9"/>
      <c r="D23" s="9"/>
      <c r="E23" s="9"/>
      <c r="G23" s="11">
        <v>205.341428571428</v>
      </c>
      <c r="H23" s="11"/>
      <c r="I23" s="11"/>
    </row>
    <row r="24" spans="2:9" x14ac:dyDescent="0.3">
      <c r="B24" s="9">
        <v>2</v>
      </c>
      <c r="C24" s="9">
        <v>0</v>
      </c>
      <c r="D24" s="9">
        <f t="shared" ref="D24:D26" si="3">-C24*100*$E$18/12*C8</f>
        <v>0</v>
      </c>
      <c r="E24" s="9">
        <f t="shared" ref="E24:E26" si="4">-$E$18/12*F8*C24*100*(1-EXP(-(D8/100+((C8-$E$18/12*F8)/((1-$C$4)*10000)))*(B8-$E$18/12)))/(D8/100+((C8-$E$18/12*F8)/((1-$C$4)*10000)))</f>
        <v>0</v>
      </c>
      <c r="G24" s="11">
        <v>209.38571428571399</v>
      </c>
      <c r="H24" s="11">
        <f t="shared" ref="H24:H26" si="5">(1-EXP(-(D8/100+((G24-$E$18/12*(G24-G23))/((1-$C$4)*10000)))*(B24-E15/12)))/(D8/100+((G24-$E$18/12*(G24-G23))/((1-$C$4)*10000)))</f>
        <v>1.3914845678541554</v>
      </c>
      <c r="I24" s="11">
        <f t="shared" ref="I24:I26" si="6">H24*C24*100*(G24-$E$18/12*(G24-G23)-C8)</f>
        <v>0</v>
      </c>
    </row>
    <row r="25" spans="2:9" x14ac:dyDescent="0.3">
      <c r="B25" s="9">
        <v>3</v>
      </c>
      <c r="C25" s="9">
        <v>0</v>
      </c>
      <c r="D25" s="9">
        <f t="shared" si="3"/>
        <v>0</v>
      </c>
      <c r="E25" s="9">
        <f t="shared" si="4"/>
        <v>0</v>
      </c>
      <c r="G25" s="11">
        <v>213.43</v>
      </c>
      <c r="H25" s="11">
        <f t="shared" si="5"/>
        <v>2.2791073637626731</v>
      </c>
      <c r="I25" s="11">
        <f t="shared" si="6"/>
        <v>0</v>
      </c>
    </row>
    <row r="26" spans="2:9" x14ac:dyDescent="0.3">
      <c r="B26" s="9">
        <v>4</v>
      </c>
      <c r="C26" s="9">
        <v>0</v>
      </c>
      <c r="D26" s="9">
        <f t="shared" si="3"/>
        <v>0</v>
      </c>
      <c r="E26" s="9">
        <f t="shared" si="4"/>
        <v>0</v>
      </c>
      <c r="G26" s="11">
        <v>212.35</v>
      </c>
      <c r="H26" s="11">
        <f t="shared" si="5"/>
        <v>3.6987328924855114</v>
      </c>
      <c r="I26" s="11">
        <f t="shared" si="6"/>
        <v>0</v>
      </c>
    </row>
    <row r="27" spans="2:9" x14ac:dyDescent="0.3">
      <c r="B27" s="9">
        <v>5</v>
      </c>
      <c r="C27" s="10">
        <v>0</v>
      </c>
      <c r="D27" s="9">
        <f>-C27*100*$E$18/12*C11</f>
        <v>0</v>
      </c>
      <c r="E27" s="9">
        <f>-$E$18/12*F11*C27*100*(1-EXP(-(D11/100+((C11-$E$18/12*F11)/((1-$C$4)*10000)))*(B11-$E$18/12)))/(D11/100+((C11-$E$18/12*F11)/((1-$C$4)*10000)))</f>
        <v>0</v>
      </c>
      <c r="G27" s="11">
        <v>211.2</v>
      </c>
      <c r="H27" s="11">
        <f>(1-EXP(-(D11/100+((G27-$E$18/12*(G27-G26))/((1-$C$4)*10000)))*(B27-E18/12)))/(D11/100+((G27-$E$18/12*(G27-G26))/((1-$C$4)*10000)))</f>
        <v>4.4639632221523513</v>
      </c>
      <c r="I27" s="11">
        <f>H27*C27*100*(G27-$E$18/12*(G27-G26)-C11)</f>
        <v>0</v>
      </c>
    </row>
    <row r="28" spans="2:9" x14ac:dyDescent="0.3">
      <c r="B28" s="9">
        <v>6</v>
      </c>
      <c r="C28" s="9">
        <v>0</v>
      </c>
      <c r="D28" s="9">
        <f t="shared" ref="D28:D32" si="7">-C28*100*$E$18/12*C12</f>
        <v>0</v>
      </c>
      <c r="E28" s="9">
        <f t="shared" ref="E28:E32" si="8">-$E$18/12*F12*C28*100*(1-EXP(-(D12/100+((C12-$E$18/12*F12)/((1-$C$4)*10000)))*(B12-$E$18/12)))/(D12/100+((C12-$E$18/12*F12)/((1-$C$4)*10000)))</f>
        <v>0</v>
      </c>
      <c r="G28" s="11">
        <v>218.11500000000001</v>
      </c>
      <c r="H28" s="11">
        <f t="shared" ref="H28:H32" si="9">(1-EXP(-(D12/100+((G28-$E$18/12*(G28-G27))/((1-$C$4)*10000)))*(B28-E19/12)))/(D12/100+((G28-$E$18/12*(G28-G27))/((1-$C$4)*10000)))</f>
        <v>5.3107691395718222</v>
      </c>
      <c r="I28" s="11">
        <f t="shared" ref="I28:I32" si="10">H28*C28*100*(G28-$E$18/12*(G28-G27)-C12)</f>
        <v>0</v>
      </c>
    </row>
    <row r="29" spans="2:9" x14ac:dyDescent="0.3">
      <c r="B29" s="9">
        <v>7</v>
      </c>
      <c r="C29" s="9">
        <f>-((E16/E13)*C5)/1000000</f>
        <v>-12.923775895198935</v>
      </c>
      <c r="D29" s="9">
        <f t="shared" si="7"/>
        <v>36263.038180603609</v>
      </c>
      <c r="E29" s="9">
        <f t="shared" si="8"/>
        <v>5240.1074143664055</v>
      </c>
      <c r="G29" s="11">
        <v>225.03</v>
      </c>
      <c r="H29" s="11">
        <f t="shared" si="9"/>
        <v>6.0403048069778711</v>
      </c>
      <c r="I29" s="11">
        <f t="shared" si="10"/>
        <v>876312.08979528013</v>
      </c>
    </row>
    <row r="30" spans="2:9" x14ac:dyDescent="0.3">
      <c r="B30" s="9">
        <v>8</v>
      </c>
      <c r="C30" s="9">
        <v>0</v>
      </c>
      <c r="D30" s="9">
        <f t="shared" si="7"/>
        <v>0</v>
      </c>
      <c r="E30" s="9">
        <f t="shared" si="8"/>
        <v>0</v>
      </c>
      <c r="G30" s="11">
        <v>230.6</v>
      </c>
      <c r="H30" s="11">
        <f t="shared" si="9"/>
        <v>6.7275094300492659</v>
      </c>
      <c r="I30" s="11">
        <f t="shared" si="10"/>
        <v>0</v>
      </c>
    </row>
    <row r="31" spans="2:9" x14ac:dyDescent="0.3">
      <c r="B31" s="9">
        <v>9</v>
      </c>
      <c r="C31" s="9">
        <v>0</v>
      </c>
      <c r="D31" s="9">
        <f t="shared" si="7"/>
        <v>0</v>
      </c>
      <c r="E31" s="9">
        <f t="shared" si="8"/>
        <v>0</v>
      </c>
      <c r="G31" s="11">
        <v>236.17</v>
      </c>
      <c r="H31" s="11">
        <v>8.6150000000000002</v>
      </c>
      <c r="I31" s="11">
        <f t="shared" si="10"/>
        <v>0</v>
      </c>
    </row>
    <row r="32" spans="2:9" x14ac:dyDescent="0.3">
      <c r="B32" s="9">
        <v>10</v>
      </c>
      <c r="C32" s="9">
        <f>10000000/1000000</f>
        <v>10</v>
      </c>
      <c r="D32" s="9">
        <f t="shared" si="7"/>
        <v>-29161.666666666664</v>
      </c>
      <c r="E32" s="9">
        <f t="shared" si="8"/>
        <v>-2682.5389924360429</v>
      </c>
      <c r="G32" s="11">
        <v>241.74</v>
      </c>
      <c r="H32" s="11">
        <f t="shared" si="9"/>
        <v>7.9690234371852542</v>
      </c>
      <c r="I32" s="11">
        <f t="shared" si="10"/>
        <v>-865947.29094887129</v>
      </c>
    </row>
    <row r="33" spans="2:9" x14ac:dyDescent="0.3">
      <c r="B33" s="9"/>
      <c r="C33" s="9"/>
      <c r="D33" s="9"/>
      <c r="E33" s="9"/>
      <c r="G33" s="9"/>
      <c r="H33" s="9"/>
      <c r="I33" s="9"/>
    </row>
    <row r="34" spans="2:9" x14ac:dyDescent="0.3">
      <c r="B34" s="9"/>
      <c r="C34" s="19" t="s">
        <v>21</v>
      </c>
      <c r="D34" s="20">
        <f>SUM(D23:D32)</f>
        <v>7101.3715139369451</v>
      </c>
      <c r="E34" s="20">
        <f>SUM(E23:E32)</f>
        <v>2557.5684219303625</v>
      </c>
      <c r="G34" s="9"/>
      <c r="H34" s="14" t="s">
        <v>20</v>
      </c>
      <c r="I34" s="21">
        <f>SUM(I24:I32)</f>
        <v>10364.798846408841</v>
      </c>
    </row>
    <row r="35" spans="2:9" x14ac:dyDescent="0.3">
      <c r="G35" s="9"/>
      <c r="H35" s="14" t="s">
        <v>18</v>
      </c>
      <c r="I35" s="21">
        <f>I34+D34</f>
        <v>17466.170360345786</v>
      </c>
    </row>
    <row r="41" spans="2:9" x14ac:dyDescent="0.3">
      <c r="F41" s="60"/>
    </row>
  </sheetData>
  <mergeCells count="5">
    <mergeCell ref="B20:E20"/>
    <mergeCell ref="B21:E21"/>
    <mergeCell ref="G20:I20"/>
    <mergeCell ref="G21:I21"/>
    <mergeCell ref="B18:C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D1DA-3B91-4428-B21A-5A458C1E0466}">
  <dimension ref="B1:T35"/>
  <sheetViews>
    <sheetView topLeftCell="A8" zoomScaleNormal="100" workbookViewId="0">
      <selection activeCell="X26" sqref="X26"/>
    </sheetView>
  </sheetViews>
  <sheetFormatPr defaultColWidth="8.77734375" defaultRowHeight="14.4" x14ac:dyDescent="0.3"/>
  <cols>
    <col min="1" max="1" width="3.109375" style="8" customWidth="1"/>
    <col min="2" max="2" width="9.88671875" style="8" bestFit="1" customWidth="1"/>
    <col min="3" max="3" width="17.6640625" style="8" customWidth="1"/>
    <col min="4" max="4" width="16.5546875" style="8" customWidth="1"/>
    <col min="5" max="5" width="18" style="8" customWidth="1"/>
    <col min="6" max="6" width="14.44140625" style="8" customWidth="1"/>
    <col min="7" max="8" width="16.33203125" style="8" customWidth="1"/>
    <col min="9" max="9" width="23.6640625" style="8" customWidth="1"/>
    <col min="10" max="18" width="8.77734375" style="8"/>
    <col min="19" max="19" width="13.109375" style="8" bestFit="1" customWidth="1"/>
    <col min="20" max="16384" width="8.77734375" style="8"/>
  </cols>
  <sheetData>
    <row r="1" spans="2:20" hidden="1" x14ac:dyDescent="0.3"/>
    <row r="2" spans="2:20" hidden="1" x14ac:dyDescent="0.3"/>
    <row r="3" spans="2:20" hidden="1" x14ac:dyDescent="0.3"/>
    <row r="4" spans="2:20" x14ac:dyDescent="0.3">
      <c r="B4" s="24" t="s">
        <v>6</v>
      </c>
      <c r="C4" s="25">
        <v>0.4</v>
      </c>
    </row>
    <row r="5" spans="2:20" x14ac:dyDescent="0.3">
      <c r="B5" s="26" t="s">
        <v>13</v>
      </c>
      <c r="C5" s="26">
        <v>10000000</v>
      </c>
    </row>
    <row r="6" spans="2:20" x14ac:dyDescent="0.3">
      <c r="B6" s="24" t="s">
        <v>1</v>
      </c>
      <c r="C6" s="24" t="s">
        <v>27</v>
      </c>
      <c r="D6" s="24" t="s">
        <v>7</v>
      </c>
      <c r="E6" s="24" t="s">
        <v>8</v>
      </c>
      <c r="F6" s="24" t="s">
        <v>9</v>
      </c>
    </row>
    <row r="7" spans="2:20" x14ac:dyDescent="0.3">
      <c r="B7" s="22">
        <v>1</v>
      </c>
      <c r="C7" s="23">
        <v>0.66</v>
      </c>
      <c r="D7" s="23">
        <v>1.026</v>
      </c>
      <c r="E7" s="23">
        <f t="shared" ref="E7:E8" si="0">(1-EXP(-(D7/100+(C7/((1-$C$4)*10000)))*B7))/(D7/100+(C7/((1-$C$4)*10000)))</f>
        <v>0.99483287644796448</v>
      </c>
      <c r="F7" s="22"/>
      <c r="H7" s="34"/>
    </row>
    <row r="8" spans="2:20" x14ac:dyDescent="0.3">
      <c r="B8" s="22">
        <v>2</v>
      </c>
      <c r="C8" s="23">
        <v>11.654999999999999</v>
      </c>
      <c r="D8" s="23">
        <v>0.40400000000000003</v>
      </c>
      <c r="E8" s="23">
        <f t="shared" si="0"/>
        <v>1.9880825780055726</v>
      </c>
      <c r="F8" s="23">
        <f>C8-C7</f>
        <v>10.994999999999999</v>
      </c>
    </row>
    <row r="9" spans="2:20" x14ac:dyDescent="0.3">
      <c r="B9" s="22">
        <v>3</v>
      </c>
      <c r="C9" s="23">
        <v>22.66</v>
      </c>
      <c r="D9" s="23">
        <v>0.39700000000000002</v>
      </c>
      <c r="E9" s="23">
        <f>(1-EXP(-(D9/100+(C9/((1-$C$4)*10000)))*B9))/(D9/100+(C9/((1-$C$4)*10000)))</f>
        <v>2.9654084870809472</v>
      </c>
      <c r="F9" s="23">
        <f t="shared" ref="F9:F16" si="1">C9-C8</f>
        <v>11.005000000000001</v>
      </c>
    </row>
    <row r="10" spans="2:20" x14ac:dyDescent="0.3">
      <c r="B10" s="22">
        <v>4</v>
      </c>
      <c r="C10" s="23">
        <v>33.664999999999999</v>
      </c>
      <c r="D10" s="23">
        <v>0.42699999999999999</v>
      </c>
      <c r="E10" s="23">
        <f t="shared" ref="E10:E16" si="2">(1-EXP(-(D10/100+(C10/((1-$C$4)*10000)))*B10))/(D10/100+(C10/((1-$C$4)*10000)))</f>
        <v>3.9219845201974812</v>
      </c>
      <c r="F10" s="23">
        <f t="shared" si="1"/>
        <v>11.004999999999999</v>
      </c>
      <c r="G10" s="52" t="s">
        <v>70</v>
      </c>
      <c r="H10" s="53">
        <f>C16-C11</f>
        <v>45.22</v>
      </c>
      <c r="T10" s="34"/>
    </row>
    <row r="11" spans="2:20" x14ac:dyDescent="0.3">
      <c r="B11" s="22">
        <v>5</v>
      </c>
      <c r="C11" s="23">
        <v>44.67</v>
      </c>
      <c r="D11" s="23">
        <v>0.47299999999999998</v>
      </c>
      <c r="E11" s="23">
        <f t="shared" si="2"/>
        <v>4.8508542068608174</v>
      </c>
      <c r="F11" s="23">
        <f t="shared" si="1"/>
        <v>11.005000000000003</v>
      </c>
      <c r="G11" s="52" t="s">
        <v>71</v>
      </c>
      <c r="H11" s="53">
        <f>G32-G27</f>
        <v>24.61999999999999</v>
      </c>
      <c r="T11" s="34"/>
    </row>
    <row r="12" spans="2:20" x14ac:dyDescent="0.3">
      <c r="B12" s="22">
        <v>6</v>
      </c>
      <c r="C12" s="23">
        <v>55.604999999999997</v>
      </c>
      <c r="D12" s="23">
        <v>0.52800000000000002</v>
      </c>
      <c r="E12" s="23">
        <f t="shared" si="2"/>
        <v>5.7456002828039949</v>
      </c>
      <c r="F12" s="23">
        <f t="shared" si="1"/>
        <v>10.934999999999995</v>
      </c>
      <c r="H12" s="34"/>
    </row>
    <row r="13" spans="2:20" x14ac:dyDescent="0.3">
      <c r="B13" s="22">
        <v>7</v>
      </c>
      <c r="C13" s="23">
        <v>66.540000000000006</v>
      </c>
      <c r="D13" s="23">
        <v>0.58099999999999996</v>
      </c>
      <c r="E13" s="23">
        <f t="shared" si="2"/>
        <v>6.6018056931268356</v>
      </c>
      <c r="F13" s="23">
        <f t="shared" si="1"/>
        <v>10.935000000000009</v>
      </c>
      <c r="H13" s="34"/>
    </row>
    <row r="14" spans="2:20" x14ac:dyDescent="0.3">
      <c r="B14" s="22">
        <v>8</v>
      </c>
      <c r="C14" s="23">
        <v>74.323329999999999</v>
      </c>
      <c r="D14" s="23">
        <v>0.628</v>
      </c>
      <c r="E14" s="23">
        <f t="shared" si="2"/>
        <v>7.431306785066802</v>
      </c>
      <c r="F14" s="23">
        <f t="shared" si="1"/>
        <v>7.7833299999999923</v>
      </c>
      <c r="H14" s="34"/>
    </row>
    <row r="15" spans="2:20" x14ac:dyDescent="0.3">
      <c r="B15" s="22">
        <v>9</v>
      </c>
      <c r="C15" s="23">
        <v>82.106660000000005</v>
      </c>
      <c r="D15" s="23">
        <v>0.67</v>
      </c>
      <c r="E15" s="23">
        <f t="shared" si="2"/>
        <v>8.2226832715732865</v>
      </c>
      <c r="F15" s="23">
        <f t="shared" si="1"/>
        <v>7.7833300000000065</v>
      </c>
      <c r="H15" s="34"/>
    </row>
    <row r="16" spans="2:20" x14ac:dyDescent="0.3">
      <c r="B16" s="22">
        <v>10</v>
      </c>
      <c r="C16" s="23">
        <v>89.89</v>
      </c>
      <c r="D16" s="23">
        <v>0.70499999999999996</v>
      </c>
      <c r="E16" s="23">
        <f t="shared" si="2"/>
        <v>8.9750492211387716</v>
      </c>
      <c r="F16" s="23">
        <f t="shared" si="1"/>
        <v>7.7833399999999955</v>
      </c>
      <c r="H16" s="34"/>
    </row>
    <row r="18" spans="2:10" ht="17.55" customHeight="1" x14ac:dyDescent="0.3">
      <c r="B18" s="63" t="s">
        <v>28</v>
      </c>
      <c r="C18" s="63"/>
      <c r="D18" s="17" t="s">
        <v>19</v>
      </c>
      <c r="E18" s="22">
        <v>2</v>
      </c>
    </row>
    <row r="20" spans="2:10" x14ac:dyDescent="0.3">
      <c r="B20" s="64" t="s">
        <v>24</v>
      </c>
      <c r="C20" s="64"/>
      <c r="D20" s="64"/>
      <c r="E20" s="64"/>
      <c r="G20" s="64" t="s">
        <v>25</v>
      </c>
      <c r="H20" s="64"/>
      <c r="I20" s="64"/>
    </row>
    <row r="21" spans="2:10" x14ac:dyDescent="0.3">
      <c r="B21" s="64" t="s">
        <v>11</v>
      </c>
      <c r="C21" s="64"/>
      <c r="D21" s="64"/>
      <c r="E21" s="64"/>
      <c r="G21" s="64"/>
      <c r="H21" s="64"/>
      <c r="I21" s="64"/>
    </row>
    <row r="22" spans="2:10" x14ac:dyDescent="0.3">
      <c r="B22" s="24" t="s">
        <v>1</v>
      </c>
      <c r="C22" s="27" t="s">
        <v>12</v>
      </c>
      <c r="D22" s="24" t="s">
        <v>14</v>
      </c>
      <c r="E22" s="24" t="s">
        <v>15</v>
      </c>
      <c r="G22" s="24" t="s">
        <v>26</v>
      </c>
      <c r="H22" s="24" t="s">
        <v>16</v>
      </c>
      <c r="I22" s="24" t="s">
        <v>17</v>
      </c>
    </row>
    <row r="23" spans="2:10" x14ac:dyDescent="0.3">
      <c r="B23" s="22">
        <v>1</v>
      </c>
      <c r="C23" s="22"/>
      <c r="D23" s="22"/>
      <c r="E23" s="22"/>
      <c r="G23" s="23">
        <v>57.349899999999998</v>
      </c>
      <c r="H23" s="23"/>
      <c r="I23" s="23"/>
    </row>
    <row r="24" spans="2:10" x14ac:dyDescent="0.3">
      <c r="B24" s="22">
        <v>2</v>
      </c>
      <c r="C24" s="22">
        <v>0</v>
      </c>
      <c r="D24" s="22">
        <f t="shared" ref="D24:D26" si="3">-C24*100*$E$18/12*C8</f>
        <v>0</v>
      </c>
      <c r="E24" s="22">
        <f t="shared" ref="E24:E26" si="4">-$E$18/12*F8*C24*100*(1-EXP(-(D8/100+((C8-$E$18/12*F8)/((1-$C$4)*10000)))*(B8-$E$18/12)))/(D8/100+((C8-$E$18/12*F8)/((1-$C$4)*10000)))</f>
        <v>0</v>
      </c>
      <c r="G24" s="23">
        <v>65.05</v>
      </c>
      <c r="H24" s="23">
        <f t="shared" ref="H24:H28" si="5">(1-EXP(-(D8/100+((G24-$E$18/12*(G24-G23))/((1-$C$4)*10000)))*(B24-E15/12)))/(D8/100+((G24-$E$18/12*(G24-G23))/((1-$C$4)*10000)))</f>
        <v>1.3021798689679496</v>
      </c>
      <c r="I24" s="23">
        <f t="shared" ref="I24:I28" si="6">H24*C24*100*(G24-$E$18/12*(G24-G23)-C8)</f>
        <v>0</v>
      </c>
    </row>
    <row r="25" spans="2:10" x14ac:dyDescent="0.3">
      <c r="B25" s="22">
        <v>3</v>
      </c>
      <c r="C25" s="22">
        <v>0</v>
      </c>
      <c r="D25" s="22">
        <f t="shared" si="3"/>
        <v>0</v>
      </c>
      <c r="E25" s="22">
        <f t="shared" si="4"/>
        <v>0</v>
      </c>
      <c r="G25" s="23">
        <v>72.75</v>
      </c>
      <c r="H25" s="23">
        <f t="shared" si="5"/>
        <v>2.2122817090303277</v>
      </c>
      <c r="I25" s="23">
        <f t="shared" si="6"/>
        <v>0</v>
      </c>
    </row>
    <row r="26" spans="2:10" x14ac:dyDescent="0.3">
      <c r="B26" s="22">
        <v>4</v>
      </c>
      <c r="C26" s="22">
        <v>0</v>
      </c>
      <c r="D26" s="22">
        <f t="shared" si="3"/>
        <v>0</v>
      </c>
      <c r="E26" s="22">
        <f t="shared" si="4"/>
        <v>0</v>
      </c>
      <c r="G26" s="23">
        <v>80.45</v>
      </c>
      <c r="H26" s="23">
        <f t="shared" si="5"/>
        <v>3.8634818162896396</v>
      </c>
      <c r="I26" s="23">
        <f t="shared" si="6"/>
        <v>0</v>
      </c>
    </row>
    <row r="27" spans="2:10" x14ac:dyDescent="0.3">
      <c r="B27" s="22">
        <v>5</v>
      </c>
      <c r="C27" s="28">
        <f>((E16/E11)*C5)/1000000</f>
        <v>18.501997459426608</v>
      </c>
      <c r="D27" s="22">
        <f>-C27*100*$E$18/12*C11</f>
        <v>-13774.737108543111</v>
      </c>
      <c r="E27" s="22">
        <f>-$E$18/12*F11*C27*100*(1-EXP(-(D11/100+((C11-$E$18/12*F11)/((1-$C$4)*10000)))*(B11-$E$18/12)))/(D11/100+((C11-$E$18/12*F11)/((1-$C$4)*10000)))</f>
        <v>-15940.661658593715</v>
      </c>
      <c r="G27" s="23">
        <v>88.15</v>
      </c>
      <c r="H27" s="23">
        <f t="shared" si="5"/>
        <v>4.6157605600194049</v>
      </c>
      <c r="I27" s="23">
        <f t="shared" si="6"/>
        <v>360362.86752320692</v>
      </c>
    </row>
    <row r="28" spans="2:10" x14ac:dyDescent="0.3">
      <c r="B28" s="22">
        <v>6</v>
      </c>
      <c r="C28" s="22">
        <v>0</v>
      </c>
      <c r="D28" s="22">
        <f t="shared" ref="D28:D32" si="7">-C28*100*$E$18/12*C12</f>
        <v>0</v>
      </c>
      <c r="E28" s="22">
        <f t="shared" ref="E28:E32" si="8">-$E$18/12*F12*C28*100*(1-EXP(-(D12/100+((C12-$E$18/12*F12)/((1-$C$4)*10000)))*(B12-$E$18/12)))/(D12/100+((C12-$E$18/12*F12)/((1-$C$4)*10000)))</f>
        <v>0</v>
      </c>
      <c r="G28" s="22">
        <v>93.77</v>
      </c>
      <c r="H28" s="23">
        <f t="shared" si="5"/>
        <v>5.6414927428790644</v>
      </c>
      <c r="I28" s="23">
        <f t="shared" si="6"/>
        <v>0</v>
      </c>
      <c r="J28" s="29"/>
    </row>
    <row r="29" spans="2:10" x14ac:dyDescent="0.3">
      <c r="B29" s="22">
        <v>7</v>
      </c>
      <c r="C29" s="22">
        <v>0</v>
      </c>
      <c r="D29" s="22">
        <f t="shared" si="7"/>
        <v>0</v>
      </c>
      <c r="E29" s="22">
        <f t="shared" si="8"/>
        <v>0</v>
      </c>
      <c r="G29" s="23">
        <v>99.39</v>
      </c>
      <c r="H29" s="23">
        <f>(1-EXP(-(D13/100+((G29-$E$18/12*(G29-G27))/((1-$C$4)*10000)))*(B29-E20/12)))/(D13/100+((G29-$E$18/12*(G29-G27))/((1-$C$4)*10000)))</f>
        <v>6.486246704497364</v>
      </c>
      <c r="I29" s="23">
        <f>H29*C29*100*(G29-$E$18/12*(G29-G27)-C13)</f>
        <v>0</v>
      </c>
    </row>
    <row r="30" spans="2:10" x14ac:dyDescent="0.3">
      <c r="B30" s="22">
        <v>8</v>
      </c>
      <c r="C30" s="22">
        <v>0</v>
      </c>
      <c r="D30" s="22">
        <f t="shared" si="7"/>
        <v>0</v>
      </c>
      <c r="E30" s="22">
        <f t="shared" si="8"/>
        <v>0</v>
      </c>
      <c r="G30" s="23">
        <v>103.85</v>
      </c>
      <c r="H30" s="23">
        <f t="shared" ref="H30:H32" si="9">(1-EXP(-(D14/100+((G30-$E$18/12*(G30-G29))/((1-$C$4)*10000)))*(B30-E21/12)))/(D14/100+((G30-$E$18/12*(G30-G29))/((1-$C$4)*10000)))</f>
        <v>7.2939960201597867</v>
      </c>
      <c r="I30" s="23">
        <f t="shared" ref="I30:I32" si="10">H30*C30*100*(G30-$E$18/12*(G30-G29)-C14)</f>
        <v>0</v>
      </c>
    </row>
    <row r="31" spans="2:10" x14ac:dyDescent="0.3">
      <c r="B31" s="22">
        <v>9</v>
      </c>
      <c r="C31" s="22">
        <v>0</v>
      </c>
      <c r="D31" s="22">
        <f t="shared" si="7"/>
        <v>0</v>
      </c>
      <c r="E31" s="22">
        <f t="shared" si="8"/>
        <v>0</v>
      </c>
      <c r="G31" s="23">
        <v>108.31</v>
      </c>
      <c r="H31" s="23">
        <v>8.6150000000000002</v>
      </c>
      <c r="I31" s="23">
        <f t="shared" si="10"/>
        <v>0</v>
      </c>
    </row>
    <row r="32" spans="2:10" x14ac:dyDescent="0.3">
      <c r="B32" s="22">
        <v>10</v>
      </c>
      <c r="C32" s="22">
        <f>-10000000/1000000</f>
        <v>-10</v>
      </c>
      <c r="D32" s="22">
        <f t="shared" si="7"/>
        <v>14981.666666666666</v>
      </c>
      <c r="E32" s="22">
        <f t="shared" si="8"/>
        <v>11480.631433955805</v>
      </c>
      <c r="G32" s="22">
        <v>112.77</v>
      </c>
      <c r="H32" s="23">
        <f t="shared" si="9"/>
        <v>8.8174665023315679</v>
      </c>
      <c r="I32" s="23">
        <f t="shared" si="10"/>
        <v>-195189.31680661318</v>
      </c>
    </row>
    <row r="33" spans="2:9" x14ac:dyDescent="0.3">
      <c r="B33" s="22"/>
      <c r="C33" s="22"/>
      <c r="D33" s="22"/>
      <c r="E33" s="22"/>
      <c r="G33" s="22"/>
      <c r="H33" s="22"/>
      <c r="I33" s="22"/>
    </row>
    <row r="34" spans="2:9" x14ac:dyDescent="0.3">
      <c r="B34" s="22"/>
      <c r="C34" s="30" t="s">
        <v>21</v>
      </c>
      <c r="D34" s="31">
        <f>SUM(D23:D32)</f>
        <v>1206.9295581235547</v>
      </c>
      <c r="E34" s="31">
        <f>SUM(E23:E32)</f>
        <v>-4460.0302246379106</v>
      </c>
      <c r="G34" s="22"/>
      <c r="H34" s="32" t="s">
        <v>20</v>
      </c>
      <c r="I34" s="33">
        <f>SUM(I24:I32)</f>
        <v>165173.55071659375</v>
      </c>
    </row>
    <row r="35" spans="2:9" x14ac:dyDescent="0.3">
      <c r="G35" s="22"/>
      <c r="H35" s="32" t="s">
        <v>18</v>
      </c>
      <c r="I35" s="33">
        <f>I34+D34</f>
        <v>166380.48027471729</v>
      </c>
    </row>
  </sheetData>
  <mergeCells count="5">
    <mergeCell ref="B18:C18"/>
    <mergeCell ref="B20:E20"/>
    <mergeCell ref="G20:I20"/>
    <mergeCell ref="B21:E21"/>
    <mergeCell ref="G21:I21"/>
  </mergeCells>
  <pageMargins left="0.7" right="0.7" top="0.75" bottom="0.75" header="0.3" footer="0.3"/>
  <ignoredErrors>
    <ignoredError sqref="H29:I2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0D35-C884-48BC-9358-9CCF3AD8E7A7}">
  <dimension ref="A1:AT39"/>
  <sheetViews>
    <sheetView workbookViewId="0">
      <selection activeCell="G21" sqref="G21"/>
    </sheetView>
  </sheetViews>
  <sheetFormatPr defaultRowHeight="14.4" x14ac:dyDescent="0.3"/>
  <cols>
    <col min="1" max="1" width="69.88671875" customWidth="1"/>
    <col min="3" max="3" width="29.5546875" customWidth="1"/>
    <col min="4" max="4" width="10.88671875" customWidth="1"/>
    <col min="5" max="5" width="10.21875" customWidth="1"/>
    <col min="6" max="6" width="10.77734375" customWidth="1"/>
    <col min="7" max="7" width="10.44140625" customWidth="1"/>
    <col min="8" max="8" width="10.109375" customWidth="1"/>
    <col min="9" max="9" width="10.44140625" customWidth="1"/>
    <col min="10" max="10" width="10.6640625" customWidth="1"/>
    <col min="11" max="11" width="10.33203125" customWidth="1"/>
    <col min="12" max="12" width="11.21875" customWidth="1"/>
    <col min="13" max="13" width="10.33203125" customWidth="1"/>
    <col min="14" max="15" width="10.5546875" customWidth="1"/>
    <col min="16" max="16" width="10.21875" customWidth="1"/>
    <col min="17" max="17" width="10.5546875" customWidth="1"/>
    <col min="18" max="18" width="10.77734375" customWidth="1"/>
    <col min="19" max="19" width="10.5546875" customWidth="1"/>
    <col min="20" max="20" width="10.109375" customWidth="1"/>
    <col min="21" max="21" width="11" customWidth="1"/>
    <col min="22" max="22" width="10.21875" customWidth="1"/>
    <col min="23" max="24" width="10.109375" customWidth="1"/>
    <col min="25" max="25" width="10.77734375" customWidth="1"/>
    <col min="26" max="26" width="10.5546875" customWidth="1"/>
    <col min="27" max="27" width="10.109375" customWidth="1"/>
    <col min="28" max="29" width="11" customWidth="1"/>
    <col min="30" max="30" width="10.6640625" customWidth="1"/>
    <col min="31" max="31" width="10.5546875" customWidth="1"/>
    <col min="32" max="33" width="11.109375" customWidth="1"/>
    <col min="34" max="34" width="11.6640625" customWidth="1"/>
    <col min="35" max="35" width="11.21875" customWidth="1"/>
    <col min="36" max="36" width="10.21875" customWidth="1"/>
    <col min="37" max="37" width="11.33203125" customWidth="1"/>
    <col min="38" max="38" width="10.6640625" customWidth="1"/>
    <col min="39" max="39" width="10.77734375" customWidth="1"/>
    <col min="40" max="40" width="10.5546875" customWidth="1"/>
    <col min="41" max="41" width="10.33203125" customWidth="1"/>
    <col min="42" max="44" width="10.5546875" customWidth="1"/>
    <col min="45" max="45" width="10.44140625" customWidth="1"/>
    <col min="46" max="46" width="11.21875" customWidth="1"/>
  </cols>
  <sheetData>
    <row r="1" spans="1:30" x14ac:dyDescent="0.3">
      <c r="A1" s="41" t="s">
        <v>78</v>
      </c>
    </row>
    <row r="2" spans="1:30" x14ac:dyDescent="0.3">
      <c r="A2" s="41" t="s">
        <v>37</v>
      </c>
    </row>
    <row r="3" spans="1:30" x14ac:dyDescent="0.3">
      <c r="A3" s="56" t="s">
        <v>76</v>
      </c>
    </row>
    <row r="4" spans="1:30" x14ac:dyDescent="0.3">
      <c r="A4" s="57" t="s">
        <v>77</v>
      </c>
    </row>
    <row r="5" spans="1:30" ht="15" thickBot="1" x14ac:dyDescent="0.35">
      <c r="A5" s="41"/>
    </row>
    <row r="6" spans="1:30" ht="15" thickBot="1" x14ac:dyDescent="0.35">
      <c r="A6" s="1" t="s">
        <v>22</v>
      </c>
      <c r="B6" s="1" t="s">
        <v>23</v>
      </c>
      <c r="C6" s="1" t="s">
        <v>0</v>
      </c>
      <c r="D6" s="1" t="s">
        <v>1</v>
      </c>
      <c r="E6" s="2">
        <v>43936</v>
      </c>
      <c r="F6" s="2">
        <v>43935</v>
      </c>
      <c r="G6" s="2">
        <v>43934</v>
      </c>
      <c r="H6" s="2">
        <v>43931</v>
      </c>
      <c r="I6" s="2">
        <v>43930</v>
      </c>
      <c r="J6" s="2">
        <v>43929</v>
      </c>
      <c r="K6" s="2">
        <v>43928</v>
      </c>
      <c r="L6" s="2">
        <v>43927</v>
      </c>
      <c r="M6" s="2">
        <v>43924</v>
      </c>
      <c r="N6" s="2">
        <v>43923</v>
      </c>
      <c r="O6" s="2">
        <v>43922</v>
      </c>
      <c r="P6" s="2">
        <v>43921</v>
      </c>
      <c r="Q6" s="2">
        <v>43920</v>
      </c>
      <c r="R6" s="2">
        <v>43917</v>
      </c>
      <c r="S6" s="2">
        <v>43916</v>
      </c>
      <c r="T6" s="2">
        <v>43915</v>
      </c>
      <c r="U6" s="2">
        <v>43914</v>
      </c>
      <c r="V6" s="2">
        <v>43913</v>
      </c>
      <c r="W6" s="2">
        <v>43910</v>
      </c>
      <c r="X6" s="2">
        <v>43909</v>
      </c>
      <c r="Y6" s="2">
        <v>43908</v>
      </c>
      <c r="Z6" s="2">
        <v>43907</v>
      </c>
      <c r="AA6" s="2">
        <v>43906</v>
      </c>
      <c r="AB6" s="2">
        <v>43903</v>
      </c>
      <c r="AC6" s="2">
        <v>43902</v>
      </c>
      <c r="AD6" s="2">
        <v>43901</v>
      </c>
    </row>
    <row r="7" spans="1:30" x14ac:dyDescent="0.3">
      <c r="A7" s="35" t="s">
        <v>29</v>
      </c>
      <c r="B7" s="12" t="s">
        <v>30</v>
      </c>
      <c r="C7" t="s">
        <v>31</v>
      </c>
      <c r="D7" s="3" t="s">
        <v>2</v>
      </c>
      <c r="E7" s="39">
        <v>213.43270000000001</v>
      </c>
      <c r="F7" s="4">
        <v>197.30690000000001</v>
      </c>
      <c r="G7" s="4">
        <v>206.25399999999999</v>
      </c>
      <c r="H7" s="4">
        <v>204.6746</v>
      </c>
      <c r="I7" s="4">
        <v>205.41820000000001</v>
      </c>
      <c r="J7" s="4">
        <v>208.8956</v>
      </c>
      <c r="K7" s="4">
        <v>207.09979999999999</v>
      </c>
      <c r="L7" s="4">
        <v>227.4897</v>
      </c>
      <c r="M7" s="4">
        <v>239.06120000000001</v>
      </c>
      <c r="N7" s="4">
        <v>222.1696</v>
      </c>
      <c r="O7" s="4">
        <v>229.07740000000001</v>
      </c>
      <c r="P7" s="4">
        <v>236.0111</v>
      </c>
      <c r="Q7" s="4">
        <v>244.47190000000001</v>
      </c>
      <c r="R7" s="4">
        <v>260.10739999999998</v>
      </c>
      <c r="S7" s="4">
        <v>272.77530000000002</v>
      </c>
      <c r="T7" s="4">
        <v>302.59230000000002</v>
      </c>
      <c r="U7" s="4">
        <v>332.22070000000002</v>
      </c>
      <c r="V7" s="4">
        <v>372.23050000000001</v>
      </c>
      <c r="W7" s="4">
        <v>349.10239999999999</v>
      </c>
      <c r="X7" s="4">
        <v>350.74259999999998</v>
      </c>
      <c r="Y7" s="4">
        <v>376.17189999999999</v>
      </c>
      <c r="Z7" s="4">
        <v>348.87439999999998</v>
      </c>
      <c r="AA7" s="4">
        <v>366.2158</v>
      </c>
      <c r="AB7" s="4">
        <v>357.94580000000002</v>
      </c>
      <c r="AC7" s="4">
        <v>416.76589999999999</v>
      </c>
      <c r="AD7" s="37">
        <v>285.68599999999998</v>
      </c>
    </row>
    <row r="8" spans="1:30" x14ac:dyDescent="0.3">
      <c r="A8" s="35" t="s">
        <v>32</v>
      </c>
      <c r="B8" s="12" t="s">
        <v>30</v>
      </c>
      <c r="C8" t="s">
        <v>31</v>
      </c>
      <c r="D8" s="3" t="s">
        <v>3</v>
      </c>
      <c r="E8" s="39">
        <v>211.19890000000001</v>
      </c>
      <c r="F8" s="4">
        <v>195.59559999999999</v>
      </c>
      <c r="G8" s="4">
        <v>205.6688</v>
      </c>
      <c r="H8" s="4">
        <v>204.86330000000001</v>
      </c>
      <c r="I8" s="4">
        <v>205.3082</v>
      </c>
      <c r="J8" s="4">
        <v>208.554</v>
      </c>
      <c r="K8" s="4">
        <v>206.4939</v>
      </c>
      <c r="L8" s="4">
        <v>226.65100000000001</v>
      </c>
      <c r="M8" s="4">
        <v>234.66569999999999</v>
      </c>
      <c r="N8" s="4">
        <v>222.09829999999999</v>
      </c>
      <c r="O8" s="4">
        <v>226.20330000000001</v>
      </c>
      <c r="P8" s="4">
        <v>234.90809999999999</v>
      </c>
      <c r="Q8" s="4">
        <v>244.11189999999999</v>
      </c>
      <c r="R8" s="4">
        <v>271.66090000000003</v>
      </c>
      <c r="S8" s="4">
        <v>277.2971</v>
      </c>
      <c r="T8" s="4">
        <v>305.16019999999997</v>
      </c>
      <c r="U8" s="4">
        <v>332.89870000000002</v>
      </c>
      <c r="V8" s="4">
        <v>370.74439999999998</v>
      </c>
      <c r="W8" s="4">
        <v>374.57339999999999</v>
      </c>
      <c r="X8" s="4">
        <v>380.27870000000001</v>
      </c>
      <c r="Y8" s="4">
        <v>409.68329999999997</v>
      </c>
      <c r="Z8" s="4">
        <v>380.226</v>
      </c>
      <c r="AA8" s="4">
        <v>399.14359999999999</v>
      </c>
      <c r="AB8" s="4">
        <v>389.48820000000001</v>
      </c>
      <c r="AC8" s="4">
        <v>456.80869999999999</v>
      </c>
      <c r="AD8" s="37">
        <v>319.41719999999998</v>
      </c>
    </row>
    <row r="9" spans="1:30" x14ac:dyDescent="0.3">
      <c r="A9" s="35" t="s">
        <v>33</v>
      </c>
      <c r="B9" s="12" t="s">
        <v>30</v>
      </c>
      <c r="C9" t="s">
        <v>31</v>
      </c>
      <c r="D9" s="3" t="s">
        <v>4</v>
      </c>
      <c r="E9" s="39">
        <v>225.02940000000001</v>
      </c>
      <c r="F9" s="4">
        <v>208.9385</v>
      </c>
      <c r="G9" s="4">
        <v>218.91849999999999</v>
      </c>
      <c r="H9" s="4">
        <v>217.77539999999999</v>
      </c>
      <c r="I9" s="4">
        <v>218.62370000000001</v>
      </c>
      <c r="J9" s="4">
        <v>222.1317</v>
      </c>
      <c r="K9" s="4">
        <v>220.35650000000001</v>
      </c>
      <c r="L9" s="4">
        <v>240.732</v>
      </c>
      <c r="M9" s="4">
        <v>252.2884</v>
      </c>
      <c r="N9" s="4">
        <v>235.44589999999999</v>
      </c>
      <c r="O9" s="4">
        <v>242.37209999999999</v>
      </c>
      <c r="P9" s="4">
        <v>249.27189999999999</v>
      </c>
      <c r="Q9" s="4">
        <v>257.69630000000001</v>
      </c>
      <c r="R9" s="4">
        <v>273.12270000000001</v>
      </c>
      <c r="S9" s="4">
        <v>285.7697</v>
      </c>
      <c r="T9" s="4">
        <v>315.35359999999997</v>
      </c>
      <c r="U9" s="4">
        <v>344.61410000000001</v>
      </c>
      <c r="V9" s="4">
        <v>384.06259999999997</v>
      </c>
      <c r="W9" s="4">
        <v>385.6275</v>
      </c>
      <c r="X9" s="4">
        <v>396.31479999999999</v>
      </c>
      <c r="Y9" s="4">
        <v>423.00209999999998</v>
      </c>
      <c r="Z9" s="4">
        <v>394.2432</v>
      </c>
      <c r="AA9" s="4">
        <v>412.9033</v>
      </c>
      <c r="AB9" s="4">
        <v>404.41950000000003</v>
      </c>
      <c r="AC9" s="4">
        <v>466.17290000000003</v>
      </c>
      <c r="AD9" s="37">
        <v>336.71159999999998</v>
      </c>
    </row>
    <row r="10" spans="1:30" x14ac:dyDescent="0.3">
      <c r="A10" s="36" t="s">
        <v>34</v>
      </c>
      <c r="B10" s="13" t="s">
        <v>30</v>
      </c>
      <c r="C10" s="5" t="s">
        <v>31</v>
      </c>
      <c r="D10" s="6" t="s">
        <v>5</v>
      </c>
      <c r="E10" s="40">
        <v>241.7413</v>
      </c>
      <c r="F10" s="7">
        <v>226.05260000000001</v>
      </c>
      <c r="G10" s="7">
        <v>235.57329999999999</v>
      </c>
      <c r="H10" s="7">
        <v>234.36179999999999</v>
      </c>
      <c r="I10" s="7">
        <v>235.3364</v>
      </c>
      <c r="J10" s="7">
        <v>238.81370000000001</v>
      </c>
      <c r="K10" s="7">
        <v>237.12569999999999</v>
      </c>
      <c r="L10" s="7">
        <v>256.74829999999997</v>
      </c>
      <c r="M10" s="7">
        <v>267.92590000000001</v>
      </c>
      <c r="N10" s="7">
        <v>251.70519999999999</v>
      </c>
      <c r="O10" s="7">
        <v>258.33440000000002</v>
      </c>
      <c r="P10" s="7">
        <v>264.89400000000001</v>
      </c>
      <c r="Q10" s="7">
        <v>272.98469999999998</v>
      </c>
      <c r="R10" s="7">
        <v>287.25240000000002</v>
      </c>
      <c r="S10" s="7">
        <v>299.86180000000002</v>
      </c>
      <c r="T10" s="7">
        <v>328.18819999999999</v>
      </c>
      <c r="U10" s="7">
        <v>355.90800000000002</v>
      </c>
      <c r="V10" s="7">
        <v>393.40050000000002</v>
      </c>
      <c r="W10" s="7">
        <v>391.53129999999999</v>
      </c>
      <c r="X10" s="7">
        <v>405.22480000000002</v>
      </c>
      <c r="Y10" s="7">
        <v>429.96800000000002</v>
      </c>
      <c r="Z10" s="7">
        <v>403.31279999999998</v>
      </c>
      <c r="AA10" s="7">
        <v>420.86759999999998</v>
      </c>
      <c r="AB10" s="7">
        <v>413.29969999999997</v>
      </c>
      <c r="AC10" s="7">
        <v>470.01330000000002</v>
      </c>
      <c r="AD10" s="38">
        <v>349.93619999999999</v>
      </c>
    </row>
    <row r="11" spans="1:30" ht="15" thickBot="1" x14ac:dyDescent="0.35"/>
    <row r="12" spans="1:30" ht="15" thickBot="1" x14ac:dyDescent="0.35">
      <c r="C12" s="42" t="s">
        <v>35</v>
      </c>
      <c r="D12" s="43">
        <v>43901</v>
      </c>
      <c r="E12" s="1" t="s">
        <v>45</v>
      </c>
    </row>
    <row r="13" spans="1:30" ht="15" thickBot="1" x14ac:dyDescent="0.35">
      <c r="A13" s="58"/>
      <c r="C13" s="44" t="s">
        <v>36</v>
      </c>
      <c r="D13" s="45">
        <v>43936</v>
      </c>
      <c r="E13" s="1" t="s">
        <v>46</v>
      </c>
    </row>
    <row r="14" spans="1:30" ht="15" thickBot="1" x14ac:dyDescent="0.35">
      <c r="A14" s="58"/>
    </row>
    <row r="15" spans="1:30" ht="15" thickBot="1" x14ac:dyDescent="0.35">
      <c r="A15" s="59"/>
      <c r="B15" s="1" t="s">
        <v>1</v>
      </c>
      <c r="C15" s="1" t="s">
        <v>0</v>
      </c>
      <c r="D15" s="2">
        <v>43901</v>
      </c>
      <c r="E15" s="2">
        <v>43936</v>
      </c>
    </row>
    <row r="16" spans="1:30" x14ac:dyDescent="0.3">
      <c r="B16" t="s">
        <v>2</v>
      </c>
      <c r="C16" t="s">
        <v>31</v>
      </c>
      <c r="D16" s="37">
        <v>285.68599999999998</v>
      </c>
      <c r="E16" s="39">
        <v>213.43270000000001</v>
      </c>
    </row>
    <row r="17" spans="1:46" x14ac:dyDescent="0.3">
      <c r="B17" t="s">
        <v>3</v>
      </c>
      <c r="C17" t="s">
        <v>31</v>
      </c>
      <c r="D17" s="37">
        <v>319.41719999999998</v>
      </c>
      <c r="E17" s="39">
        <v>211.19890000000001</v>
      </c>
    </row>
    <row r="18" spans="1:46" x14ac:dyDescent="0.3">
      <c r="B18" t="s">
        <v>4</v>
      </c>
      <c r="C18" t="s">
        <v>31</v>
      </c>
      <c r="D18" s="37">
        <v>336.71159999999998</v>
      </c>
      <c r="E18" s="39">
        <v>225.02940000000001</v>
      </c>
    </row>
    <row r="19" spans="1:46" x14ac:dyDescent="0.3">
      <c r="B19" t="s">
        <v>5</v>
      </c>
      <c r="C19" s="5" t="s">
        <v>31</v>
      </c>
      <c r="D19" s="38">
        <v>349.93619999999999</v>
      </c>
      <c r="E19" s="40">
        <v>241.7413</v>
      </c>
    </row>
    <row r="21" spans="1:46" x14ac:dyDescent="0.3">
      <c r="A21" s="41" t="s">
        <v>79</v>
      </c>
    </row>
    <row r="22" spans="1:46" x14ac:dyDescent="0.3">
      <c r="A22" s="41" t="s">
        <v>38</v>
      </c>
    </row>
    <row r="23" spans="1:46" x14ac:dyDescent="0.3">
      <c r="A23" s="56" t="s">
        <v>74</v>
      </c>
    </row>
    <row r="24" spans="1:46" ht="72" x14ac:dyDescent="0.3">
      <c r="A24" s="57" t="s">
        <v>75</v>
      </c>
    </row>
    <row r="25" spans="1:46" ht="15" thickBot="1" x14ac:dyDescent="0.35">
      <c r="A25" s="41"/>
    </row>
    <row r="26" spans="1:46" ht="15" thickBot="1" x14ac:dyDescent="0.35">
      <c r="A26" s="1" t="s">
        <v>22</v>
      </c>
      <c r="B26" s="1" t="s">
        <v>23</v>
      </c>
      <c r="C26" s="1" t="s">
        <v>0</v>
      </c>
      <c r="D26" s="1" t="s">
        <v>1</v>
      </c>
      <c r="E26" s="2">
        <v>43936</v>
      </c>
      <c r="F26" s="2">
        <v>43935</v>
      </c>
      <c r="G26" s="2">
        <v>43934</v>
      </c>
      <c r="H26" s="2">
        <v>43931</v>
      </c>
      <c r="I26" s="2">
        <v>43930</v>
      </c>
      <c r="J26" s="2">
        <v>43929</v>
      </c>
      <c r="K26" s="2">
        <v>43928</v>
      </c>
      <c r="L26" s="2">
        <v>43927</v>
      </c>
      <c r="M26" s="2">
        <v>43924</v>
      </c>
      <c r="N26" s="2">
        <v>43923</v>
      </c>
      <c r="O26" s="2">
        <v>43922</v>
      </c>
      <c r="P26" s="2">
        <v>43921</v>
      </c>
      <c r="Q26" s="2">
        <v>43920</v>
      </c>
      <c r="R26" s="2">
        <v>43917</v>
      </c>
      <c r="S26" s="2">
        <v>43916</v>
      </c>
      <c r="T26" s="2">
        <v>43915</v>
      </c>
      <c r="U26" s="2">
        <v>43914</v>
      </c>
      <c r="V26" s="2">
        <v>43913</v>
      </c>
      <c r="W26" s="2">
        <v>43910</v>
      </c>
      <c r="X26" s="2">
        <v>43909</v>
      </c>
      <c r="Y26" s="2">
        <v>43908</v>
      </c>
      <c r="Z26" s="2">
        <v>43907</v>
      </c>
      <c r="AA26" s="2">
        <v>43906</v>
      </c>
      <c r="AB26" s="2">
        <v>43903</v>
      </c>
      <c r="AC26" s="2">
        <v>43902</v>
      </c>
      <c r="AD26" s="2">
        <v>43901</v>
      </c>
      <c r="AE26" s="2">
        <v>43900</v>
      </c>
      <c r="AF26" s="2">
        <v>43899</v>
      </c>
      <c r="AG26" s="2">
        <v>43896</v>
      </c>
      <c r="AH26" s="2">
        <v>43895</v>
      </c>
      <c r="AI26" s="2">
        <v>43894</v>
      </c>
      <c r="AJ26" s="2">
        <v>43893</v>
      </c>
      <c r="AK26" s="2">
        <v>43892</v>
      </c>
      <c r="AL26" s="2">
        <v>43889</v>
      </c>
      <c r="AM26" s="2">
        <v>43888</v>
      </c>
      <c r="AN26" s="2">
        <v>43887</v>
      </c>
      <c r="AO26" s="2">
        <v>43886</v>
      </c>
      <c r="AP26" s="2">
        <v>43885</v>
      </c>
      <c r="AQ26" s="2">
        <v>43882</v>
      </c>
      <c r="AR26" s="2">
        <v>43881</v>
      </c>
      <c r="AS26" s="2">
        <v>43880</v>
      </c>
      <c r="AT26" s="2">
        <v>43879</v>
      </c>
    </row>
    <row r="27" spans="1:46" x14ac:dyDescent="0.3">
      <c r="A27" s="35" t="s">
        <v>39</v>
      </c>
      <c r="B27" s="12" t="s">
        <v>40</v>
      </c>
      <c r="C27" t="s">
        <v>41</v>
      </c>
      <c r="D27" s="3" t="s">
        <v>2</v>
      </c>
      <c r="E27" s="39">
        <v>72.754199999999997</v>
      </c>
      <c r="F27" s="4">
        <v>69.738</v>
      </c>
      <c r="G27" s="4">
        <v>72.6995</v>
      </c>
      <c r="H27" s="4"/>
      <c r="I27" s="4">
        <v>81.775999999999996</v>
      </c>
      <c r="J27" s="4">
        <v>101.7165</v>
      </c>
      <c r="K27" s="4">
        <v>107.44410000000001</v>
      </c>
      <c r="L27" s="4">
        <v>114.2662</v>
      </c>
      <c r="M27" s="4">
        <v>116.5204</v>
      </c>
      <c r="N27" s="4">
        <v>114.36020000000001</v>
      </c>
      <c r="O27" s="4">
        <v>110.2396</v>
      </c>
      <c r="P27" s="4">
        <v>96.937299999999993</v>
      </c>
      <c r="Q27" s="4">
        <v>94.441500000000005</v>
      </c>
      <c r="R27" s="4">
        <v>89.398300000000006</v>
      </c>
      <c r="S27" s="4">
        <v>84.192999999999998</v>
      </c>
      <c r="T27" s="4">
        <v>88.487700000000004</v>
      </c>
      <c r="U27" s="4">
        <v>97.691599999999994</v>
      </c>
      <c r="V27" s="4">
        <v>116.18729999999999</v>
      </c>
      <c r="W27" s="4">
        <v>115.4525</v>
      </c>
      <c r="X27" s="4">
        <v>122.877</v>
      </c>
      <c r="Y27" s="4">
        <v>106.2504</v>
      </c>
      <c r="Z27" s="4">
        <v>91.751000000000005</v>
      </c>
      <c r="AA27" s="4">
        <v>88.090500000000006</v>
      </c>
      <c r="AB27" s="4">
        <v>89.060100000000006</v>
      </c>
      <c r="AC27" s="4">
        <v>100.7268</v>
      </c>
      <c r="AD27" s="4">
        <v>81.821399999999997</v>
      </c>
      <c r="AE27" s="4">
        <v>76.822900000000004</v>
      </c>
      <c r="AF27" s="4">
        <v>84.650300000000001</v>
      </c>
      <c r="AG27" s="4">
        <v>50.945700000000002</v>
      </c>
      <c r="AH27" s="4">
        <v>42.194499999999998</v>
      </c>
      <c r="AI27" s="4">
        <v>39.557699999999997</v>
      </c>
      <c r="AJ27" s="4">
        <v>39.427900000000001</v>
      </c>
      <c r="AK27" s="4">
        <v>37.172600000000003</v>
      </c>
      <c r="AL27" s="4">
        <v>36.657200000000003</v>
      </c>
      <c r="AM27" s="4">
        <v>34.211399999999998</v>
      </c>
      <c r="AN27" s="4">
        <v>30.026399999999999</v>
      </c>
      <c r="AO27" s="4">
        <v>29.112400000000001</v>
      </c>
      <c r="AP27" s="4">
        <v>26.6066</v>
      </c>
      <c r="AQ27" s="4">
        <v>23.392099999999999</v>
      </c>
      <c r="AR27" s="4">
        <v>22.615600000000001</v>
      </c>
      <c r="AS27" s="4">
        <v>22.653400000000001</v>
      </c>
      <c r="AT27" s="37">
        <v>22.656199999999998</v>
      </c>
    </row>
    <row r="28" spans="1:46" x14ac:dyDescent="0.3">
      <c r="A28" s="35" t="s">
        <v>42</v>
      </c>
      <c r="B28" s="12" t="s">
        <v>40</v>
      </c>
      <c r="C28" t="s">
        <v>41</v>
      </c>
      <c r="D28" s="3" t="s">
        <v>3</v>
      </c>
      <c r="E28" s="39">
        <v>88.152799999999999</v>
      </c>
      <c r="F28" s="4">
        <v>82.607500000000002</v>
      </c>
      <c r="G28" s="4">
        <v>83.140299999999996</v>
      </c>
      <c r="H28" s="4"/>
      <c r="I28" s="4">
        <v>81.848699999999994</v>
      </c>
      <c r="J28" s="4">
        <v>104.88630000000001</v>
      </c>
      <c r="K28" s="4">
        <v>112.49250000000001</v>
      </c>
      <c r="L28" s="4">
        <v>116.9688</v>
      </c>
      <c r="M28" s="4">
        <v>127.55</v>
      </c>
      <c r="N28" s="4">
        <v>123.3125</v>
      </c>
      <c r="O28" s="4">
        <v>126.1438</v>
      </c>
      <c r="P28" s="4">
        <v>113.0513</v>
      </c>
      <c r="Q28" s="4">
        <v>107.875</v>
      </c>
      <c r="R28" s="4">
        <v>111.8887</v>
      </c>
      <c r="S28" s="4">
        <v>96.657499999999999</v>
      </c>
      <c r="T28" s="4">
        <v>103.1675</v>
      </c>
      <c r="U28" s="4">
        <v>107.9738</v>
      </c>
      <c r="V28" s="4">
        <v>121.5625</v>
      </c>
      <c r="W28" s="4">
        <v>151.79750000000001</v>
      </c>
      <c r="X28" s="4">
        <v>141.83760000000001</v>
      </c>
      <c r="Y28" s="4">
        <v>140.96879999999999</v>
      </c>
      <c r="Z28" s="4">
        <v>123.2325</v>
      </c>
      <c r="AA28" s="4">
        <v>124.22629999999999</v>
      </c>
      <c r="AB28" s="4">
        <v>107.4883</v>
      </c>
      <c r="AC28" s="4">
        <v>138.875</v>
      </c>
      <c r="AD28" s="4">
        <v>117.4175</v>
      </c>
      <c r="AE28" s="4">
        <v>106.75</v>
      </c>
      <c r="AF28" s="4">
        <v>110.93980000000001</v>
      </c>
      <c r="AG28" s="4">
        <v>83.157499999999999</v>
      </c>
      <c r="AH28" s="4">
        <v>73.252499999999998</v>
      </c>
      <c r="AI28" s="4">
        <v>65.834999999999994</v>
      </c>
      <c r="AJ28" s="4">
        <v>71.3262</v>
      </c>
      <c r="AK28" s="4">
        <v>64.599999999999994</v>
      </c>
      <c r="AL28" s="4">
        <v>66.477500000000006</v>
      </c>
      <c r="AM28" s="4">
        <v>64.581299999999999</v>
      </c>
      <c r="AN28" s="4">
        <v>57.685000000000002</v>
      </c>
      <c r="AO28" s="4">
        <v>55.408700000000003</v>
      </c>
      <c r="AP28" s="4">
        <v>53.071300000000001</v>
      </c>
      <c r="AQ28" s="4">
        <v>46.546199999999999</v>
      </c>
      <c r="AR28" s="4">
        <v>45.356299999999997</v>
      </c>
      <c r="AS28" s="4">
        <v>44.517499999999998</v>
      </c>
      <c r="AT28" s="37">
        <v>44.6738</v>
      </c>
    </row>
    <row r="29" spans="1:46" x14ac:dyDescent="0.3">
      <c r="A29" s="35" t="s">
        <v>43</v>
      </c>
      <c r="B29" s="12" t="s">
        <v>40</v>
      </c>
      <c r="C29" t="s">
        <v>41</v>
      </c>
      <c r="D29" s="3" t="s">
        <v>4</v>
      </c>
      <c r="E29" s="39">
        <v>99.388400000000004</v>
      </c>
      <c r="F29" s="4">
        <v>95.656400000000005</v>
      </c>
      <c r="G29" s="4">
        <v>94.452500000000001</v>
      </c>
      <c r="H29" s="4"/>
      <c r="I29" s="4">
        <v>99.822599999999994</v>
      </c>
      <c r="J29" s="4">
        <v>117.8334</v>
      </c>
      <c r="K29" s="4">
        <v>124.1272</v>
      </c>
      <c r="L29" s="4">
        <v>130.6661</v>
      </c>
      <c r="M29" s="4">
        <v>137.4657</v>
      </c>
      <c r="N29" s="4">
        <v>136.59200000000001</v>
      </c>
      <c r="O29" s="4"/>
      <c r="P29" s="4">
        <v>121.29430000000001</v>
      </c>
      <c r="Q29" s="4"/>
      <c r="R29" s="4"/>
      <c r="S29" s="4"/>
      <c r="T29" s="4"/>
      <c r="U29" s="4">
        <v>121.8912</v>
      </c>
      <c r="V29" s="4">
        <v>133.31200000000001</v>
      </c>
      <c r="W29" s="4">
        <v>143.9025</v>
      </c>
      <c r="X29" s="4">
        <v>152.63560000000001</v>
      </c>
      <c r="Y29" s="4">
        <v>149.59100000000001</v>
      </c>
      <c r="Z29" s="4">
        <v>138.78450000000001</v>
      </c>
      <c r="AA29" s="4">
        <v>133.6431</v>
      </c>
      <c r="AB29" s="4">
        <v>131.45140000000001</v>
      </c>
      <c r="AC29" s="4">
        <v>145.9057</v>
      </c>
      <c r="AD29" s="4">
        <v>128.61160000000001</v>
      </c>
      <c r="AE29" s="4">
        <v>121.2818</v>
      </c>
      <c r="AF29" s="4">
        <v>120.5919</v>
      </c>
      <c r="AG29" s="4">
        <v>101.7479</v>
      </c>
      <c r="AH29" s="4">
        <v>93.260599999999997</v>
      </c>
      <c r="AI29" s="4">
        <v>90.369200000000006</v>
      </c>
      <c r="AJ29" s="4">
        <v>92.972499999999997</v>
      </c>
      <c r="AK29" s="4">
        <v>89.663600000000002</v>
      </c>
      <c r="AL29" s="4">
        <v>90.466300000000004</v>
      </c>
      <c r="AM29" s="4">
        <v>86.8</v>
      </c>
      <c r="AN29" s="4">
        <v>79.465299999999999</v>
      </c>
      <c r="AO29" s="4">
        <v>77.840199999999996</v>
      </c>
      <c r="AP29" s="4">
        <v>74.489000000000004</v>
      </c>
      <c r="AQ29" s="4">
        <v>68.268299999999996</v>
      </c>
      <c r="AR29" s="4">
        <v>66.8994</v>
      </c>
      <c r="AS29" s="4">
        <v>66.304500000000004</v>
      </c>
      <c r="AT29" s="37">
        <v>66.544499999999999</v>
      </c>
    </row>
    <row r="30" spans="1:46" x14ac:dyDescent="0.3">
      <c r="A30" s="36" t="s">
        <v>44</v>
      </c>
      <c r="B30" s="13" t="s">
        <v>40</v>
      </c>
      <c r="C30" s="5" t="s">
        <v>41</v>
      </c>
      <c r="D30" s="6" t="s">
        <v>5</v>
      </c>
      <c r="E30" s="40">
        <v>112.7736</v>
      </c>
      <c r="F30" s="7">
        <v>108.22620000000001</v>
      </c>
      <c r="G30" s="7">
        <v>106.1095</v>
      </c>
      <c r="H30" s="7">
        <v>104.4139</v>
      </c>
      <c r="I30" s="7">
        <v>111.45059999999999</v>
      </c>
      <c r="J30" s="7">
        <v>127.68680000000001</v>
      </c>
      <c r="K30" s="7">
        <v>133.9573</v>
      </c>
      <c r="L30" s="7">
        <v>139.8227</v>
      </c>
      <c r="M30" s="7">
        <v>145.53440000000001</v>
      </c>
      <c r="N30" s="7">
        <v>144.08000000000001</v>
      </c>
      <c r="O30" s="7">
        <v>143.83279999999999</v>
      </c>
      <c r="P30" s="7">
        <v>134.0265</v>
      </c>
      <c r="Q30" s="7">
        <v>133.95859999999999</v>
      </c>
      <c r="R30" s="7">
        <v>129.75380000000001</v>
      </c>
      <c r="S30" s="7">
        <v>123.7825</v>
      </c>
      <c r="T30" s="7">
        <v>128.92179999999999</v>
      </c>
      <c r="U30" s="7">
        <v>135.12870000000001</v>
      </c>
      <c r="V30" s="7">
        <v>153.0291</v>
      </c>
      <c r="W30" s="7">
        <v>169.23480000000001</v>
      </c>
      <c r="X30" s="7">
        <v>162.74850000000001</v>
      </c>
      <c r="Y30" s="7">
        <v>158.87620000000001</v>
      </c>
      <c r="Z30" s="7">
        <v>149.47460000000001</v>
      </c>
      <c r="AA30" s="7">
        <v>145.05629999999999</v>
      </c>
      <c r="AB30" s="7">
        <v>142.3828</v>
      </c>
      <c r="AC30" s="7">
        <v>156.25120000000001</v>
      </c>
      <c r="AD30" s="7">
        <v>142.898</v>
      </c>
      <c r="AE30" s="7">
        <v>136.54759999999999</v>
      </c>
      <c r="AF30" s="7">
        <v>135.15889999999999</v>
      </c>
      <c r="AG30" s="7">
        <v>120.4661</v>
      </c>
      <c r="AH30" s="7">
        <v>113.37990000000001</v>
      </c>
      <c r="AI30" s="7">
        <v>111.711</v>
      </c>
      <c r="AJ30" s="7">
        <v>114.6463</v>
      </c>
      <c r="AK30" s="7">
        <v>112.0119</v>
      </c>
      <c r="AL30" s="7">
        <v>114.91200000000001</v>
      </c>
      <c r="AM30" s="7">
        <v>112.3128</v>
      </c>
      <c r="AN30" s="7">
        <v>105.6377</v>
      </c>
      <c r="AO30" s="7">
        <v>103.1048</v>
      </c>
      <c r="AP30" s="7">
        <v>100.1613</v>
      </c>
      <c r="AQ30" s="7">
        <v>92.8977</v>
      </c>
      <c r="AR30" s="7">
        <v>90.958500000000001</v>
      </c>
      <c r="AS30" s="7">
        <v>89.851500000000001</v>
      </c>
      <c r="AT30" s="38">
        <v>89.892399999999995</v>
      </c>
    </row>
    <row r="31" spans="1:46" ht="15" thickBot="1" x14ac:dyDescent="0.35"/>
    <row r="32" spans="1:46" ht="15" thickBot="1" x14ac:dyDescent="0.35">
      <c r="C32" s="42" t="s">
        <v>35</v>
      </c>
      <c r="D32" s="43">
        <v>43879</v>
      </c>
      <c r="E32" s="1" t="s">
        <v>45</v>
      </c>
    </row>
    <row r="33" spans="2:5" ht="15" thickBot="1" x14ac:dyDescent="0.35">
      <c r="C33" s="44" t="s">
        <v>36</v>
      </c>
      <c r="D33" s="45">
        <v>43936</v>
      </c>
      <c r="E33" s="1" t="s">
        <v>47</v>
      </c>
    </row>
    <row r="34" spans="2:5" ht="15" thickBot="1" x14ac:dyDescent="0.35"/>
    <row r="35" spans="2:5" ht="15" thickBot="1" x14ac:dyDescent="0.35">
      <c r="B35" s="1" t="s">
        <v>1</v>
      </c>
      <c r="C35" s="1" t="s">
        <v>0</v>
      </c>
      <c r="D35" s="2">
        <v>43879</v>
      </c>
      <c r="E35" s="2">
        <v>43936</v>
      </c>
    </row>
    <row r="36" spans="2:5" x14ac:dyDescent="0.3">
      <c r="B36" t="s">
        <v>2</v>
      </c>
      <c r="C36" t="s">
        <v>41</v>
      </c>
      <c r="D36" s="37">
        <v>22.656199999999998</v>
      </c>
      <c r="E36" s="39">
        <v>72.754199999999997</v>
      </c>
    </row>
    <row r="37" spans="2:5" x14ac:dyDescent="0.3">
      <c r="B37" t="s">
        <v>3</v>
      </c>
      <c r="C37" t="s">
        <v>41</v>
      </c>
      <c r="D37" s="37">
        <v>44.6738</v>
      </c>
      <c r="E37" s="39">
        <v>88.152799999999999</v>
      </c>
    </row>
    <row r="38" spans="2:5" x14ac:dyDescent="0.3">
      <c r="B38" t="s">
        <v>4</v>
      </c>
      <c r="C38" t="s">
        <v>41</v>
      </c>
      <c r="D38" s="37">
        <v>66.544499999999999</v>
      </c>
      <c r="E38" s="39">
        <v>99.388400000000004</v>
      </c>
    </row>
    <row r="39" spans="2:5" x14ac:dyDescent="0.3">
      <c r="B39" t="s">
        <v>5</v>
      </c>
      <c r="C39" s="5" t="s">
        <v>41</v>
      </c>
      <c r="D39" s="38">
        <v>89.892399999999995</v>
      </c>
      <c r="E39" s="40">
        <v>112.7736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92B5-6EBE-419C-8064-FB04E09D03FD}">
  <dimension ref="A1:B26"/>
  <sheetViews>
    <sheetView workbookViewId="0">
      <selection activeCell="J12" sqref="J12"/>
    </sheetView>
  </sheetViews>
  <sheetFormatPr defaultRowHeight="14.4" x14ac:dyDescent="0.3"/>
  <cols>
    <col min="2" max="2" width="30.77734375" customWidth="1"/>
  </cols>
  <sheetData>
    <row r="1" spans="1:2" ht="30.6" customHeight="1" thickBot="1" x14ac:dyDescent="0.35">
      <c r="A1" s="48" t="s">
        <v>1</v>
      </c>
      <c r="B1" s="1" t="s">
        <v>48</v>
      </c>
    </row>
    <row r="2" spans="1:2" x14ac:dyDescent="0.3">
      <c r="A2" s="49" t="s">
        <v>49</v>
      </c>
      <c r="B2" s="46"/>
    </row>
    <row r="3" spans="1:2" x14ac:dyDescent="0.3">
      <c r="A3" s="50" t="s">
        <v>50</v>
      </c>
      <c r="B3" s="22"/>
    </row>
    <row r="4" spans="1:2" x14ac:dyDescent="0.3">
      <c r="A4" s="50" t="s">
        <v>51</v>
      </c>
      <c r="B4" s="22"/>
    </row>
    <row r="5" spans="1:2" x14ac:dyDescent="0.3">
      <c r="A5" s="50" t="s">
        <v>52</v>
      </c>
      <c r="B5" s="22"/>
    </row>
    <row r="6" spans="1:2" x14ac:dyDescent="0.3">
      <c r="A6" s="50" t="s">
        <v>53</v>
      </c>
      <c r="B6" s="22"/>
    </row>
    <row r="7" spans="1:2" x14ac:dyDescent="0.3">
      <c r="A7" s="50" t="s">
        <v>54</v>
      </c>
      <c r="B7" s="22"/>
    </row>
    <row r="8" spans="1:2" x14ac:dyDescent="0.3">
      <c r="A8" s="50" t="s">
        <v>55</v>
      </c>
      <c r="B8" s="22">
        <v>1.1759999999999999</v>
      </c>
    </row>
    <row r="9" spans="1:2" x14ac:dyDescent="0.3">
      <c r="A9" s="50" t="s">
        <v>56</v>
      </c>
      <c r="B9" s="22"/>
    </row>
    <row r="10" spans="1:2" x14ac:dyDescent="0.3">
      <c r="A10" s="50" t="s">
        <v>57</v>
      </c>
      <c r="B10" s="22"/>
    </row>
    <row r="11" spans="1:2" x14ac:dyDescent="0.3">
      <c r="A11" s="50" t="s">
        <v>58</v>
      </c>
      <c r="B11" s="22">
        <v>1.159</v>
      </c>
    </row>
    <row r="12" spans="1:2" x14ac:dyDescent="0.3">
      <c r="A12" s="50" t="s">
        <v>59</v>
      </c>
      <c r="B12" s="22"/>
    </row>
    <row r="13" spans="1:2" x14ac:dyDescent="0.3">
      <c r="A13" s="50" t="s">
        <v>60</v>
      </c>
      <c r="B13" s="22">
        <v>1.026</v>
      </c>
    </row>
    <row r="14" spans="1:2" x14ac:dyDescent="0.3">
      <c r="A14" s="50" t="s">
        <v>61</v>
      </c>
      <c r="B14" s="22"/>
    </row>
    <row r="15" spans="1:2" x14ac:dyDescent="0.3">
      <c r="A15" s="50" t="s">
        <v>62</v>
      </c>
      <c r="B15" s="22">
        <v>0.40400000000000003</v>
      </c>
    </row>
    <row r="16" spans="1:2" x14ac:dyDescent="0.3">
      <c r="A16" s="50" t="s">
        <v>2</v>
      </c>
      <c r="B16" s="22">
        <v>0.39700000000000002</v>
      </c>
    </row>
    <row r="17" spans="1:2" x14ac:dyDescent="0.3">
      <c r="A17" s="50" t="s">
        <v>63</v>
      </c>
      <c r="B17" s="22">
        <v>0.42699999999999999</v>
      </c>
    </row>
    <row r="18" spans="1:2" x14ac:dyDescent="0.3">
      <c r="A18" s="50" t="s">
        <v>3</v>
      </c>
      <c r="B18" s="22">
        <v>0.47299999999999998</v>
      </c>
    </row>
    <row r="19" spans="1:2" x14ac:dyDescent="0.3">
      <c r="A19" s="50" t="s">
        <v>64</v>
      </c>
      <c r="B19" s="22">
        <v>0.52800000000000002</v>
      </c>
    </row>
    <row r="20" spans="1:2" x14ac:dyDescent="0.3">
      <c r="A20" s="50" t="s">
        <v>4</v>
      </c>
      <c r="B20" s="22">
        <v>0.58099999999999996</v>
      </c>
    </row>
    <row r="21" spans="1:2" x14ac:dyDescent="0.3">
      <c r="A21" s="50" t="s">
        <v>65</v>
      </c>
      <c r="B21" s="22">
        <v>0.628</v>
      </c>
    </row>
    <row r="22" spans="1:2" x14ac:dyDescent="0.3">
      <c r="A22" s="50" t="s">
        <v>66</v>
      </c>
      <c r="B22" s="22">
        <v>0.67</v>
      </c>
    </row>
    <row r="23" spans="1:2" x14ac:dyDescent="0.3">
      <c r="A23" s="50" t="s">
        <v>5</v>
      </c>
      <c r="B23" s="22">
        <v>0.70499999999999996</v>
      </c>
    </row>
    <row r="24" spans="1:2" x14ac:dyDescent="0.3">
      <c r="A24" s="50" t="s">
        <v>67</v>
      </c>
      <c r="B24" s="22">
        <v>0.80700000000000005</v>
      </c>
    </row>
    <row r="25" spans="1:2" x14ac:dyDescent="0.3">
      <c r="A25" s="50" t="s">
        <v>68</v>
      </c>
      <c r="B25" s="22">
        <v>0.85799999999999998</v>
      </c>
    </row>
    <row r="26" spans="1:2" ht="15" thickBot="1" x14ac:dyDescent="0.35">
      <c r="A26" s="51" t="s">
        <v>69</v>
      </c>
      <c r="B26" s="47">
        <v>0.88400000000000001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Steepener</vt:lpstr>
      <vt:lpstr>Flattener</vt:lpstr>
      <vt:lpstr>Credit Data</vt:lpstr>
      <vt:lpstr>Swap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Menon</dc:creator>
  <cp:lastModifiedBy>Akhil Menon</cp:lastModifiedBy>
  <cp:lastPrinted>2020-04-28T12:28:16Z</cp:lastPrinted>
  <dcterms:created xsi:type="dcterms:W3CDTF">2020-04-28T10:57:36Z</dcterms:created>
  <dcterms:modified xsi:type="dcterms:W3CDTF">2020-07-15T13:48:07Z</dcterms:modified>
</cp:coreProperties>
</file>