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B526794B-B9AE-4F9F-ABA3-4EF602C7BC2A}" xr6:coauthVersionLast="45" xr6:coauthVersionMax="45" xr10:uidLastSave="{00000000-0000-0000-0000-000000000000}"/>
  <bookViews>
    <workbookView xWindow="-108" yWindow="-108" windowWidth="23256" windowHeight="12576" tabRatio="615" xr2:uid="{00000000-000D-0000-FFFF-FFFF00000000}"/>
  </bookViews>
  <sheets>
    <sheet name="Balance Sheet" sheetId="2" r:id="rId1"/>
    <sheet name="Stmt of Operations" sheetId="3" r:id="rId2"/>
    <sheet name="Stmt Cash Flows" sheetId="4" r:id="rId3"/>
    <sheet name="Stmt of SE" sheetId="5" r:id="rId4"/>
    <sheet name="CF Worksheet" sheetId="7" r:id="rId5"/>
    <sheet name="Consolidation" sheetId="6" r:id="rId6"/>
  </sheets>
  <definedNames>
    <definedName name="_xlnm.Print_Area">#REF!</definedName>
  </definedNames>
  <calcPr calcId="181029"/>
</workbook>
</file>

<file path=xl/calcChain.xml><?xml version="1.0" encoding="utf-8"?>
<calcChain xmlns="http://schemas.openxmlformats.org/spreadsheetml/2006/main">
  <c r="V20" i="7" l="1"/>
  <c r="R53" i="5" l="1"/>
  <c r="P53" i="5"/>
  <c r="M53" i="5"/>
  <c r="K53" i="5"/>
  <c r="I53" i="5"/>
  <c r="G53" i="5"/>
  <c r="E53" i="5"/>
  <c r="C53" i="5"/>
  <c r="R43" i="5"/>
  <c r="P43" i="5"/>
  <c r="M43" i="5"/>
  <c r="K43" i="5"/>
  <c r="I43" i="5"/>
  <c r="G43" i="5"/>
  <c r="R9" i="3" l="1"/>
  <c r="R13" i="3" s="1"/>
  <c r="R18" i="3" s="1"/>
  <c r="R22" i="3" s="1"/>
  <c r="S38" i="4" l="1"/>
  <c r="Q38" i="4"/>
  <c r="S31" i="4"/>
  <c r="Q31" i="4"/>
  <c r="S25" i="4"/>
  <c r="S27" i="4" s="1"/>
  <c r="Q25" i="4"/>
  <c r="Q27" i="4" s="1"/>
  <c r="Q40" i="4" l="1"/>
  <c r="Q44" i="4" s="1"/>
  <c r="S40" i="4"/>
  <c r="S44" i="4" s="1"/>
  <c r="T43" i="7"/>
  <c r="G29" i="5"/>
  <c r="R29" i="5"/>
  <c r="P29" i="5"/>
  <c r="M29" i="5"/>
  <c r="K29" i="5"/>
  <c r="I29" i="5"/>
  <c r="E29" i="5"/>
  <c r="C29" i="5"/>
  <c r="R19" i="5" l="1"/>
  <c r="M19" i="5"/>
  <c r="K19" i="5"/>
  <c r="I19" i="5"/>
  <c r="G19" i="5"/>
  <c r="P19" i="5" l="1"/>
  <c r="G13" i="6" l="1"/>
  <c r="G12" i="6"/>
  <c r="G24" i="6" l="1"/>
  <c r="V56" i="7" l="1"/>
  <c r="V42" i="7" l="1"/>
  <c r="X42" i="7" s="1"/>
  <c r="V35" i="7"/>
  <c r="X35" i="7" s="1"/>
  <c r="G23" i="6"/>
  <c r="G28" i="6" l="1"/>
  <c r="C48" i="6" l="1"/>
  <c r="G19" i="6"/>
  <c r="G17" i="6"/>
  <c r="G45" i="6"/>
  <c r="G44" i="6"/>
  <c r="G43" i="6"/>
  <c r="G42" i="6"/>
  <c r="G41" i="6"/>
  <c r="G40" i="6"/>
  <c r="G39" i="6"/>
  <c r="G38" i="6"/>
  <c r="G35" i="6"/>
  <c r="G31" i="6"/>
  <c r="G29" i="6"/>
  <c r="G27" i="6"/>
  <c r="G26" i="6"/>
  <c r="G25" i="6"/>
  <c r="G22" i="6"/>
  <c r="G21" i="6"/>
  <c r="G20" i="6"/>
  <c r="G18" i="6"/>
  <c r="G16" i="6"/>
  <c r="G15" i="6"/>
  <c r="G14" i="6"/>
  <c r="R18" i="7" s="1"/>
  <c r="G11" i="6"/>
  <c r="G10" i="6"/>
  <c r="G9" i="6"/>
  <c r="G8" i="6"/>
  <c r="G47" i="6" l="1"/>
  <c r="R19" i="7"/>
  <c r="C46" i="6"/>
  <c r="V34" i="7" l="1"/>
  <c r="X34" i="7" s="1"/>
  <c r="V40" i="7"/>
  <c r="X40" i="7" s="1"/>
  <c r="V19" i="7"/>
  <c r="R33" i="2" l="1"/>
  <c r="V41" i="7" l="1"/>
  <c r="X41" i="7" s="1"/>
  <c r="T26" i="2" l="1"/>
  <c r="I48" i="6"/>
  <c r="I46" i="6"/>
  <c r="T30" i="2" l="1"/>
  <c r="T37" i="2" s="1"/>
  <c r="T13" i="2"/>
  <c r="T21" i="2" s="1"/>
  <c r="V33" i="7"/>
  <c r="X33" i="7" s="1"/>
  <c r="T60" i="7" l="1"/>
  <c r="T37" i="7" l="1"/>
  <c r="T16" i="7"/>
  <c r="T24" i="7" s="1"/>
  <c r="T63" i="7" l="1"/>
  <c r="B46" i="6" l="1"/>
  <c r="T57" i="2" l="1"/>
  <c r="V58" i="7" l="1"/>
  <c r="N61" i="7" l="1"/>
  <c r="N63" i="7" s="1"/>
  <c r="F61" i="7"/>
  <c r="F63" i="7" s="1"/>
  <c r="L59" i="7"/>
  <c r="P58" i="7"/>
  <c r="P61" i="7" s="1"/>
  <c r="P63" i="7" s="1"/>
  <c r="L58" i="7"/>
  <c r="J58" i="7"/>
  <c r="J61" i="7" s="1"/>
  <c r="J63" i="7" s="1"/>
  <c r="H58" i="7"/>
  <c r="H61" i="7" s="1"/>
  <c r="H63" i="7" s="1"/>
  <c r="P38" i="7"/>
  <c r="N38" i="7"/>
  <c r="L38" i="7"/>
  <c r="J38" i="7"/>
  <c r="H38" i="7"/>
  <c r="F38" i="7"/>
  <c r="L31" i="7"/>
  <c r="J31" i="7"/>
  <c r="H31" i="7"/>
  <c r="P16" i="7"/>
  <c r="P24" i="7" s="1"/>
  <c r="N16" i="7"/>
  <c r="N24" i="7" s="1"/>
  <c r="L16" i="7"/>
  <c r="L24" i="7" s="1"/>
  <c r="J16" i="7"/>
  <c r="J24" i="7" s="1"/>
  <c r="F16" i="7"/>
  <c r="F24" i="7" s="1"/>
  <c r="H11" i="7"/>
  <c r="H16" i="7" s="1"/>
  <c r="H24" i="7" s="1"/>
  <c r="D48" i="6"/>
  <c r="L61" i="7" l="1"/>
  <c r="L63" i="7" s="1"/>
  <c r="R45" i="2" l="1"/>
  <c r="V51" i="7" l="1"/>
  <c r="X51" i="7" s="1"/>
  <c r="V55" i="7" l="1"/>
  <c r="X55" i="7" s="1"/>
  <c r="B48" i="6" l="1"/>
  <c r="G48" i="6" s="1"/>
  <c r="D47" i="6"/>
  <c r="B47" i="6"/>
  <c r="V14" i="7" l="1"/>
  <c r="X14" i="7" s="1"/>
  <c r="V57" i="7"/>
  <c r="X57" i="7" s="1"/>
  <c r="D46" i="6" l="1"/>
  <c r="F34" i="6" l="1"/>
  <c r="G34" i="6" s="1"/>
  <c r="F33" i="6"/>
  <c r="G33" i="6" s="1"/>
  <c r="R27" i="2"/>
  <c r="R26" i="2"/>
  <c r="R15" i="2"/>
  <c r="R11" i="2"/>
  <c r="R9" i="2"/>
  <c r="G26" i="4"/>
  <c r="J26" i="4"/>
  <c r="L26" i="4"/>
  <c r="M26" i="4"/>
  <c r="O26" i="4"/>
  <c r="D11" i="3"/>
  <c r="F11" i="3"/>
  <c r="G11" i="3"/>
  <c r="H11" i="3"/>
  <c r="H9" i="2"/>
  <c r="H13" i="2" s="1"/>
  <c r="H21" i="2" s="1"/>
  <c r="F13" i="2"/>
  <c r="F21" i="2" s="1"/>
  <c r="J13" i="2"/>
  <c r="J21" i="2" s="1"/>
  <c r="L13" i="2"/>
  <c r="L21" i="2" s="1"/>
  <c r="N13" i="2"/>
  <c r="N21" i="2" s="1"/>
  <c r="P13" i="2"/>
  <c r="P21" i="2" s="1"/>
  <c r="F31" i="2"/>
  <c r="H31" i="2"/>
  <c r="J31" i="2"/>
  <c r="L31" i="2"/>
  <c r="N31" i="2"/>
  <c r="P31" i="2"/>
  <c r="H55" i="2"/>
  <c r="H58" i="2" s="1"/>
  <c r="H60" i="2" s="1"/>
  <c r="J55" i="2"/>
  <c r="J58" i="2" s="1"/>
  <c r="J60" i="2" s="1"/>
  <c r="L55" i="2"/>
  <c r="P55" i="2"/>
  <c r="P58" i="2" s="1"/>
  <c r="P60" i="2" s="1"/>
  <c r="L56" i="2"/>
  <c r="F58" i="2"/>
  <c r="F60" i="2" s="1"/>
  <c r="N58" i="2"/>
  <c r="N60" i="2" s="1"/>
  <c r="R52" i="2" l="1"/>
  <c r="J39" i="4"/>
  <c r="V18" i="7"/>
  <c r="L39" i="4"/>
  <c r="F46" i="6"/>
  <c r="G46" i="6" s="1"/>
  <c r="R30" i="2"/>
  <c r="R37" i="2" s="1"/>
  <c r="R11" i="7"/>
  <c r="R13" i="7"/>
  <c r="V13" i="7" s="1"/>
  <c r="X13" i="7" s="1"/>
  <c r="R10" i="2"/>
  <c r="R12" i="7"/>
  <c r="L58" i="2"/>
  <c r="L60" i="2" s="1"/>
  <c r="M39" i="4"/>
  <c r="G39" i="4"/>
  <c r="O39" i="4"/>
  <c r="N9" i="3"/>
  <c r="N13" i="3" s="1"/>
  <c r="V22" i="7" l="1"/>
  <c r="X22" i="7" s="1"/>
  <c r="V12" i="7"/>
  <c r="X12" i="7" s="1"/>
  <c r="V32" i="7"/>
  <c r="X32" i="7" s="1"/>
  <c r="T60" i="2"/>
  <c r="V31" i="7"/>
  <c r="X31" i="7" s="1"/>
  <c r="R13" i="2"/>
  <c r="R21" i="2" s="1"/>
  <c r="R16" i="7"/>
  <c r="R24" i="7" s="1"/>
  <c r="V11" i="7"/>
  <c r="X11" i="7" s="1"/>
  <c r="R37" i="7"/>
  <c r="R43" i="7" s="1"/>
  <c r="N18" i="3"/>
  <c r="N22" i="3" s="1"/>
  <c r="P9" i="3"/>
  <c r="P13" i="3" s="1"/>
  <c r="P18" i="3" s="1"/>
  <c r="P22" i="3" l="1"/>
  <c r="R57" i="2" l="1"/>
  <c r="R60" i="2" s="1"/>
  <c r="R60" i="7"/>
  <c r="R63" i="7" s="1"/>
</calcChain>
</file>

<file path=xl/sharedStrings.xml><?xml version="1.0" encoding="utf-8"?>
<sst xmlns="http://schemas.openxmlformats.org/spreadsheetml/2006/main" count="351" uniqueCount="216">
  <si>
    <t>Assets</t>
  </si>
  <si>
    <t>Current Assets</t>
  </si>
  <si>
    <t>Total Assets</t>
  </si>
  <si>
    <t>Current Liabilities</t>
  </si>
  <si>
    <t>Long-Term Liabilities</t>
  </si>
  <si>
    <t>Total Liabilities</t>
  </si>
  <si>
    <t>Additional Paid-In Capital</t>
  </si>
  <si>
    <t>Cash and Cash Equivalents</t>
  </si>
  <si>
    <t>Cash Flows from Operating Activities:</t>
  </si>
  <si>
    <t>Total Adjustments</t>
  </si>
  <si>
    <t>Cash Flows from Financing Activities:</t>
  </si>
  <si>
    <t xml:space="preserve">          -</t>
  </si>
  <si>
    <t xml:space="preserve">             Total Current Liabilities</t>
  </si>
  <si>
    <t xml:space="preserve">     Total Current Assets</t>
  </si>
  <si>
    <t xml:space="preserve">Total Liabilities and </t>
  </si>
  <si>
    <t>Accounts Payable and</t>
  </si>
  <si>
    <t>Changes in Operating Assets and Liabilities:</t>
  </si>
  <si>
    <t>Additional</t>
  </si>
  <si>
    <t>Total</t>
  </si>
  <si>
    <t>Number of</t>
  </si>
  <si>
    <t>Par</t>
  </si>
  <si>
    <t>Paid-In</t>
  </si>
  <si>
    <t>Shares</t>
  </si>
  <si>
    <t>Value</t>
  </si>
  <si>
    <t>Capital</t>
  </si>
  <si>
    <t xml:space="preserve">Equity </t>
  </si>
  <si>
    <t xml:space="preserve">Liabilities and Stockholders' Equity </t>
  </si>
  <si>
    <t>Stockholders'</t>
  </si>
  <si>
    <t>Cash and Cash Equivalents, Beginning of Period</t>
  </si>
  <si>
    <t>Cash and Cash Equivalents, End of Period</t>
  </si>
  <si>
    <t>Interest Expense</t>
  </si>
  <si>
    <t>Deficit</t>
  </si>
  <si>
    <t>Accumulated</t>
  </si>
  <si>
    <t>Accumulated Deficit</t>
  </si>
  <si>
    <t>Supplemental disclosures:</t>
  </si>
  <si>
    <t xml:space="preserve">                   Common Stock</t>
  </si>
  <si>
    <t xml:space="preserve">    Total Stockholders' Deficit  </t>
  </si>
  <si>
    <t xml:space="preserve">    Stockholders' Deficit </t>
  </si>
  <si>
    <t>Accounts Receivable</t>
  </si>
  <si>
    <t>Inventory</t>
  </si>
  <si>
    <t xml:space="preserve">     Accrued Expenses</t>
  </si>
  <si>
    <t>Customer Deposits</t>
  </si>
  <si>
    <t xml:space="preserve">       Gross Profit</t>
  </si>
  <si>
    <t xml:space="preserve">Property and Equipment, Net of  </t>
  </si>
  <si>
    <t xml:space="preserve">Commitments and Contingencies   </t>
  </si>
  <si>
    <t>Security Deposits</t>
  </si>
  <si>
    <t xml:space="preserve">Common Stock, par value $.001, </t>
  </si>
  <si>
    <t>AmpliTech, Inc</t>
  </si>
  <si>
    <t xml:space="preserve">Sales </t>
  </si>
  <si>
    <t>Consolidated</t>
  </si>
  <si>
    <t>AJE</t>
  </si>
  <si>
    <t>DR / (CR)</t>
  </si>
  <si>
    <t>No.</t>
  </si>
  <si>
    <t>Accumulated deficits</t>
  </si>
  <si>
    <t>Net ( income) / loss</t>
  </si>
  <si>
    <t>Error check</t>
  </si>
  <si>
    <t>Inc</t>
  </si>
  <si>
    <t>Group</t>
  </si>
  <si>
    <t>Financials</t>
  </si>
  <si>
    <t>Consolidated T/B</t>
  </si>
  <si>
    <t>Accounts Payable and Accrued Exp</t>
  </si>
  <si>
    <t>Common Stock</t>
  </si>
  <si>
    <t>Intercompany</t>
  </si>
  <si>
    <t>Cost of Goods Sold</t>
  </si>
  <si>
    <t>General and Administrative</t>
  </si>
  <si>
    <t xml:space="preserve">                           Amplitech Group, Inc.</t>
  </si>
  <si>
    <t>Prepaid Expenses</t>
  </si>
  <si>
    <t>December 31,</t>
  </si>
  <si>
    <t xml:space="preserve">                  AmpliTech Group, Inc.</t>
  </si>
  <si>
    <t>2013-1</t>
  </si>
  <si>
    <t>2013-2</t>
  </si>
  <si>
    <t>2013-3</t>
  </si>
  <si>
    <t>AJE-2</t>
  </si>
  <si>
    <t>AJE-3</t>
  </si>
  <si>
    <t>AJE-1</t>
  </si>
  <si>
    <t xml:space="preserve">   Issuance of 16,675,000 at par value $0.001 in connection with the reverse merger</t>
  </si>
  <si>
    <t xml:space="preserve">   To eliminate the accumulated deficits of Group at the beginning of the year</t>
  </si>
  <si>
    <t xml:space="preserve">   Issuance of 741,600 at par value $0.001 in connection with the reverse merger</t>
  </si>
  <si>
    <t>Series A Convertible Preferred Stock, par</t>
  </si>
  <si>
    <t xml:space="preserve">    value $.001, 140,000 shares authorized,  </t>
  </si>
  <si>
    <t xml:space="preserve">     140,000 shares issued and outstanding</t>
  </si>
  <si>
    <t xml:space="preserve">    500,000,000 shares authorized,  </t>
  </si>
  <si>
    <t xml:space="preserve">    issued and outstanding, respectively</t>
  </si>
  <si>
    <t xml:space="preserve">    26,141,043  and 22,153,904 shares  </t>
  </si>
  <si>
    <t>Accounts Receivable, Net</t>
  </si>
  <si>
    <t xml:space="preserve">Inventory, Net  </t>
  </si>
  <si>
    <t xml:space="preserve">Property and Equipment, Net  </t>
  </si>
  <si>
    <t>Series A Convertible Preferred</t>
  </si>
  <si>
    <t>Preferred Stock</t>
  </si>
  <si>
    <t>Other (Income)</t>
  </si>
  <si>
    <t>Non Cash</t>
  </si>
  <si>
    <t>Cash</t>
  </si>
  <si>
    <t xml:space="preserve">     outstanding, respectively</t>
  </si>
  <si>
    <t>Basic</t>
  </si>
  <si>
    <t>Diluted</t>
  </si>
  <si>
    <t xml:space="preserve">Weighted Average Shares Outstanding; </t>
  </si>
  <si>
    <t>-</t>
  </si>
  <si>
    <t>Cash and cash equivalents</t>
  </si>
  <si>
    <t>Prepaid expenses</t>
  </si>
  <si>
    <t>Customer deposits</t>
  </si>
  <si>
    <t>Series A convertible preferred stock, par</t>
  </si>
  <si>
    <t xml:space="preserve">     1,000  shares issued and </t>
  </si>
  <si>
    <t>Accumulated deficit</t>
  </si>
  <si>
    <t xml:space="preserve">    Total Stockholders' Equity</t>
  </si>
  <si>
    <t>Stockholders' Equity</t>
  </si>
  <si>
    <t xml:space="preserve">    Stockholders' Equity</t>
  </si>
  <si>
    <t>Cost of goods sold</t>
  </si>
  <si>
    <t>Provision  For Income Taxes</t>
  </si>
  <si>
    <t>Depreciation and amortization</t>
  </si>
  <si>
    <t>Accounts receivable</t>
  </si>
  <si>
    <t>Cash paid for interest expense</t>
  </si>
  <si>
    <t>Cash paid for income taxes</t>
  </si>
  <si>
    <t>Series B convertible preferred stock, par</t>
  </si>
  <si>
    <t>shares issued and outstanding, respectively</t>
  </si>
  <si>
    <t>Cash Flows from Investing Activities:</t>
  </si>
  <si>
    <t>Purchase of equipment</t>
  </si>
  <si>
    <t>Net cash used in investing activities</t>
  </si>
  <si>
    <t>Liabilities and Stockholders' Equity</t>
  </si>
  <si>
    <t>Tax provision</t>
  </si>
  <si>
    <t>Revenue</t>
  </si>
  <si>
    <t>Additional paid-in capital</t>
  </si>
  <si>
    <t xml:space="preserve">        Interest expense, net</t>
  </si>
  <si>
    <t>Accounts payable and accrued expenses</t>
  </si>
  <si>
    <t xml:space="preserve">                      Consolidated  Balance Sheets</t>
  </si>
  <si>
    <t>Net change in cash and cash equivalents</t>
  </si>
  <si>
    <t>Long Term Liabilities</t>
  </si>
  <si>
    <t>Amortization of prepaid consulting</t>
  </si>
  <si>
    <t>Right of Use Assets</t>
  </si>
  <si>
    <t>Financing Lease-Current</t>
  </si>
  <si>
    <t>Operating Lease-Current</t>
  </si>
  <si>
    <t>Financing Lease-LT</t>
  </si>
  <si>
    <t>Current portion of operating lease</t>
  </si>
  <si>
    <t>Current portion of financing lease</t>
  </si>
  <si>
    <t>Finance lease, net of current portion</t>
  </si>
  <si>
    <t>Operating lease, net of current portion</t>
  </si>
  <si>
    <t>Operating lease liability</t>
  </si>
  <si>
    <t xml:space="preserve">   Original issuance discount</t>
  </si>
  <si>
    <t>Right of assets</t>
  </si>
  <si>
    <t>Current portion of financing  lease</t>
  </si>
  <si>
    <t>Stock based compensation</t>
  </si>
  <si>
    <t>Security deposits</t>
  </si>
  <si>
    <t xml:space="preserve">Property and equipment, net  </t>
  </si>
  <si>
    <t>SPM</t>
  </si>
  <si>
    <t xml:space="preserve"> </t>
  </si>
  <si>
    <t>Promissory note-SF-current</t>
  </si>
  <si>
    <t>Promissory note-SF-LT</t>
  </si>
  <si>
    <t xml:space="preserve">   Adoption of ASC 842 operating lease asset and liability</t>
  </si>
  <si>
    <t>Non-Cash  Investing and Financing Activities</t>
  </si>
  <si>
    <t>Common stock payable</t>
  </si>
  <si>
    <t>Intangibles, net</t>
  </si>
  <si>
    <t>Intagible assets, net</t>
  </si>
  <si>
    <t>Operating Lease-LT</t>
  </si>
  <si>
    <t>Loan payable-Current-BNB</t>
  </si>
  <si>
    <t>Loan payable-BNB</t>
  </si>
  <si>
    <t>Common</t>
  </si>
  <si>
    <t>Stock</t>
  </si>
  <si>
    <t>Payable</t>
  </si>
  <si>
    <t>Repayment of line of credit, net</t>
  </si>
  <si>
    <t>LOC</t>
  </si>
  <si>
    <t>Other receivable</t>
  </si>
  <si>
    <t>Goodwill</t>
  </si>
  <si>
    <t>Current portion of notes payable</t>
  </si>
  <si>
    <t>Notes payable, net of current portion</t>
  </si>
  <si>
    <t>Amortization of debt discount</t>
  </si>
  <si>
    <t>Repayments on finance lease</t>
  </si>
  <si>
    <t>Other Expenses</t>
  </si>
  <si>
    <t xml:space="preserve">Inventories, net  </t>
  </si>
  <si>
    <t xml:space="preserve">    value $0.001, 401,000 shares authorized,  </t>
  </si>
  <si>
    <t xml:space="preserve">Common Stock, par value $0.001, </t>
  </si>
  <si>
    <t>Selling, general and administrative expense</t>
  </si>
  <si>
    <t xml:space="preserve">   net cash (used in) provided by operating activities:</t>
  </si>
  <si>
    <t>Net cash (used in) provided by operating activities</t>
  </si>
  <si>
    <t>Right of use operating lease assets</t>
  </si>
  <si>
    <t>Proceeds from notes payable</t>
  </si>
  <si>
    <t>Repayment of notes payable</t>
  </si>
  <si>
    <t>Amortization of right-of-use operating lease asset</t>
  </si>
  <si>
    <t>Inventories</t>
  </si>
  <si>
    <t>Intangible assets, net</t>
  </si>
  <si>
    <t xml:space="preserve">Consolidated </t>
  </si>
  <si>
    <t>Financial</t>
  </si>
  <si>
    <t>Employee advance</t>
  </si>
  <si>
    <t>(Unaudited)</t>
  </si>
  <si>
    <t>For The Three Months Ended</t>
  </si>
  <si>
    <t xml:space="preserve">                                  Condensed Consolidated Statements of Stockholders' Equity  </t>
  </si>
  <si>
    <t>(Loss) Income Before Income Taxes</t>
  </si>
  <si>
    <t xml:space="preserve">        Net (Loss) Income </t>
  </si>
  <si>
    <t>Net (Loss) Income Per Share;</t>
  </si>
  <si>
    <t>Balance, March 31, 2020</t>
  </si>
  <si>
    <t>Balance, March 31, 2019</t>
  </si>
  <si>
    <t xml:space="preserve">              See accompanying notes to the condensed consolidated financial statements</t>
  </si>
  <si>
    <t xml:space="preserve">Net (Loss) Income </t>
  </si>
  <si>
    <t>`</t>
  </si>
  <si>
    <t xml:space="preserve">    49,086,326 and 49,086,326 shares</t>
  </si>
  <si>
    <t>Months Ended</t>
  </si>
  <si>
    <t>value $0.001, 75,000 shares authorized, 0</t>
  </si>
  <si>
    <t xml:space="preserve">  (Loss) Income From Operations</t>
  </si>
  <si>
    <t>6/30/2020 and 12/31/2019</t>
  </si>
  <si>
    <t>PPP loan</t>
  </si>
  <si>
    <t>June 30,</t>
  </si>
  <si>
    <t>For The Six Months Ended</t>
  </si>
  <si>
    <t>For The Six</t>
  </si>
  <si>
    <t xml:space="preserve">              For The Three Months and Six Months Ended June 30, 2020 and 2019</t>
  </si>
  <si>
    <t>For The Three Months Ended June 30, 2020</t>
  </si>
  <si>
    <t>Net loss for the three months ended June 30, 2020</t>
  </si>
  <si>
    <t>For The Three Months Ended June 30, 2019</t>
  </si>
  <si>
    <t>Net income for the three months ended June 30, 2019</t>
  </si>
  <si>
    <t>Balance, June 30, 2019</t>
  </si>
  <si>
    <t>For The Six Months Ended June 30, 2020</t>
  </si>
  <si>
    <t>Balance, December 31, 2019</t>
  </si>
  <si>
    <t>Net loss for the six months ended June 30, 2020</t>
  </si>
  <si>
    <t>Balance, June 30, 2020</t>
  </si>
  <si>
    <t>For The Six Months Ended June 30, 2019</t>
  </si>
  <si>
    <t>Net income for the six months ended June 30, 2019</t>
  </si>
  <si>
    <t xml:space="preserve">   Promissory note on equipment</t>
  </si>
  <si>
    <t>Net cash provided by financing activities</t>
  </si>
  <si>
    <t xml:space="preserve">Adjustments to reconcile net (loss) income 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</si>
</sst>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5" formatCode="&quot;$&quot;#,##0_);\(&quot;$&quot;#,##0\)"/>
    <numFmt numFmtId="7" formatCode="&quot;$&quot;#,##0.00_);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_);\(0\)"/>
    <numFmt numFmtId="165" formatCode="_(&quot;$&quot;* #,##0_);_(&quot;$&quot;* \(#,##0\);_(&quot;$&quot;* &quot;-&quot;??_);_(@_)"/>
    <numFmt numFmtId="166" formatCode="_(* #,##0_);_(* \(#,##0\);_(* &quot;-&quot;??_);_(@_)"/>
    <numFmt numFmtId="167" formatCode="&quot;$&quot;#,##0.0_);\(&quot;$&quot;#,##0.0\)"/>
    <numFmt numFmtId="168" formatCode="&quot;$&quot;#,##0.00"/>
  </numFmts>
  <fonts count="24" x14ac:knownFonts="1">
    <font>
      <sz val="10"/>
      <name val="MS Sans Serif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MS Sans Serif"/>
      <family val="2"/>
    </font>
    <font>
      <sz val="10"/>
      <name val="MS Sans Serif"/>
      <family val="2"/>
    </font>
    <font>
      <b/>
      <sz val="11"/>
      <name val="Arial"/>
      <family val="2"/>
    </font>
    <font>
      <sz val="11"/>
      <name val="Arial"/>
      <family val="2"/>
    </font>
    <font>
      <b/>
      <sz val="11"/>
      <name val="Times New Roman"/>
      <family val="1"/>
    </font>
    <font>
      <sz val="11"/>
      <name val="Times New Roman"/>
      <family val="1"/>
    </font>
    <font>
      <b/>
      <sz val="10"/>
      <name val="MS Sans Serif"/>
      <family val="2"/>
    </font>
    <font>
      <b/>
      <u/>
      <sz val="11"/>
      <name val="Times New Roman"/>
      <family val="1"/>
    </font>
    <font>
      <sz val="10"/>
      <name val="MS Sans Serif"/>
      <family val="2"/>
    </font>
    <font>
      <sz val="8"/>
      <name val="MS Sans Serif"/>
      <family val="2"/>
    </font>
    <font>
      <sz val="10"/>
      <name val="Arial"/>
      <family val="2"/>
    </font>
    <font>
      <b/>
      <u/>
      <sz val="11"/>
      <name val="Arial"/>
      <family val="2"/>
    </font>
    <font>
      <u/>
      <sz val="11"/>
      <name val="Times New Roman"/>
      <family val="1"/>
    </font>
    <font>
      <b/>
      <u/>
      <sz val="12"/>
      <name val="Times New Roman"/>
      <family val="1"/>
    </font>
    <font>
      <b/>
      <i/>
      <sz val="11"/>
      <name val="Times New Roman"/>
      <family val="1"/>
    </font>
    <font>
      <b/>
      <u val="singleAccounting"/>
      <sz val="11"/>
      <name val="Times New Roman"/>
      <family val="1"/>
    </font>
    <font>
      <sz val="10"/>
      <name val="Times New Roman"/>
      <family val="1"/>
    </font>
    <font>
      <b/>
      <sz val="10"/>
      <name val="Times New Roman"/>
      <family val="1"/>
    </font>
    <font>
      <i/>
      <sz val="11"/>
      <name val="Times New Roman"/>
      <family val="1"/>
    </font>
    <font>
      <b/>
      <sz val="10"/>
      <name val="MS Sans Serif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2">
    <xf numFmtId="0" fontId="0" fillId="0" borderId="0"/>
    <xf numFmtId="43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5" fillId="0" borderId="0"/>
    <xf numFmtId="0" fontId="1" fillId="0" borderId="0"/>
    <xf numFmtId="0" fontId="1" fillId="0" borderId="0"/>
    <xf numFmtId="0" fontId="1" fillId="0" borderId="0"/>
    <xf numFmtId="43" fontId="1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4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23">
    <xf numFmtId="0" fontId="0" fillId="0" borderId="0" xfId="0"/>
    <xf numFmtId="0" fontId="1" fillId="0" borderId="0" xfId="7"/>
    <xf numFmtId="0" fontId="7" fillId="0" borderId="0" xfId="7" applyFont="1"/>
    <xf numFmtId="0" fontId="6" fillId="0" borderId="0" xfId="7" applyFont="1"/>
    <xf numFmtId="37" fontId="6" fillId="0" borderId="0" xfId="7" applyNumberFormat="1" applyFont="1"/>
    <xf numFmtId="42" fontId="8" fillId="0" borderId="2" xfId="2" applyNumberFormat="1" applyFont="1" applyBorder="1"/>
    <xf numFmtId="42" fontId="8" fillId="0" borderId="2" xfId="2" applyNumberFormat="1" applyFont="1" applyBorder="1" applyAlignment="1">
      <alignment horizontal="right"/>
    </xf>
    <xf numFmtId="0" fontId="10" fillId="0" borderId="0" xfId="0" applyFont="1"/>
    <xf numFmtId="0" fontId="5" fillId="0" borderId="0" xfId="0" applyFont="1"/>
    <xf numFmtId="0" fontId="8" fillId="0" borderId="0" xfId="7" applyFont="1"/>
    <xf numFmtId="0" fontId="9" fillId="0" borderId="0" xfId="7" applyFont="1"/>
    <xf numFmtId="165" fontId="8" fillId="0" borderId="0" xfId="4" applyNumberFormat="1" applyFont="1"/>
    <xf numFmtId="165" fontId="9" fillId="0" borderId="0" xfId="4" applyNumberFormat="1" applyFont="1"/>
    <xf numFmtId="5" fontId="8" fillId="0" borderId="0" xfId="7" applyNumberFormat="1" applyFont="1"/>
    <xf numFmtId="5" fontId="9" fillId="0" borderId="0" xfId="7" applyNumberFormat="1" applyFont="1"/>
    <xf numFmtId="41" fontId="8" fillId="0" borderId="0" xfId="7" applyNumberFormat="1" applyFont="1"/>
    <xf numFmtId="41" fontId="8" fillId="0" borderId="1" xfId="7" applyNumberFormat="1" applyFont="1" applyBorder="1"/>
    <xf numFmtId="41" fontId="9" fillId="0" borderId="0" xfId="7" applyNumberFormat="1" applyFont="1"/>
    <xf numFmtId="37" fontId="8" fillId="0" borderId="0" xfId="7" applyNumberFormat="1" applyFont="1"/>
    <xf numFmtId="41" fontId="8" fillId="0" borderId="1" xfId="4" applyNumberFormat="1" applyFont="1" applyBorder="1"/>
    <xf numFmtId="0" fontId="9" fillId="0" borderId="3" xfId="7" applyFont="1" applyBorder="1"/>
    <xf numFmtId="165" fontId="8" fillId="0" borderId="2" xfId="4" applyNumberFormat="1" applyFont="1" applyBorder="1"/>
    <xf numFmtId="37" fontId="8" fillId="0" borderId="1" xfId="7" applyNumberFormat="1" applyFont="1" applyBorder="1"/>
    <xf numFmtId="37" fontId="0" fillId="0" borderId="0" xfId="0" applyNumberFormat="1"/>
    <xf numFmtId="37" fontId="0" fillId="0" borderId="0" xfId="0" applyNumberFormat="1" applyAlignment="1">
      <alignment horizontal="center"/>
    </xf>
    <xf numFmtId="37" fontId="10" fillId="0" borderId="0" xfId="0" applyNumberFormat="1" applyFont="1" applyAlignment="1">
      <alignment horizontal="center"/>
    </xf>
    <xf numFmtId="37" fontId="10" fillId="2" borderId="0" xfId="0" applyNumberFormat="1" applyFont="1" applyFill="1" applyAlignment="1">
      <alignment horizontal="center"/>
    </xf>
    <xf numFmtId="37" fontId="5" fillId="0" borderId="0" xfId="0" applyNumberFormat="1" applyFont="1"/>
    <xf numFmtId="37" fontId="1" fillId="0" borderId="0" xfId="7" applyNumberFormat="1"/>
    <xf numFmtId="37" fontId="0" fillId="2" borderId="0" xfId="0" applyNumberFormat="1" applyFill="1"/>
    <xf numFmtId="37" fontId="5" fillId="0" borderId="0" xfId="1" applyNumberFormat="1" applyFont="1"/>
    <xf numFmtId="37" fontId="5" fillId="0" borderId="0" xfId="1" applyNumberFormat="1" applyFont="1" applyAlignment="1">
      <alignment horizontal="center"/>
    </xf>
    <xf numFmtId="37" fontId="5" fillId="2" borderId="0" xfId="1" applyNumberFormat="1" applyFont="1" applyFill="1"/>
    <xf numFmtId="37" fontId="0" fillId="0" borderId="0" xfId="1" applyNumberFormat="1" applyFont="1"/>
    <xf numFmtId="37" fontId="0" fillId="0" borderId="0" xfId="1" applyNumberFormat="1" applyFont="1" applyAlignment="1">
      <alignment horizontal="center"/>
    </xf>
    <xf numFmtId="37" fontId="12" fillId="0" borderId="0" xfId="1" applyNumberFormat="1" applyFont="1"/>
    <xf numFmtId="37" fontId="5" fillId="0" borderId="0" xfId="7" applyNumberFormat="1" applyFont="1"/>
    <xf numFmtId="164" fontId="2" fillId="0" borderId="0" xfId="7" applyNumberFormat="1" applyFont="1" applyAlignment="1">
      <alignment horizontal="center"/>
    </xf>
    <xf numFmtId="164" fontId="10" fillId="0" borderId="0" xfId="0" applyNumberFormat="1" applyFont="1" applyAlignment="1">
      <alignment horizontal="center"/>
    </xf>
    <xf numFmtId="164" fontId="10" fillId="2" borderId="0" xfId="0" applyNumberFormat="1" applyFont="1" applyFill="1" applyAlignment="1">
      <alignment horizontal="center"/>
    </xf>
    <xf numFmtId="164" fontId="0" fillId="0" borderId="0" xfId="0" applyNumberFormat="1"/>
    <xf numFmtId="0" fontId="6" fillId="0" borderId="0" xfId="15" applyFont="1" applyAlignment="1">
      <alignment horizontal="center"/>
    </xf>
    <xf numFmtId="0" fontId="15" fillId="0" borderId="0" xfId="15" applyFont="1" applyAlignment="1">
      <alignment horizontal="center"/>
    </xf>
    <xf numFmtId="0" fontId="8" fillId="0" borderId="0" xfId="7" applyFont="1" applyAlignment="1">
      <alignment horizontal="center"/>
    </xf>
    <xf numFmtId="14" fontId="8" fillId="0" borderId="0" xfId="7" applyNumberFormat="1" applyFont="1" applyAlignment="1">
      <alignment horizontal="right"/>
    </xf>
    <xf numFmtId="14" fontId="8" fillId="0" borderId="0" xfId="7" applyNumberFormat="1" applyFont="1" applyAlignment="1">
      <alignment horizontal="center"/>
    </xf>
    <xf numFmtId="0" fontId="9" fillId="0" borderId="0" xfId="15" applyFont="1"/>
    <xf numFmtId="42" fontId="8" fillId="0" borderId="0" xfId="7" applyNumberFormat="1" applyFont="1"/>
    <xf numFmtId="37" fontId="9" fillId="0" borderId="0" xfId="7" applyNumberFormat="1" applyFont="1"/>
    <xf numFmtId="166" fontId="8" fillId="0" borderId="0" xfId="1" applyNumberFormat="1" applyFont="1"/>
    <xf numFmtId="7" fontId="8" fillId="0" borderId="0" xfId="7" applyNumberFormat="1" applyFont="1"/>
    <xf numFmtId="7" fontId="8" fillId="0" borderId="0" xfId="1" applyNumberFormat="1" applyFont="1"/>
    <xf numFmtId="37" fontId="8" fillId="0" borderId="2" xfId="7" applyNumberFormat="1" applyFont="1" applyBorder="1"/>
    <xf numFmtId="0" fontId="8" fillId="0" borderId="0" xfId="9" applyFont="1" applyAlignment="1">
      <alignment horizontal="center"/>
    </xf>
    <xf numFmtId="0" fontId="8" fillId="0" borderId="0" xfId="7" applyFont="1" applyAlignment="1">
      <alignment horizontal="right"/>
    </xf>
    <xf numFmtId="0" fontId="16" fillId="0" borderId="0" xfId="7" applyFont="1"/>
    <xf numFmtId="0" fontId="11" fillId="0" borderId="0" xfId="7" applyFont="1"/>
    <xf numFmtId="3" fontId="9" fillId="0" borderId="0" xfId="7" applyNumberFormat="1" applyFont="1"/>
    <xf numFmtId="0" fontId="7" fillId="0" borderId="0" xfId="9" applyFont="1"/>
    <xf numFmtId="0" fontId="6" fillId="0" borderId="0" xfId="9" applyFont="1"/>
    <xf numFmtId="166" fontId="8" fillId="0" borderId="0" xfId="2" applyNumberFormat="1" applyFont="1"/>
    <xf numFmtId="0" fontId="5" fillId="0" borderId="0" xfId="0" applyFont="1" applyAlignment="1">
      <alignment horizontal="right"/>
    </xf>
    <xf numFmtId="42" fontId="9" fillId="0" borderId="0" xfId="7" applyNumberFormat="1" applyFont="1"/>
    <xf numFmtId="37" fontId="7" fillId="0" borderId="0" xfId="9" applyNumberFormat="1" applyFont="1" applyAlignment="1">
      <alignment horizontal="right"/>
    </xf>
    <xf numFmtId="37" fontId="7" fillId="0" borderId="0" xfId="9" applyNumberFormat="1" applyFont="1" applyAlignment="1">
      <alignment horizontal="center"/>
    </xf>
    <xf numFmtId="0" fontId="11" fillId="0" borderId="0" xfId="15" applyFont="1" applyAlignment="1">
      <alignment horizontal="center"/>
    </xf>
    <xf numFmtId="0" fontId="9" fillId="0" borderId="0" xfId="7" applyFont="1" applyAlignment="1">
      <alignment horizontal="center"/>
    </xf>
    <xf numFmtId="0" fontId="7" fillId="0" borderId="0" xfId="7" applyFont="1" applyAlignment="1">
      <alignment horizontal="center"/>
    </xf>
    <xf numFmtId="0" fontId="8" fillId="0" borderId="0" xfId="9" applyFont="1"/>
    <xf numFmtId="37" fontId="8" fillId="0" borderId="0" xfId="9" applyNumberFormat="1" applyFont="1"/>
    <xf numFmtId="0" fontId="8" fillId="0" borderId="0" xfId="16" applyFont="1" applyAlignment="1">
      <alignment horizontal="center"/>
    </xf>
    <xf numFmtId="0" fontId="8" fillId="0" borderId="1" xfId="9" applyFont="1" applyBorder="1" applyAlignment="1">
      <alignment horizontal="center"/>
    </xf>
    <xf numFmtId="0" fontId="8" fillId="0" borderId="1" xfId="16" applyFont="1" applyBorder="1" applyAlignment="1">
      <alignment horizontal="center"/>
    </xf>
    <xf numFmtId="37" fontId="8" fillId="0" borderId="0" xfId="9" applyNumberFormat="1" applyFont="1" applyAlignment="1">
      <alignment horizontal="right"/>
    </xf>
    <xf numFmtId="0" fontId="8" fillId="0" borderId="0" xfId="9" applyFont="1" applyAlignment="1">
      <alignment horizontal="left"/>
    </xf>
    <xf numFmtId="37" fontId="8" fillId="0" borderId="0" xfId="0" applyNumberFormat="1" applyFont="1"/>
    <xf numFmtId="0" fontId="8" fillId="0" borderId="0" xfId="7" applyFont="1" applyAlignment="1">
      <alignment horizontal="left"/>
    </xf>
    <xf numFmtId="37" fontId="17" fillId="0" borderId="0" xfId="7" applyNumberFormat="1" applyFont="1" applyAlignment="1">
      <alignment horizontal="center"/>
    </xf>
    <xf numFmtId="37" fontId="11" fillId="0" borderId="0" xfId="7" applyNumberFormat="1" applyFont="1" applyAlignment="1">
      <alignment horizontal="center"/>
    </xf>
    <xf numFmtId="16" fontId="6" fillId="0" borderId="0" xfId="15" applyNumberFormat="1" applyFont="1" applyAlignment="1">
      <alignment horizontal="center"/>
    </xf>
    <xf numFmtId="44" fontId="9" fillId="0" borderId="0" xfId="4" applyFont="1"/>
    <xf numFmtId="168" fontId="8" fillId="0" borderId="0" xfId="4" quotePrefix="1" applyNumberFormat="1" applyFont="1" applyAlignment="1">
      <alignment horizontal="right"/>
    </xf>
    <xf numFmtId="0" fontId="9" fillId="0" borderId="0" xfId="0" applyFont="1"/>
    <xf numFmtId="0" fontId="9" fillId="0" borderId="0" xfId="9" applyFont="1"/>
    <xf numFmtId="37" fontId="9" fillId="0" borderId="0" xfId="9" applyNumberFormat="1" applyFont="1" applyAlignment="1">
      <alignment horizontal="right"/>
    </xf>
    <xf numFmtId="37" fontId="8" fillId="0" borderId="2" xfId="9" applyNumberFormat="1" applyFont="1" applyBorder="1"/>
    <xf numFmtId="37" fontId="9" fillId="0" borderId="1" xfId="9" applyNumberFormat="1" applyFont="1" applyBorder="1"/>
    <xf numFmtId="37" fontId="9" fillId="0" borderId="1" xfId="7" applyNumberFormat="1" applyFont="1" applyBorder="1"/>
    <xf numFmtId="41" fontId="9" fillId="0" borderId="1" xfId="7" applyNumberFormat="1" applyFont="1" applyBorder="1"/>
    <xf numFmtId="37" fontId="9" fillId="0" borderId="2" xfId="7" applyNumberFormat="1" applyFont="1" applyBorder="1"/>
    <xf numFmtId="165" fontId="9" fillId="0" borderId="2" xfId="4" applyNumberFormat="1" applyFont="1" applyBorder="1"/>
    <xf numFmtId="0" fontId="9" fillId="0" borderId="0" xfId="7" applyFont="1" applyAlignment="1">
      <alignment horizontal="right"/>
    </xf>
    <xf numFmtId="0" fontId="8" fillId="0" borderId="0" xfId="15" applyFont="1" applyAlignment="1">
      <alignment horizontal="center"/>
    </xf>
    <xf numFmtId="0" fontId="11" fillId="0" borderId="0" xfId="7" applyFont="1" applyAlignment="1">
      <alignment horizontal="center"/>
    </xf>
    <xf numFmtId="164" fontId="8" fillId="0" borderId="0" xfId="7" applyNumberFormat="1" applyFont="1"/>
    <xf numFmtId="5" fontId="8" fillId="0" borderId="0" xfId="7" applyNumberFormat="1" applyFont="1" applyAlignment="1">
      <alignment horizontal="center"/>
    </xf>
    <xf numFmtId="164" fontId="18" fillId="0" borderId="0" xfId="7" applyNumberFormat="1" applyFont="1"/>
    <xf numFmtId="37" fontId="8" fillId="0" borderId="0" xfId="7" applyNumberFormat="1" applyFont="1" applyAlignment="1">
      <alignment horizontal="center"/>
    </xf>
    <xf numFmtId="37" fontId="18" fillId="0" borderId="0" xfId="7" applyNumberFormat="1" applyFont="1"/>
    <xf numFmtId="37" fontId="8" fillId="0" borderId="0" xfId="8" applyNumberFormat="1" applyFont="1"/>
    <xf numFmtId="5" fontId="8" fillId="0" borderId="1" xfId="7" applyNumberFormat="1" applyFont="1" applyBorder="1"/>
    <xf numFmtId="37" fontId="8" fillId="0" borderId="1" xfId="8" applyNumberFormat="1" applyFont="1" applyBorder="1"/>
    <xf numFmtId="166" fontId="19" fillId="0" borderId="0" xfId="2" applyNumberFormat="1" applyFont="1"/>
    <xf numFmtId="166" fontId="8" fillId="0" borderId="0" xfId="2" applyNumberFormat="1" applyFont="1" applyAlignment="1">
      <alignment horizontal="center"/>
    </xf>
    <xf numFmtId="42" fontId="8" fillId="0" borderId="0" xfId="2" applyNumberFormat="1" applyFont="1"/>
    <xf numFmtId="0" fontId="20" fillId="0" borderId="0" xfId="7" applyFont="1"/>
    <xf numFmtId="0" fontId="21" fillId="0" borderId="0" xfId="7" applyFont="1"/>
    <xf numFmtId="164" fontId="20" fillId="0" borderId="0" xfId="7" applyNumberFormat="1" applyFont="1"/>
    <xf numFmtId="0" fontId="21" fillId="0" borderId="0" xfId="7" applyFont="1" applyAlignment="1">
      <alignment horizontal="center"/>
    </xf>
    <xf numFmtId="164" fontId="9" fillId="0" borderId="0" xfId="7" applyNumberFormat="1" applyFont="1"/>
    <xf numFmtId="37" fontId="22" fillId="0" borderId="0" xfId="7" applyNumberFormat="1" applyFont="1"/>
    <xf numFmtId="37" fontId="9" fillId="0" borderId="0" xfId="8" applyNumberFormat="1" applyFont="1"/>
    <xf numFmtId="37" fontId="9" fillId="0" borderId="1" xfId="8" applyNumberFormat="1" applyFont="1" applyBorder="1"/>
    <xf numFmtId="7" fontId="9" fillId="0" borderId="0" xfId="7" applyNumberFormat="1" applyFont="1"/>
    <xf numFmtId="5" fontId="22" fillId="0" borderId="0" xfId="7" applyNumberFormat="1" applyFont="1"/>
    <xf numFmtId="5" fontId="9" fillId="0" borderId="0" xfId="8" applyNumberFormat="1" applyFont="1"/>
    <xf numFmtId="167" fontId="9" fillId="0" borderId="0" xfId="7" applyNumberFormat="1" applyFont="1"/>
    <xf numFmtId="164" fontId="22" fillId="0" borderId="0" xfId="7" applyNumberFormat="1" applyFont="1"/>
    <xf numFmtId="164" fontId="9" fillId="0" borderId="0" xfId="8" applyNumberFormat="1" applyFont="1"/>
    <xf numFmtId="5" fontId="9" fillId="0" borderId="1" xfId="7" applyNumberFormat="1" applyFont="1" applyBorder="1"/>
    <xf numFmtId="37" fontId="9" fillId="0" borderId="3" xfId="7" applyNumberFormat="1" applyFont="1" applyBorder="1"/>
    <xf numFmtId="166" fontId="9" fillId="0" borderId="4" xfId="1" applyNumberFormat="1" applyFont="1" applyBorder="1"/>
    <xf numFmtId="42" fontId="9" fillId="0" borderId="0" xfId="7" applyNumberFormat="1" applyFont="1" applyAlignment="1">
      <alignment horizontal="right"/>
    </xf>
    <xf numFmtId="37" fontId="8" fillId="0" borderId="1" xfId="9" applyNumberFormat="1" applyFont="1" applyBorder="1" applyAlignment="1">
      <alignment horizontal="right"/>
    </xf>
    <xf numFmtId="166" fontId="8" fillId="0" borderId="1" xfId="1" applyNumberFormat="1" applyFont="1" applyBorder="1"/>
    <xf numFmtId="41" fontId="9" fillId="0" borderId="0" xfId="7" applyNumberFormat="1" applyFont="1" applyAlignment="1">
      <alignment horizontal="right"/>
    </xf>
    <xf numFmtId="0" fontId="8" fillId="0" borderId="1" xfId="15" applyFont="1" applyBorder="1" applyAlignment="1">
      <alignment horizontal="center"/>
    </xf>
    <xf numFmtId="42" fontId="8" fillId="0" borderId="1" xfId="7" applyNumberFormat="1" applyFont="1" applyBorder="1"/>
    <xf numFmtId="166" fontId="9" fillId="0" borderId="0" xfId="1" applyNumberFormat="1" applyFont="1"/>
    <xf numFmtId="0" fontId="9" fillId="3" borderId="0" xfId="7" applyFont="1" applyFill="1"/>
    <xf numFmtId="0" fontId="8" fillId="3" borderId="0" xfId="7" applyFont="1" applyFill="1"/>
    <xf numFmtId="41" fontId="8" fillId="3" borderId="0" xfId="7" applyNumberFormat="1" applyFont="1" applyFill="1"/>
    <xf numFmtId="41" fontId="9" fillId="3" borderId="0" xfId="7" applyNumberFormat="1" applyFont="1" applyFill="1"/>
    <xf numFmtId="42" fontId="8" fillId="0" borderId="0" xfId="2" applyNumberFormat="1" applyFont="1" applyAlignment="1">
      <alignment horizontal="right"/>
    </xf>
    <xf numFmtId="165" fontId="8" fillId="0" borderId="4" xfId="4" applyNumberFormat="1" applyFont="1" applyBorder="1"/>
    <xf numFmtId="44" fontId="8" fillId="0" borderId="4" xfId="4" applyFont="1" applyBorder="1"/>
    <xf numFmtId="0" fontId="8" fillId="0" borderId="0" xfId="7" applyFont="1" applyAlignment="1">
      <alignment horizontal="center"/>
    </xf>
    <xf numFmtId="0" fontId="8" fillId="0" borderId="0" xfId="7" applyFont="1"/>
    <xf numFmtId="0" fontId="8" fillId="0" borderId="0" xfId="15" applyFont="1" applyBorder="1" applyAlignment="1">
      <alignment horizontal="center"/>
    </xf>
    <xf numFmtId="166" fontId="8" fillId="0" borderId="0" xfId="1" applyNumberFormat="1" applyFont="1" applyBorder="1"/>
    <xf numFmtId="41" fontId="9" fillId="0" borderId="0" xfId="7" applyNumberFormat="1" applyFont="1" applyBorder="1"/>
    <xf numFmtId="0" fontId="8" fillId="0" borderId="1" xfId="7" applyFont="1" applyBorder="1" applyAlignment="1">
      <alignment horizontal="center"/>
    </xf>
    <xf numFmtId="0" fontId="8" fillId="0" borderId="0" xfId="7" applyFont="1"/>
    <xf numFmtId="3" fontId="0" fillId="0" borderId="0" xfId="0" applyNumberFormat="1"/>
    <xf numFmtId="0" fontId="8" fillId="0" borderId="0" xfId="7" applyFont="1" applyBorder="1" applyAlignment="1">
      <alignment horizontal="center"/>
    </xf>
    <xf numFmtId="0" fontId="8" fillId="0" borderId="0" xfId="7" applyFont="1" applyBorder="1"/>
    <xf numFmtId="0" fontId="8" fillId="0" borderId="0" xfId="7" applyFont="1"/>
    <xf numFmtId="37" fontId="8" fillId="0" borderId="0" xfId="9" applyNumberFormat="1" applyFont="1" applyBorder="1" applyAlignment="1">
      <alignment horizontal="right"/>
    </xf>
    <xf numFmtId="0" fontId="8" fillId="0" borderId="0" xfId="9" applyFont="1" applyAlignment="1">
      <alignment horizontal="center"/>
    </xf>
    <xf numFmtId="37" fontId="8" fillId="0" borderId="0" xfId="9" applyNumberFormat="1" applyFont="1" applyBorder="1" applyAlignment="1">
      <alignment horizontal="center"/>
    </xf>
    <xf numFmtId="0" fontId="8" fillId="0" borderId="0" xfId="7" applyFont="1"/>
    <xf numFmtId="43" fontId="9" fillId="0" borderId="0" xfId="1" applyFont="1"/>
    <xf numFmtId="0" fontId="8" fillId="0" borderId="0" xfId="7" applyFont="1" applyAlignment="1"/>
    <xf numFmtId="41" fontId="8" fillId="0" borderId="0" xfId="7" applyNumberFormat="1" applyFont="1" applyBorder="1"/>
    <xf numFmtId="0" fontId="8" fillId="0" borderId="0" xfId="7" applyFont="1"/>
    <xf numFmtId="0" fontId="8" fillId="0" borderId="0" xfId="9" applyFont="1" applyBorder="1" applyAlignment="1">
      <alignment horizontal="center"/>
    </xf>
    <xf numFmtId="0" fontId="9" fillId="0" borderId="0" xfId="9" applyFont="1" applyBorder="1" applyAlignment="1">
      <alignment horizontal="center"/>
    </xf>
    <xf numFmtId="166" fontId="9" fillId="0" borderId="0" xfId="1" applyNumberFormat="1" applyFont="1" applyBorder="1"/>
    <xf numFmtId="0" fontId="8" fillId="0" borderId="0" xfId="9" applyFont="1" applyAlignment="1">
      <alignment horizontal="center"/>
    </xf>
    <xf numFmtId="168" fontId="9" fillId="0" borderId="4" xfId="4" applyNumberFormat="1" applyFont="1" applyBorder="1"/>
    <xf numFmtId="168" fontId="9" fillId="0" borderId="2" xfId="4" quotePrefix="1" applyNumberFormat="1" applyFont="1" applyBorder="1"/>
    <xf numFmtId="37" fontId="11" fillId="0" borderId="0" xfId="9" applyNumberFormat="1" applyFont="1" applyBorder="1"/>
    <xf numFmtId="0" fontId="11" fillId="0" borderId="0" xfId="9" applyFont="1" applyBorder="1" applyAlignment="1">
      <alignment horizontal="center"/>
    </xf>
    <xf numFmtId="0" fontId="11" fillId="0" borderId="0" xfId="9" applyFont="1" applyBorder="1" applyAlignment="1">
      <alignment horizontal="left"/>
    </xf>
    <xf numFmtId="165" fontId="8" fillId="3" borderId="2" xfId="4" applyNumberFormat="1" applyFont="1" applyFill="1" applyBorder="1"/>
    <xf numFmtId="166" fontId="8" fillId="0" borderId="0" xfId="1" applyNumberFormat="1" applyFont="1" applyBorder="1" applyAlignment="1">
      <alignment horizontal="center"/>
    </xf>
    <xf numFmtId="166" fontId="8" fillId="0" borderId="1" xfId="1" applyNumberFormat="1" applyFont="1" applyBorder="1" applyAlignment="1"/>
    <xf numFmtId="0" fontId="8" fillId="0" borderId="0" xfId="9" applyFont="1" applyAlignment="1">
      <alignment horizontal="center"/>
    </xf>
    <xf numFmtId="0" fontId="8" fillId="0" borderId="0" xfId="9" applyFont="1" applyAlignment="1">
      <alignment horizontal="center"/>
    </xf>
    <xf numFmtId="3" fontId="8" fillId="0" borderId="0" xfId="9" applyNumberFormat="1" applyFont="1" applyBorder="1" applyAlignment="1">
      <alignment horizontal="center"/>
    </xf>
    <xf numFmtId="0" fontId="8" fillId="0" borderId="0" xfId="9" applyFont="1" applyBorder="1" applyAlignment="1">
      <alignment horizontal="right"/>
    </xf>
    <xf numFmtId="166" fontId="0" fillId="0" borderId="0" xfId="1" applyNumberFormat="1" applyFont="1"/>
    <xf numFmtId="0" fontId="8" fillId="0" borderId="0" xfId="7" applyFont="1" applyAlignment="1">
      <alignment horizontal="center"/>
    </xf>
    <xf numFmtId="0" fontId="8" fillId="0" borderId="0" xfId="9" applyFont="1" applyAlignment="1">
      <alignment horizontal="center"/>
    </xf>
    <xf numFmtId="0" fontId="9" fillId="0" borderId="0" xfId="9" applyFont="1" applyAlignment="1">
      <alignment horizontal="left"/>
    </xf>
    <xf numFmtId="3" fontId="8" fillId="0" borderId="0" xfId="7" applyNumberFormat="1" applyFont="1" applyAlignment="1"/>
    <xf numFmtId="165" fontId="8" fillId="0" borderId="0" xfId="4" applyNumberFormat="1" applyFont="1" applyAlignment="1"/>
    <xf numFmtId="44" fontId="8" fillId="0" borderId="0" xfId="4" applyFont="1"/>
    <xf numFmtId="0" fontId="8" fillId="0" borderId="0" xfId="7" applyFont="1" applyAlignment="1">
      <alignment horizontal="center"/>
    </xf>
    <xf numFmtId="41" fontId="9" fillId="0" borderId="0" xfId="7" applyNumberFormat="1" applyFont="1" applyAlignment="1">
      <alignment horizontal="center"/>
    </xf>
    <xf numFmtId="164" fontId="23" fillId="0" borderId="0" xfId="0" applyNumberFormat="1" applyFont="1"/>
    <xf numFmtId="166" fontId="9" fillId="0" borderId="0" xfId="1" applyNumberFormat="1" applyFont="1" applyBorder="1" applyAlignment="1">
      <alignment horizontal="right"/>
    </xf>
    <xf numFmtId="166" fontId="9" fillId="0" borderId="1" xfId="1" applyNumberFormat="1" applyFont="1" applyBorder="1" applyAlignment="1">
      <alignment horizontal="right"/>
    </xf>
    <xf numFmtId="16" fontId="8" fillId="0" borderId="0" xfId="15" applyNumberFormat="1" applyFont="1" applyAlignment="1">
      <alignment horizontal="center"/>
    </xf>
    <xf numFmtId="0" fontId="8" fillId="0" borderId="1" xfId="9" applyFont="1" applyBorder="1" applyAlignment="1"/>
    <xf numFmtId="0" fontId="8" fillId="0" borderId="1" xfId="7" applyFont="1" applyBorder="1" applyAlignment="1"/>
    <xf numFmtId="165" fontId="8" fillId="0" borderId="0" xfId="4" applyNumberFormat="1" applyFont="1" applyAlignment="1">
      <alignment horizontal="center"/>
    </xf>
    <xf numFmtId="0" fontId="8" fillId="0" borderId="0" xfId="9" applyFont="1" applyAlignment="1">
      <alignment horizontal="center"/>
    </xf>
    <xf numFmtId="0" fontId="8" fillId="0" borderId="0" xfId="0" applyFont="1"/>
    <xf numFmtId="165" fontId="8" fillId="0" borderId="0" xfId="4" applyNumberFormat="1" applyFont="1" applyBorder="1" applyAlignment="1">
      <alignment horizontal="center"/>
    </xf>
    <xf numFmtId="165" fontId="8" fillId="0" borderId="0" xfId="4" applyNumberFormat="1" applyFont="1" applyBorder="1" applyAlignment="1">
      <alignment horizontal="right"/>
    </xf>
    <xf numFmtId="3" fontId="8" fillId="0" borderId="0" xfId="9" applyNumberFormat="1" applyFont="1" applyBorder="1" applyAlignment="1">
      <alignment horizontal="right" indent="1"/>
    </xf>
    <xf numFmtId="3" fontId="8" fillId="0" borderId="0" xfId="9" applyNumberFormat="1" applyFont="1" applyBorder="1" applyAlignment="1">
      <alignment horizontal="right"/>
    </xf>
    <xf numFmtId="3" fontId="8" fillId="0" borderId="0" xfId="7" applyNumberFormat="1" applyFont="1" applyAlignment="1">
      <alignment horizontal="right"/>
    </xf>
    <xf numFmtId="0" fontId="8" fillId="0" borderId="0" xfId="7" applyFont="1" applyAlignment="1">
      <alignment horizontal="center"/>
    </xf>
    <xf numFmtId="41" fontId="9" fillId="0" borderId="5" xfId="7" applyNumberFormat="1" applyFont="1" applyBorder="1"/>
    <xf numFmtId="165" fontId="9" fillId="0" borderId="0" xfId="4" applyNumberFormat="1" applyFont="1" applyAlignment="1">
      <alignment horizontal="center"/>
    </xf>
    <xf numFmtId="166" fontId="9" fillId="0" borderId="1" xfId="1" applyNumberFormat="1" applyFont="1" applyBorder="1"/>
    <xf numFmtId="41" fontId="9" fillId="0" borderId="1" xfId="7" applyNumberFormat="1" applyFont="1" applyBorder="1" applyAlignment="1">
      <alignment horizontal="right"/>
    </xf>
    <xf numFmtId="42" fontId="8" fillId="0" borderId="0" xfId="7" applyNumberFormat="1" applyFont="1" applyBorder="1"/>
    <xf numFmtId="42" fontId="8" fillId="0" borderId="0" xfId="2" applyNumberFormat="1" applyFont="1" applyBorder="1"/>
    <xf numFmtId="42" fontId="8" fillId="0" borderId="2" xfId="2" applyNumberFormat="1" applyFont="1" applyBorder="1" applyAlignment="1">
      <alignment vertical="top"/>
    </xf>
    <xf numFmtId="165" fontId="8" fillId="0" borderId="0" xfId="4" applyNumberFormat="1" applyFont="1" applyBorder="1"/>
    <xf numFmtId="44" fontId="8" fillId="0" borderId="4" xfId="4" applyFont="1" applyBorder="1" applyAlignment="1">
      <alignment horizontal="right"/>
    </xf>
    <xf numFmtId="44" fontId="8" fillId="0" borderId="0" xfId="4" applyFont="1" applyBorder="1"/>
    <xf numFmtId="166" fontId="9" fillId="0" borderId="2" xfId="1" applyNumberFormat="1" applyFont="1" applyBorder="1"/>
    <xf numFmtId="0" fontId="9" fillId="0" borderId="1" xfId="7" applyFont="1" applyBorder="1" applyAlignment="1">
      <alignment horizontal="right"/>
    </xf>
    <xf numFmtId="0" fontId="8" fillId="0" borderId="0" xfId="9" applyFont="1" applyAlignment="1">
      <alignment horizontal="center"/>
    </xf>
    <xf numFmtId="166" fontId="8" fillId="0" borderId="0" xfId="1" applyNumberFormat="1" applyFont="1" applyAlignment="1">
      <alignment horizontal="right"/>
    </xf>
    <xf numFmtId="165" fontId="8" fillId="0" borderId="0" xfId="4" applyNumberFormat="1" applyFont="1" applyAlignment="1">
      <alignment horizontal="right"/>
    </xf>
    <xf numFmtId="44" fontId="8" fillId="0" borderId="0" xfId="4" applyFont="1" applyAlignment="1">
      <alignment horizontal="right"/>
    </xf>
    <xf numFmtId="0" fontId="8" fillId="0" borderId="1" xfId="9" applyFont="1" applyBorder="1" applyAlignment="1">
      <alignment horizontal="right"/>
    </xf>
    <xf numFmtId="0" fontId="9" fillId="0" borderId="1" xfId="9" applyFont="1" applyBorder="1" applyAlignment="1">
      <alignment horizontal="right"/>
    </xf>
    <xf numFmtId="166" fontId="8" fillId="0" borderId="1" xfId="1" applyNumberFormat="1" applyFont="1" applyBorder="1" applyAlignment="1">
      <alignment horizontal="right"/>
    </xf>
    <xf numFmtId="166" fontId="8" fillId="0" borderId="0" xfId="1" applyNumberFormat="1" applyFont="1" applyAlignment="1"/>
    <xf numFmtId="43" fontId="8" fillId="0" borderId="0" xfId="1" applyFont="1" applyAlignment="1"/>
    <xf numFmtId="44" fontId="9" fillId="0" borderId="2" xfId="4" quotePrefix="1" applyNumberFormat="1" applyFont="1" applyBorder="1"/>
    <xf numFmtId="0" fontId="8" fillId="0" borderId="0" xfId="7" applyFont="1" applyAlignment="1">
      <alignment horizontal="center"/>
    </xf>
    <xf numFmtId="0" fontId="8" fillId="0" borderId="0" xfId="7" applyFont="1" applyBorder="1" applyAlignment="1">
      <alignment horizontal="center"/>
    </xf>
    <xf numFmtId="0" fontId="8" fillId="0" borderId="0" xfId="7" applyFont="1" applyAlignment="1">
      <alignment horizontal="center"/>
    </xf>
    <xf numFmtId="49" fontId="8" fillId="0" borderId="1" xfId="9" applyNumberFormat="1" applyFont="1" applyBorder="1" applyAlignment="1">
      <alignment horizontal="center"/>
    </xf>
    <xf numFmtId="0" fontId="8" fillId="0" borderId="0" xfId="9" applyFont="1" applyAlignment="1">
      <alignment horizontal="center"/>
    </xf>
    <xf numFmtId="49" fontId="8" fillId="0" borderId="1" xfId="7" applyNumberFormat="1" applyFont="1" applyBorder="1" applyAlignment="1">
      <alignment horizontal="center"/>
    </xf>
  </cellXfs>
  <cellStyles count="22">
    <cellStyle name="Comma" xfId="1" builtinId="3"/>
    <cellStyle name="Comma 2" xfId="2" xr:uid="{00000000-0005-0000-0000-000001000000}"/>
    <cellStyle name="Comma 2 2" xfId="11" xr:uid="{00000000-0005-0000-0000-000002000000}"/>
    <cellStyle name="Comma 2 3" xfId="17" xr:uid="{00000000-0005-0000-0000-000003000000}"/>
    <cellStyle name="Comma 3" xfId="10" xr:uid="{00000000-0005-0000-0000-000004000000}"/>
    <cellStyle name="Comma 3 2" xfId="20" xr:uid="{00000000-0005-0000-0000-000005000000}"/>
    <cellStyle name="Comma 5" xfId="3" xr:uid="{00000000-0005-0000-0000-000006000000}"/>
    <cellStyle name="Comma 5 2" xfId="12" xr:uid="{00000000-0005-0000-0000-000007000000}"/>
    <cellStyle name="Comma 5 3" xfId="18" xr:uid="{00000000-0005-0000-0000-000008000000}"/>
    <cellStyle name="Currency" xfId="4" builtinId="4"/>
    <cellStyle name="Currency 2" xfId="13" xr:uid="{00000000-0005-0000-0000-00000A000000}"/>
    <cellStyle name="Currency 2 2" xfId="21" xr:uid="{00000000-0005-0000-0000-00000B000000}"/>
    <cellStyle name="Currency 5" xfId="5" xr:uid="{00000000-0005-0000-0000-00000C000000}"/>
    <cellStyle name="Currency 5 2" xfId="14" xr:uid="{00000000-0005-0000-0000-00000D000000}"/>
    <cellStyle name="Currency 5 3" xfId="19" xr:uid="{00000000-0005-0000-0000-00000E000000}"/>
    <cellStyle name="Normal" xfId="0" builtinId="0"/>
    <cellStyle name="Normal 5" xfId="6" xr:uid="{00000000-0005-0000-0000-000010000000}"/>
    <cellStyle name="Normal_97-99 Formal Comparitive Stmts" xfId="7" xr:uid="{00000000-0005-0000-0000-000011000000}"/>
    <cellStyle name="Normal_97-99 Formal Comparitive Stmts 2" xfId="15" xr:uid="{00000000-0005-0000-0000-000012000000}"/>
    <cellStyle name="Normal_APR99 Formals" xfId="8" xr:uid="{00000000-0005-0000-0000-000013000000}"/>
    <cellStyle name="Normal_SH Equity @ 052799" xfId="9" xr:uid="{00000000-0005-0000-0000-000014000000}"/>
    <cellStyle name="Normal_SH Equity @ 052799 2 2" xfId="16" xr:uid="{00000000-0005-0000-0000-00001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211"/>
  <sheetViews>
    <sheetView tabSelected="1" zoomScale="75" zoomScaleNormal="75" workbookViewId="0">
      <selection activeCell="V61" sqref="A61:V65"/>
    </sheetView>
  </sheetViews>
  <sheetFormatPr defaultColWidth="9.109375" defaultRowHeight="13.8" x14ac:dyDescent="0.25"/>
  <cols>
    <col min="1" max="1" width="5.44140625" style="10" customWidth="1"/>
    <col min="2" max="2" width="4.6640625" style="10" customWidth="1"/>
    <col min="3" max="3" width="6.33203125" style="10" customWidth="1"/>
    <col min="4" max="4" width="8.109375" style="10" customWidth="1"/>
    <col min="5" max="5" width="30.109375" style="10" customWidth="1"/>
    <col min="6" max="6" width="11.6640625" style="10" hidden="1" customWidth="1"/>
    <col min="7" max="7" width="1.33203125" style="10" hidden="1" customWidth="1"/>
    <col min="8" max="8" width="11.6640625" style="10" hidden="1" customWidth="1"/>
    <col min="9" max="9" width="2" style="10" customWidth="1"/>
    <col min="10" max="10" width="11.6640625" style="10" hidden="1" customWidth="1"/>
    <col min="11" max="11" width="0.88671875" style="10" hidden="1" customWidth="1"/>
    <col min="12" max="12" width="11.6640625" style="10" hidden="1" customWidth="1"/>
    <col min="13" max="13" width="1" style="10" hidden="1" customWidth="1"/>
    <col min="14" max="14" width="12.6640625" style="10" hidden="1" customWidth="1"/>
    <col min="15" max="15" width="2.109375" style="10" hidden="1" customWidth="1"/>
    <col min="16" max="16" width="12.109375" style="10" hidden="1" customWidth="1"/>
    <col min="17" max="17" width="3.44140625" style="10" customWidth="1"/>
    <col min="18" max="18" width="14.6640625" style="10" customWidth="1"/>
    <col min="19" max="19" width="3.109375" style="10" customWidth="1"/>
    <col min="20" max="20" width="14.88671875" style="10" customWidth="1"/>
    <col min="21" max="21" width="3.88671875" style="10" customWidth="1"/>
    <col min="22" max="22" width="9.6640625" style="10" customWidth="1"/>
    <col min="23" max="23" width="4.88671875" style="10" customWidth="1"/>
    <col min="24" max="24" width="13.109375" style="10" customWidth="1"/>
    <col min="25" max="25" width="9.33203125" style="10" customWidth="1"/>
    <col min="26" max="16384" width="9.109375" style="10"/>
  </cols>
  <sheetData>
    <row r="1" spans="1:22" x14ac:dyDescent="0.25">
      <c r="A1" s="219"/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  <c r="U1" s="43"/>
    </row>
    <row r="2" spans="1:22" x14ac:dyDescent="0.25">
      <c r="A2" s="219"/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  <c r="U2" s="43"/>
    </row>
    <row r="3" spans="1:22" x14ac:dyDescent="0.25">
      <c r="A3" s="9"/>
      <c r="E3" s="43"/>
      <c r="F3" s="54"/>
      <c r="G3" s="9"/>
      <c r="H3" s="54"/>
      <c r="J3" s="54"/>
      <c r="L3" s="54"/>
      <c r="N3" s="54"/>
      <c r="P3" s="54"/>
      <c r="S3" s="43"/>
      <c r="T3" s="43"/>
    </row>
    <row r="4" spans="1:22" x14ac:dyDescent="0.25">
      <c r="A4" s="9"/>
      <c r="E4" s="43"/>
      <c r="F4" s="54"/>
      <c r="G4" s="9"/>
      <c r="H4" s="54"/>
      <c r="J4" s="54"/>
      <c r="L4" s="54"/>
      <c r="N4" s="54"/>
      <c r="P4" s="54"/>
      <c r="R4" s="183" t="s">
        <v>198</v>
      </c>
      <c r="S4" s="82"/>
      <c r="T4" s="92" t="s">
        <v>67</v>
      </c>
      <c r="U4" s="55"/>
    </row>
    <row r="5" spans="1:22" x14ac:dyDescent="0.25">
      <c r="A5" s="9"/>
      <c r="E5" s="43"/>
      <c r="F5" s="54"/>
      <c r="G5" s="9"/>
      <c r="H5" s="54"/>
      <c r="J5" s="54"/>
      <c r="L5" s="54"/>
      <c r="N5" s="54"/>
      <c r="P5" s="54"/>
      <c r="R5" s="65">
        <v>2020</v>
      </c>
      <c r="S5" s="46"/>
      <c r="T5" s="65">
        <v>2019</v>
      </c>
      <c r="U5" s="55"/>
    </row>
    <row r="6" spans="1:22" x14ac:dyDescent="0.25">
      <c r="A6" s="9"/>
      <c r="E6" s="43"/>
      <c r="F6" s="54"/>
      <c r="G6" s="9"/>
      <c r="H6" s="54"/>
      <c r="J6" s="54"/>
      <c r="L6" s="54"/>
      <c r="N6" s="54"/>
      <c r="P6" s="54"/>
      <c r="R6" s="65" t="s">
        <v>181</v>
      </c>
      <c r="S6" s="46"/>
      <c r="T6" s="65"/>
      <c r="U6" s="55"/>
    </row>
    <row r="7" spans="1:22" x14ac:dyDescent="0.25">
      <c r="A7" s="56" t="s">
        <v>0</v>
      </c>
      <c r="J7" s="9"/>
      <c r="R7" s="92"/>
      <c r="S7" s="82"/>
      <c r="T7" s="82"/>
    </row>
    <row r="8" spans="1:22" ht="13.5" customHeight="1" x14ac:dyDescent="0.25">
      <c r="B8" s="9" t="s">
        <v>1</v>
      </c>
      <c r="C8" s="9"/>
      <c r="D8" s="9"/>
      <c r="E8" s="9"/>
      <c r="F8" s="9"/>
      <c r="G8" s="9"/>
      <c r="H8" s="9"/>
      <c r="J8" s="9"/>
    </row>
    <row r="9" spans="1:22" x14ac:dyDescent="0.25">
      <c r="B9" s="9"/>
      <c r="C9" s="10" t="s">
        <v>97</v>
      </c>
      <c r="D9" s="9"/>
      <c r="E9" s="9"/>
      <c r="F9" s="11">
        <v>44150</v>
      </c>
      <c r="G9" s="11"/>
      <c r="H9" s="11">
        <f>-2894+2894</f>
        <v>0</v>
      </c>
      <c r="I9" s="12"/>
      <c r="J9" s="11">
        <v>15625</v>
      </c>
      <c r="L9" s="13">
        <v>27081</v>
      </c>
      <c r="M9" s="14"/>
      <c r="N9" s="13">
        <v>-12252</v>
      </c>
      <c r="O9" s="13"/>
      <c r="P9" s="13">
        <v>11549</v>
      </c>
      <c r="R9" s="12">
        <f>Consolidation!G8</f>
        <v>432546</v>
      </c>
      <c r="T9" s="12">
        <v>574712</v>
      </c>
      <c r="V9" s="62"/>
    </row>
    <row r="10" spans="1:22" x14ac:dyDescent="0.25">
      <c r="B10" s="9"/>
      <c r="C10" s="10" t="s">
        <v>109</v>
      </c>
      <c r="D10" s="9"/>
      <c r="E10" s="9"/>
      <c r="F10" s="11"/>
      <c r="G10" s="11"/>
      <c r="H10" s="11"/>
      <c r="I10" s="12"/>
      <c r="J10" s="11"/>
      <c r="L10" s="13"/>
      <c r="M10" s="14"/>
      <c r="N10" s="13"/>
      <c r="O10" s="13"/>
      <c r="P10" s="13"/>
      <c r="R10" s="17">
        <f>Consolidation!G9</f>
        <v>401860</v>
      </c>
      <c r="S10" s="17"/>
      <c r="T10" s="17">
        <v>619195</v>
      </c>
      <c r="V10" s="62"/>
    </row>
    <row r="11" spans="1:22" x14ac:dyDescent="0.25">
      <c r="B11" s="9"/>
      <c r="C11" s="10" t="s">
        <v>166</v>
      </c>
      <c r="D11" s="9"/>
      <c r="E11" s="9"/>
      <c r="F11" s="11"/>
      <c r="G11" s="11"/>
      <c r="H11" s="11"/>
      <c r="I11" s="12"/>
      <c r="J11" s="11"/>
      <c r="L11" s="13"/>
      <c r="M11" s="14"/>
      <c r="N11" s="13"/>
      <c r="O11" s="13"/>
      <c r="P11" s="13"/>
      <c r="R11" s="17">
        <f>Consolidation!G10</f>
        <v>645266</v>
      </c>
      <c r="S11" s="17"/>
      <c r="T11" s="17">
        <v>557710</v>
      </c>
      <c r="V11" s="62"/>
    </row>
    <row r="12" spans="1:22" x14ac:dyDescent="0.25">
      <c r="B12" s="9"/>
      <c r="C12" s="10" t="s">
        <v>98</v>
      </c>
      <c r="D12" s="9"/>
      <c r="E12" s="9"/>
      <c r="F12" s="11"/>
      <c r="G12" s="11"/>
      <c r="H12" s="11"/>
      <c r="I12" s="12"/>
      <c r="J12" s="11"/>
      <c r="L12" s="13"/>
      <c r="M12" s="14"/>
      <c r="N12" s="13"/>
      <c r="O12" s="13"/>
      <c r="P12" s="13"/>
      <c r="R12" s="88">
        <v>36782</v>
      </c>
      <c r="S12" s="17"/>
      <c r="T12" s="88">
        <v>124209</v>
      </c>
      <c r="V12" s="62"/>
    </row>
    <row r="13" spans="1:22" x14ac:dyDescent="0.25">
      <c r="B13" s="9"/>
      <c r="C13" s="9" t="s">
        <v>13</v>
      </c>
      <c r="D13" s="9"/>
      <c r="E13" s="9"/>
      <c r="F13" s="19">
        <f>SUM(F9:F9)</f>
        <v>44150</v>
      </c>
      <c r="G13" s="15"/>
      <c r="H13" s="16">
        <f>SUM(H9:H9)</f>
        <v>0</v>
      </c>
      <c r="I13" s="17"/>
      <c r="J13" s="16">
        <f>SUM(J9:J9)</f>
        <v>15625</v>
      </c>
      <c r="L13" s="16">
        <f>SUM(L9:L9)</f>
        <v>27081</v>
      </c>
      <c r="N13" s="16">
        <f>SUM(N9:N9)</f>
        <v>-12252</v>
      </c>
      <c r="O13" s="18"/>
      <c r="P13" s="16">
        <f>SUM(P9:P9)</f>
        <v>11549</v>
      </c>
      <c r="R13" s="17">
        <f>SUM(R9:R12)</f>
        <v>1516454</v>
      </c>
      <c r="S13" s="17"/>
      <c r="T13" s="17">
        <f>SUM(T9:T12)</f>
        <v>1875826</v>
      </c>
    </row>
    <row r="14" spans="1:22" ht="15" customHeight="1" x14ac:dyDescent="0.25">
      <c r="B14" s="9"/>
      <c r="D14" s="9"/>
      <c r="E14" s="9"/>
      <c r="F14" s="15"/>
      <c r="G14" s="15"/>
      <c r="H14" s="15"/>
      <c r="I14" s="17"/>
      <c r="J14" s="15"/>
      <c r="K14" s="15"/>
      <c r="L14" s="15"/>
      <c r="N14" s="18"/>
      <c r="O14" s="18"/>
      <c r="P14" s="18"/>
      <c r="T14" s="62"/>
    </row>
    <row r="15" spans="1:22" ht="15" customHeight="1" x14ac:dyDescent="0.25">
      <c r="B15" s="10" t="s">
        <v>141</v>
      </c>
      <c r="D15" s="9"/>
      <c r="E15" s="9"/>
      <c r="F15" s="15"/>
      <c r="G15" s="15"/>
      <c r="H15" s="15"/>
      <c r="I15" s="17"/>
      <c r="J15" s="15"/>
      <c r="K15" s="15"/>
      <c r="L15" s="15"/>
      <c r="N15" s="18"/>
      <c r="O15" s="18"/>
      <c r="P15" s="18"/>
      <c r="R15" s="48">
        <f>Consolidation!G14</f>
        <v>311227</v>
      </c>
      <c r="T15" s="48">
        <v>198110</v>
      </c>
    </row>
    <row r="16" spans="1:22" ht="15" customHeight="1" x14ac:dyDescent="0.25">
      <c r="B16" s="10" t="s">
        <v>172</v>
      </c>
      <c r="D16" s="142"/>
      <c r="E16" s="142"/>
      <c r="F16" s="15"/>
      <c r="G16" s="15"/>
      <c r="H16" s="15"/>
      <c r="I16" s="17"/>
      <c r="J16" s="15"/>
      <c r="K16" s="15"/>
      <c r="L16" s="15"/>
      <c r="N16" s="18"/>
      <c r="O16" s="18"/>
      <c r="P16" s="18"/>
      <c r="R16" s="48">
        <v>399000</v>
      </c>
      <c r="T16" s="17">
        <v>465092</v>
      </c>
    </row>
    <row r="17" spans="1:22" ht="15" customHeight="1" x14ac:dyDescent="0.25">
      <c r="B17" s="10" t="s">
        <v>177</v>
      </c>
      <c r="D17" s="154"/>
      <c r="E17" s="154"/>
      <c r="F17" s="15"/>
      <c r="G17" s="15"/>
      <c r="H17" s="15"/>
      <c r="I17" s="17"/>
      <c r="J17" s="15"/>
      <c r="K17" s="15"/>
      <c r="L17" s="15"/>
      <c r="N17" s="18"/>
      <c r="O17" s="18"/>
      <c r="P17" s="18"/>
      <c r="R17" s="48">
        <v>652898</v>
      </c>
      <c r="T17" s="125">
        <v>673429</v>
      </c>
    </row>
    <row r="18" spans="1:22" ht="15" customHeight="1" x14ac:dyDescent="0.25">
      <c r="B18" s="10" t="s">
        <v>160</v>
      </c>
      <c r="D18" s="154"/>
      <c r="E18" s="154"/>
      <c r="F18" s="15"/>
      <c r="G18" s="15"/>
      <c r="H18" s="15"/>
      <c r="I18" s="17"/>
      <c r="J18" s="15"/>
      <c r="K18" s="15"/>
      <c r="L18" s="15"/>
      <c r="N18" s="18"/>
      <c r="O18" s="18"/>
      <c r="P18" s="18"/>
      <c r="R18" s="48">
        <v>120136</v>
      </c>
      <c r="T18" s="125">
        <v>120136</v>
      </c>
    </row>
    <row r="19" spans="1:22" ht="15" customHeight="1" x14ac:dyDescent="0.25">
      <c r="B19" s="10" t="s">
        <v>140</v>
      </c>
      <c r="D19" s="9"/>
      <c r="E19" s="9"/>
      <c r="F19" s="15"/>
      <c r="G19" s="15"/>
      <c r="H19" s="15"/>
      <c r="I19" s="17"/>
      <c r="J19" s="15"/>
      <c r="K19" s="15"/>
      <c r="L19" s="15"/>
      <c r="N19" s="18"/>
      <c r="O19" s="18"/>
      <c r="P19" s="18"/>
      <c r="R19" s="17">
        <v>27821</v>
      </c>
      <c r="T19" s="17">
        <v>27821</v>
      </c>
      <c r="V19" s="62"/>
    </row>
    <row r="20" spans="1:22" ht="11.25" customHeight="1" x14ac:dyDescent="0.25">
      <c r="B20" s="9"/>
      <c r="D20" s="9"/>
      <c r="E20" s="9"/>
      <c r="F20" s="15"/>
      <c r="G20" s="15"/>
      <c r="H20" s="15"/>
      <c r="I20" s="17"/>
      <c r="J20" s="15"/>
      <c r="K20" s="15"/>
      <c r="L20" s="15"/>
      <c r="N20" s="18"/>
      <c r="O20" s="18"/>
      <c r="P20" s="18"/>
      <c r="R20" s="20"/>
      <c r="T20" s="20"/>
    </row>
    <row r="21" spans="1:22" ht="18" customHeight="1" thickBot="1" x14ac:dyDescent="0.3">
      <c r="D21" s="9" t="s">
        <v>2</v>
      </c>
      <c r="F21" s="21" t="e">
        <f>#REF!+#REF!+F13</f>
        <v>#REF!</v>
      </c>
      <c r="G21" s="11"/>
      <c r="H21" s="21" t="e">
        <f>#REF!+#REF!+H13</f>
        <v>#REF!</v>
      </c>
      <c r="I21" s="12"/>
      <c r="J21" s="21" t="e">
        <f>#REF!+#REF!+J13</f>
        <v>#REF!</v>
      </c>
      <c r="K21" s="11"/>
      <c r="L21" s="21" t="e">
        <f>#REF!+#REF!+L13</f>
        <v>#REF!</v>
      </c>
      <c r="N21" s="21" t="e">
        <f>#REF!+#REF!+N13</f>
        <v>#REF!</v>
      </c>
      <c r="O21" s="13"/>
      <c r="P21" s="21" t="e">
        <f>#REF!+#REF!+P13</f>
        <v>#REF!</v>
      </c>
      <c r="R21" s="90">
        <f>SUM(R13:R20)</f>
        <v>3027536</v>
      </c>
      <c r="T21" s="90">
        <f>SUM(T13:T20)</f>
        <v>3360414</v>
      </c>
    </row>
    <row r="22" spans="1:22" ht="14.4" thickTop="1" x14ac:dyDescent="0.25">
      <c r="F22" s="17"/>
      <c r="G22" s="17"/>
      <c r="H22" s="17"/>
      <c r="I22" s="17"/>
      <c r="J22" s="15"/>
      <c r="L22" s="9"/>
      <c r="N22" s="9"/>
      <c r="O22" s="9"/>
      <c r="P22" s="9"/>
      <c r="T22" s="62"/>
    </row>
    <row r="23" spans="1:22" x14ac:dyDescent="0.25">
      <c r="A23" s="56" t="s">
        <v>117</v>
      </c>
      <c r="F23" s="17"/>
      <c r="G23" s="17"/>
      <c r="H23" s="17"/>
      <c r="I23" s="17"/>
      <c r="J23" s="15"/>
      <c r="L23" s="9"/>
      <c r="N23" s="9"/>
      <c r="O23" s="9"/>
      <c r="P23" s="9"/>
      <c r="T23" s="62"/>
    </row>
    <row r="24" spans="1:22" x14ac:dyDescent="0.25">
      <c r="B24" s="9" t="s">
        <v>3</v>
      </c>
      <c r="C24" s="9"/>
      <c r="D24" s="9"/>
      <c r="E24" s="9"/>
      <c r="F24" s="15"/>
      <c r="G24" s="15"/>
      <c r="H24" s="15"/>
      <c r="I24" s="17"/>
      <c r="J24" s="15"/>
      <c r="L24" s="9"/>
      <c r="N24" s="9"/>
      <c r="O24" s="9"/>
      <c r="P24" s="9"/>
      <c r="T24" s="62"/>
    </row>
    <row r="25" spans="1:22" x14ac:dyDescent="0.25">
      <c r="B25" s="9"/>
      <c r="C25" s="10" t="s">
        <v>122</v>
      </c>
      <c r="D25" s="9"/>
      <c r="E25" s="9"/>
      <c r="F25" s="15"/>
      <c r="G25" s="15"/>
      <c r="H25" s="15"/>
      <c r="I25" s="17"/>
      <c r="J25" s="15"/>
      <c r="L25" s="9"/>
      <c r="N25" s="9"/>
      <c r="O25" s="9"/>
      <c r="P25" s="9"/>
      <c r="R25" s="17">
        <v>174326</v>
      </c>
      <c r="T25" s="12">
        <v>154507</v>
      </c>
    </row>
    <row r="26" spans="1:22" x14ac:dyDescent="0.25">
      <c r="B26" s="9"/>
      <c r="C26" s="10" t="s">
        <v>99</v>
      </c>
      <c r="D26" s="9"/>
      <c r="E26" s="9"/>
      <c r="F26" s="15"/>
      <c r="G26" s="15"/>
      <c r="H26" s="15"/>
      <c r="I26" s="17"/>
      <c r="J26" s="15"/>
      <c r="L26" s="18"/>
      <c r="N26" s="18"/>
      <c r="O26" s="18"/>
      <c r="P26" s="18"/>
      <c r="R26" s="17">
        <f>-Consolidation!G20</f>
        <v>86614</v>
      </c>
      <c r="T26" s="17">
        <f>-Consolidation!I20</f>
        <v>35680</v>
      </c>
      <c r="V26" s="62"/>
    </row>
    <row r="27" spans="1:22" x14ac:dyDescent="0.25">
      <c r="B27" s="9"/>
      <c r="C27" s="10" t="s">
        <v>132</v>
      </c>
      <c r="D27" s="9"/>
      <c r="E27" s="9"/>
      <c r="F27" s="15"/>
      <c r="G27" s="15"/>
      <c r="H27" s="15"/>
      <c r="I27" s="17"/>
      <c r="J27" s="15"/>
      <c r="L27" s="18"/>
      <c r="N27" s="18"/>
      <c r="O27" s="18"/>
      <c r="P27" s="18"/>
      <c r="R27" s="17">
        <f>-Consolidation!G21</f>
        <v>31311</v>
      </c>
      <c r="T27" s="17">
        <v>30556</v>
      </c>
      <c r="V27" s="62"/>
    </row>
    <row r="28" spans="1:22" x14ac:dyDescent="0.25">
      <c r="B28" s="142"/>
      <c r="C28" s="10" t="s">
        <v>131</v>
      </c>
      <c r="D28" s="142"/>
      <c r="E28" s="142"/>
      <c r="F28" s="15"/>
      <c r="G28" s="15"/>
      <c r="H28" s="15"/>
      <c r="I28" s="17"/>
      <c r="J28" s="15"/>
      <c r="L28" s="18"/>
      <c r="N28" s="18"/>
      <c r="O28" s="18"/>
      <c r="P28" s="18"/>
      <c r="R28" s="17">
        <v>102332</v>
      </c>
      <c r="T28" s="17">
        <v>130628</v>
      </c>
      <c r="V28" s="62"/>
    </row>
    <row r="29" spans="1:22" x14ac:dyDescent="0.25">
      <c r="B29" s="154"/>
      <c r="C29" s="10" t="s">
        <v>161</v>
      </c>
      <c r="D29" s="154"/>
      <c r="E29" s="154"/>
      <c r="F29" s="15"/>
      <c r="G29" s="15"/>
      <c r="H29" s="15"/>
      <c r="I29" s="17"/>
      <c r="J29" s="15"/>
      <c r="L29" s="18"/>
      <c r="N29" s="18"/>
      <c r="O29" s="18"/>
      <c r="P29" s="18"/>
      <c r="R29" s="88">
        <v>306051</v>
      </c>
      <c r="T29" s="88">
        <v>169697</v>
      </c>
      <c r="V29" s="62"/>
    </row>
    <row r="30" spans="1:22" ht="15" customHeight="1" x14ac:dyDescent="0.25">
      <c r="B30" s="9" t="s">
        <v>12</v>
      </c>
      <c r="D30" s="9"/>
      <c r="E30" s="9"/>
      <c r="F30" s="15"/>
      <c r="G30" s="15"/>
      <c r="H30" s="15"/>
      <c r="I30" s="17"/>
      <c r="J30" s="15"/>
      <c r="L30" s="18"/>
      <c r="N30" s="18"/>
      <c r="O30" s="18"/>
      <c r="P30" s="18"/>
      <c r="R30" s="17">
        <f>SUM(R25:R29)</f>
        <v>700634</v>
      </c>
      <c r="T30" s="17">
        <f>SUM(T25:T29)</f>
        <v>521068</v>
      </c>
    </row>
    <row r="31" spans="1:22" ht="11.25" customHeight="1" x14ac:dyDescent="0.25">
      <c r="B31" s="9"/>
      <c r="D31" s="9"/>
      <c r="E31" s="9"/>
      <c r="F31" s="16" t="e">
        <f>SUM(#REF!)</f>
        <v>#REF!</v>
      </c>
      <c r="G31" s="15"/>
      <c r="H31" s="16" t="e">
        <f>SUM(#REF!)</f>
        <v>#REF!</v>
      </c>
      <c r="I31" s="17"/>
      <c r="J31" s="16" t="e">
        <f>SUM(#REF!)</f>
        <v>#REF!</v>
      </c>
      <c r="K31" s="15"/>
      <c r="L31" s="16" t="e">
        <f>SUM(#REF!)</f>
        <v>#REF!</v>
      </c>
      <c r="N31" s="16" t="e">
        <f>SUM(#REF!)</f>
        <v>#REF!</v>
      </c>
      <c r="O31" s="18"/>
      <c r="P31" s="16" t="e">
        <f>SUM(#REF!)</f>
        <v>#REF!</v>
      </c>
      <c r="T31" s="62"/>
    </row>
    <row r="32" spans="1:22" ht="15" customHeight="1" x14ac:dyDescent="0.25">
      <c r="B32" s="9" t="s">
        <v>125</v>
      </c>
      <c r="C32" s="9"/>
      <c r="D32" s="9"/>
      <c r="E32" s="9"/>
      <c r="F32" s="17"/>
      <c r="G32" s="17"/>
      <c r="H32" s="17"/>
      <c r="I32" s="17"/>
      <c r="J32" s="15"/>
      <c r="L32" s="18"/>
      <c r="N32" s="18"/>
      <c r="O32" s="18"/>
      <c r="P32" s="18"/>
      <c r="T32" s="62"/>
    </row>
    <row r="33" spans="2:20" ht="15" customHeight="1" x14ac:dyDescent="0.25">
      <c r="C33" s="10" t="s">
        <v>133</v>
      </c>
      <c r="D33" s="9"/>
      <c r="E33" s="9"/>
      <c r="F33" s="17"/>
      <c r="G33" s="17"/>
      <c r="H33" s="17"/>
      <c r="I33" s="17"/>
      <c r="J33" s="15"/>
      <c r="L33" s="18"/>
      <c r="N33" s="18"/>
      <c r="O33" s="18"/>
      <c r="P33" s="18"/>
      <c r="R33" s="17">
        <f>-Consolidation!G26</f>
        <v>67396</v>
      </c>
      <c r="T33" s="157">
        <v>83376</v>
      </c>
    </row>
    <row r="34" spans="2:20" ht="15" customHeight="1" x14ac:dyDescent="0.25">
      <c r="C34" s="10" t="s">
        <v>134</v>
      </c>
      <c r="D34" s="142"/>
      <c r="E34" s="142"/>
      <c r="F34" s="17"/>
      <c r="G34" s="17"/>
      <c r="H34" s="17"/>
      <c r="I34" s="17"/>
      <c r="J34" s="15"/>
      <c r="L34" s="18"/>
      <c r="N34" s="18"/>
      <c r="O34" s="18"/>
      <c r="P34" s="18"/>
      <c r="R34" s="17">
        <v>302984</v>
      </c>
      <c r="T34" s="181">
        <v>338344</v>
      </c>
    </row>
    <row r="35" spans="2:20" ht="15" customHeight="1" x14ac:dyDescent="0.25">
      <c r="C35" s="10" t="s">
        <v>162</v>
      </c>
      <c r="D35" s="154"/>
      <c r="E35" s="154"/>
      <c r="F35" s="17"/>
      <c r="G35" s="17"/>
      <c r="H35" s="17"/>
      <c r="I35" s="17"/>
      <c r="J35" s="15"/>
      <c r="L35" s="18"/>
      <c r="N35" s="18"/>
      <c r="O35" s="18"/>
      <c r="P35" s="18"/>
      <c r="R35" s="88">
        <v>1405383</v>
      </c>
      <c r="T35" s="182">
        <v>1323953</v>
      </c>
    </row>
    <row r="36" spans="2:20" ht="11.25" customHeight="1" x14ac:dyDescent="0.25">
      <c r="D36" s="9"/>
      <c r="E36" s="9"/>
      <c r="F36" s="17"/>
      <c r="G36" s="17"/>
      <c r="H36" s="17"/>
      <c r="I36" s="17"/>
      <c r="J36" s="15"/>
      <c r="L36" s="18"/>
      <c r="N36" s="18"/>
      <c r="O36" s="18"/>
      <c r="P36" s="18"/>
      <c r="R36" s="128"/>
      <c r="T36" s="62"/>
    </row>
    <row r="37" spans="2:20" ht="15" customHeight="1" x14ac:dyDescent="0.25">
      <c r="D37" s="9" t="s">
        <v>5</v>
      </c>
      <c r="E37" s="9"/>
      <c r="F37" s="17"/>
      <c r="G37" s="17"/>
      <c r="H37" s="17"/>
      <c r="I37" s="17"/>
      <c r="J37" s="15"/>
      <c r="L37" s="18"/>
      <c r="N37" s="18"/>
      <c r="O37" s="18"/>
      <c r="P37" s="18"/>
      <c r="R37" s="128">
        <f>SUM(R33:R36)+R30</f>
        <v>2476397</v>
      </c>
      <c r="T37" s="128">
        <f>SUM(T30+T33+T34+T35)</f>
        <v>2266741</v>
      </c>
    </row>
    <row r="38" spans="2:20" ht="15" customHeight="1" x14ac:dyDescent="0.25">
      <c r="D38" s="9"/>
      <c r="E38" s="9"/>
      <c r="F38" s="17"/>
      <c r="G38" s="17"/>
      <c r="H38" s="17"/>
      <c r="I38" s="17"/>
      <c r="J38" s="15"/>
      <c r="L38" s="18"/>
      <c r="N38" s="18"/>
      <c r="O38" s="18"/>
      <c r="P38" s="18"/>
      <c r="R38" s="128"/>
      <c r="T38" s="128"/>
    </row>
    <row r="39" spans="2:20" x14ac:dyDescent="0.25">
      <c r="B39" s="9" t="s">
        <v>44</v>
      </c>
      <c r="D39" s="9"/>
      <c r="E39" s="9"/>
      <c r="F39" s="17"/>
      <c r="G39" s="17"/>
      <c r="H39" s="17"/>
      <c r="I39" s="17"/>
      <c r="J39" s="15"/>
      <c r="L39" s="18"/>
      <c r="N39" s="18"/>
      <c r="O39" s="18"/>
      <c r="P39" s="18"/>
      <c r="R39" s="91" t="s">
        <v>96</v>
      </c>
      <c r="T39" s="122" t="s">
        <v>96</v>
      </c>
    </row>
    <row r="40" spans="2:20" ht="8.25" customHeight="1" x14ac:dyDescent="0.25">
      <c r="D40" s="9"/>
      <c r="E40" s="9"/>
      <c r="F40" s="17"/>
      <c r="G40" s="17"/>
      <c r="H40" s="17"/>
      <c r="I40" s="17"/>
      <c r="J40" s="15"/>
      <c r="L40" s="18"/>
      <c r="N40" s="18"/>
      <c r="O40" s="18"/>
      <c r="P40" s="18"/>
      <c r="T40" s="62"/>
    </row>
    <row r="41" spans="2:20" x14ac:dyDescent="0.25">
      <c r="B41" s="9" t="s">
        <v>104</v>
      </c>
      <c r="F41" s="15"/>
      <c r="G41" s="15"/>
      <c r="H41" s="15"/>
      <c r="I41" s="15"/>
      <c r="J41" s="15"/>
      <c r="K41" s="15"/>
      <c r="L41" s="15"/>
      <c r="M41" s="9"/>
      <c r="N41" s="15"/>
      <c r="O41" s="18"/>
      <c r="P41" s="15"/>
      <c r="Q41" s="9"/>
      <c r="T41" s="62"/>
    </row>
    <row r="42" spans="2:20" ht="15" customHeight="1" x14ac:dyDescent="0.25">
      <c r="B42" s="9"/>
      <c r="C42" s="10" t="s">
        <v>100</v>
      </c>
      <c r="F42" s="15"/>
      <c r="G42" s="15"/>
      <c r="H42" s="15"/>
      <c r="I42" s="15"/>
      <c r="J42" s="15"/>
      <c r="K42" s="15"/>
      <c r="L42" s="15"/>
      <c r="M42" s="9"/>
      <c r="N42" s="15"/>
      <c r="O42" s="18"/>
      <c r="P42" s="15"/>
      <c r="Q42" s="9"/>
      <c r="T42" s="62"/>
    </row>
    <row r="43" spans="2:20" ht="15" customHeight="1" x14ac:dyDescent="0.25">
      <c r="B43" s="9"/>
      <c r="C43" s="10" t="s">
        <v>167</v>
      </c>
      <c r="F43" s="15"/>
      <c r="G43" s="15"/>
      <c r="H43" s="15"/>
      <c r="I43" s="15"/>
      <c r="J43" s="15"/>
      <c r="K43" s="15"/>
      <c r="L43" s="15"/>
      <c r="M43" s="9"/>
      <c r="N43" s="15"/>
      <c r="O43" s="18"/>
      <c r="P43" s="15"/>
      <c r="Q43" s="9"/>
      <c r="T43" s="62"/>
    </row>
    <row r="44" spans="2:20" ht="15" customHeight="1" x14ac:dyDescent="0.25">
      <c r="B44" s="9"/>
      <c r="C44" s="10" t="s">
        <v>101</v>
      </c>
      <c r="F44" s="15"/>
      <c r="G44" s="15"/>
      <c r="H44" s="15"/>
      <c r="I44" s="15"/>
      <c r="J44" s="15"/>
      <c r="K44" s="15"/>
      <c r="L44" s="15"/>
      <c r="M44" s="9"/>
      <c r="N44" s="15"/>
      <c r="O44" s="18"/>
      <c r="P44" s="15"/>
      <c r="Q44" s="9"/>
      <c r="T44" s="62"/>
    </row>
    <row r="45" spans="2:20" ht="15" customHeight="1" x14ac:dyDescent="0.25">
      <c r="C45" s="10" t="s">
        <v>92</v>
      </c>
      <c r="F45" s="15"/>
      <c r="G45" s="15"/>
      <c r="H45" s="15"/>
      <c r="I45" s="15"/>
      <c r="J45" s="15"/>
      <c r="K45" s="15"/>
      <c r="L45" s="15"/>
      <c r="M45" s="9"/>
      <c r="N45" s="15"/>
      <c r="O45" s="18"/>
      <c r="P45" s="15"/>
      <c r="Q45" s="9"/>
      <c r="R45" s="17">
        <f>-Consolidation!G31</f>
        <v>1</v>
      </c>
      <c r="T45" s="10">
        <v>1</v>
      </c>
    </row>
    <row r="46" spans="2:20" ht="15" customHeight="1" x14ac:dyDescent="0.25">
      <c r="C46" s="10" t="s">
        <v>112</v>
      </c>
      <c r="F46" s="15"/>
      <c r="G46" s="15"/>
      <c r="H46" s="15"/>
      <c r="I46" s="15"/>
      <c r="J46" s="15"/>
      <c r="K46" s="15"/>
      <c r="L46" s="15"/>
      <c r="M46" s="9"/>
      <c r="N46" s="15"/>
      <c r="O46" s="18"/>
      <c r="P46" s="15"/>
      <c r="Q46" s="9"/>
      <c r="R46" s="17"/>
    </row>
    <row r="47" spans="2:20" ht="15" customHeight="1" x14ac:dyDescent="0.25">
      <c r="C47" s="10" t="s">
        <v>194</v>
      </c>
      <c r="F47" s="15"/>
      <c r="G47" s="15"/>
      <c r="H47" s="15"/>
      <c r="I47" s="15"/>
      <c r="J47" s="15"/>
      <c r="K47" s="15"/>
      <c r="L47" s="15"/>
      <c r="M47" s="9"/>
      <c r="N47" s="15"/>
      <c r="O47" s="18"/>
      <c r="P47" s="15"/>
      <c r="Q47" s="9"/>
      <c r="R47" s="17"/>
    </row>
    <row r="48" spans="2:20" ht="15" customHeight="1" x14ac:dyDescent="0.25">
      <c r="C48" s="10" t="s">
        <v>113</v>
      </c>
      <c r="F48" s="15"/>
      <c r="G48" s="15"/>
      <c r="H48" s="15"/>
      <c r="I48" s="15"/>
      <c r="J48" s="15"/>
      <c r="K48" s="15"/>
      <c r="L48" s="15"/>
      <c r="M48" s="9"/>
      <c r="N48" s="15"/>
      <c r="O48" s="18"/>
      <c r="P48" s="15"/>
      <c r="Q48" s="9"/>
      <c r="R48" s="125" t="s">
        <v>96</v>
      </c>
      <c r="T48" s="91" t="s">
        <v>96</v>
      </c>
    </row>
    <row r="49" spans="2:22" x14ac:dyDescent="0.25">
      <c r="C49" s="129" t="s">
        <v>168</v>
      </c>
      <c r="D49" s="130"/>
      <c r="E49" s="130"/>
      <c r="F49" s="131"/>
      <c r="G49" s="131"/>
      <c r="H49" s="131"/>
      <c r="I49" s="132"/>
      <c r="J49" s="15"/>
      <c r="L49" s="18"/>
      <c r="N49" s="18"/>
      <c r="O49" s="18"/>
      <c r="P49" s="18"/>
    </row>
    <row r="50" spans="2:22" x14ac:dyDescent="0.25">
      <c r="C50" s="129" t="s">
        <v>81</v>
      </c>
      <c r="D50" s="130"/>
      <c r="E50" s="130"/>
      <c r="F50" s="131">
        <v>261</v>
      </c>
      <c r="G50" s="131"/>
      <c r="H50" s="131">
        <v>0</v>
      </c>
      <c r="I50" s="132"/>
      <c r="J50" s="15">
        <v>261</v>
      </c>
      <c r="L50" s="18">
        <v>272</v>
      </c>
      <c r="N50" s="18">
        <v>176</v>
      </c>
      <c r="O50" s="18"/>
      <c r="P50" s="18">
        <v>229</v>
      </c>
    </row>
    <row r="51" spans="2:22" x14ac:dyDescent="0.25">
      <c r="C51" s="129" t="s">
        <v>192</v>
      </c>
      <c r="D51" s="130"/>
      <c r="E51" s="130"/>
      <c r="F51" s="131"/>
      <c r="G51" s="131"/>
      <c r="H51" s="131"/>
      <c r="I51" s="132"/>
      <c r="J51" s="15"/>
      <c r="L51" s="18"/>
      <c r="N51" s="18"/>
      <c r="O51" s="18"/>
      <c r="P51" s="18"/>
      <c r="V51" s="62"/>
    </row>
    <row r="52" spans="2:22" x14ac:dyDescent="0.25">
      <c r="C52" s="129" t="s">
        <v>82</v>
      </c>
      <c r="D52" s="130"/>
      <c r="E52" s="130"/>
      <c r="F52" s="131"/>
      <c r="G52" s="131"/>
      <c r="H52" s="131"/>
      <c r="I52" s="132"/>
      <c r="J52" s="15"/>
      <c r="L52" s="18"/>
      <c r="N52" s="18"/>
      <c r="O52" s="18"/>
      <c r="P52" s="18"/>
      <c r="R52" s="17">
        <f>-Consolidation!G33</f>
        <v>49086</v>
      </c>
      <c r="T52" s="48">
        <v>49086</v>
      </c>
    </row>
    <row r="53" spans="2:22" x14ac:dyDescent="0.25">
      <c r="C53" s="129" t="s">
        <v>148</v>
      </c>
      <c r="D53" s="130"/>
      <c r="E53" s="130"/>
      <c r="F53" s="131"/>
      <c r="G53" s="131"/>
      <c r="H53" s="131"/>
      <c r="I53" s="132"/>
      <c r="J53" s="15"/>
      <c r="L53" s="18"/>
      <c r="N53" s="18"/>
      <c r="O53" s="18"/>
      <c r="P53" s="18"/>
      <c r="R53" s="17">
        <v>24480</v>
      </c>
      <c r="T53" s="48">
        <v>24480</v>
      </c>
    </row>
    <row r="54" spans="2:22" x14ac:dyDescent="0.25">
      <c r="C54" s="10" t="s">
        <v>120</v>
      </c>
      <c r="D54" s="9"/>
      <c r="E54" s="9"/>
      <c r="F54" s="15"/>
      <c r="G54" s="15"/>
      <c r="H54" s="15"/>
      <c r="I54" s="17"/>
      <c r="J54" s="15"/>
      <c r="L54" s="18"/>
      <c r="N54" s="18"/>
      <c r="O54" s="18"/>
      <c r="P54" s="18"/>
      <c r="R54" s="17">
        <v>1886614</v>
      </c>
      <c r="T54" s="48">
        <v>1862919</v>
      </c>
      <c r="V54" s="62"/>
    </row>
    <row r="55" spans="2:22" x14ac:dyDescent="0.25">
      <c r="B55" s="9"/>
      <c r="C55" s="10" t="s">
        <v>102</v>
      </c>
      <c r="F55" s="15">
        <v>109098</v>
      </c>
      <c r="G55" s="15"/>
      <c r="H55" s="15">
        <f>109098+1750142+261</f>
        <v>1859501</v>
      </c>
      <c r="I55" s="17"/>
      <c r="J55" s="15">
        <f>109098+1954571</f>
        <v>2063669</v>
      </c>
      <c r="L55" s="18">
        <f>109086+2059571</f>
        <v>2168657</v>
      </c>
      <c r="N55" s="18">
        <v>2018702</v>
      </c>
      <c r="O55" s="18"/>
      <c r="P55" s="18">
        <f>2018702-53</f>
        <v>2018649</v>
      </c>
      <c r="R55" s="88">
        <v>-1409042</v>
      </c>
      <c r="T55" s="86">
        <v>-842813</v>
      </c>
      <c r="V55" s="62"/>
    </row>
    <row r="56" spans="2:22" ht="6.75" customHeight="1" x14ac:dyDescent="0.25">
      <c r="C56" s="9"/>
      <c r="D56" s="9"/>
      <c r="E56" s="9"/>
      <c r="F56" s="15">
        <v>-469802</v>
      </c>
      <c r="G56" s="15"/>
      <c r="H56" s="15">
        <v>-1511270</v>
      </c>
      <c r="I56" s="17"/>
      <c r="J56" s="15">
        <v>-1717427</v>
      </c>
      <c r="L56" s="18">
        <f>-1886814+1</f>
        <v>-1886813</v>
      </c>
      <c r="N56" s="18">
        <v>-1753042</v>
      </c>
      <c r="O56" s="18"/>
      <c r="P56" s="18">
        <v>-2305655</v>
      </c>
    </row>
    <row r="57" spans="2:22" x14ac:dyDescent="0.25">
      <c r="B57" s="9"/>
      <c r="C57" s="9" t="s">
        <v>103</v>
      </c>
      <c r="E57" s="9"/>
      <c r="F57" s="15"/>
      <c r="G57" s="15"/>
      <c r="H57" s="15"/>
      <c r="I57" s="17"/>
      <c r="J57" s="15"/>
      <c r="L57" s="18"/>
      <c r="N57" s="18"/>
      <c r="O57" s="18"/>
      <c r="P57" s="18"/>
      <c r="R57" s="88">
        <f>SUM(R41:R55)</f>
        <v>551139</v>
      </c>
      <c r="T57" s="88">
        <f>SUM(T41:T55)</f>
        <v>1093673</v>
      </c>
    </row>
    <row r="58" spans="2:22" ht="6.75" customHeight="1" x14ac:dyDescent="0.25">
      <c r="B58" s="9"/>
      <c r="C58" s="9"/>
      <c r="D58" s="9"/>
      <c r="E58" s="9"/>
      <c r="F58" s="16">
        <f>SUM(F49:F56)</f>
        <v>-360443</v>
      </c>
      <c r="G58" s="15"/>
      <c r="H58" s="16">
        <f>SUM(H49:H56)</f>
        <v>348231</v>
      </c>
      <c r="I58" s="17"/>
      <c r="J58" s="16">
        <f>SUM(J49:J56)</f>
        <v>346503</v>
      </c>
      <c r="K58" s="15"/>
      <c r="L58" s="16">
        <f>SUM(L49:L56)</f>
        <v>282116</v>
      </c>
      <c r="N58" s="16">
        <f>SUM(N49:N56)</f>
        <v>265836</v>
      </c>
      <c r="O58" s="18"/>
      <c r="P58" s="16">
        <f>SUM(P49:P56)</f>
        <v>-286777</v>
      </c>
    </row>
    <row r="59" spans="2:22" ht="15" customHeight="1" x14ac:dyDescent="0.25">
      <c r="C59" s="9"/>
      <c r="D59" s="9" t="s">
        <v>14</v>
      </c>
      <c r="E59" s="9"/>
      <c r="F59" s="15"/>
      <c r="G59" s="15"/>
      <c r="H59" s="15"/>
      <c r="I59" s="17"/>
      <c r="J59" s="15"/>
      <c r="K59" s="15"/>
      <c r="L59" s="15"/>
      <c r="N59" s="18"/>
      <c r="O59" s="18"/>
      <c r="P59" s="18"/>
    </row>
    <row r="60" spans="2:22" ht="14.25" customHeight="1" thickBot="1" x14ac:dyDescent="0.3">
      <c r="D60" s="9" t="s">
        <v>105</v>
      </c>
      <c r="F60" s="21" t="e">
        <f>+F58+#REF!</f>
        <v>#REF!</v>
      </c>
      <c r="G60" s="11"/>
      <c r="H60" s="21" t="e">
        <f>+H58+#REF!</f>
        <v>#REF!</v>
      </c>
      <c r="I60" s="12"/>
      <c r="J60" s="21" t="e">
        <f>+J58+#REF!</f>
        <v>#REF!</v>
      </c>
      <c r="K60" s="11"/>
      <c r="L60" s="21" t="e">
        <f>+L58+#REF!</f>
        <v>#REF!</v>
      </c>
      <c r="N60" s="21" t="e">
        <f>+N58+#REF!</f>
        <v>#REF!</v>
      </c>
      <c r="O60" s="13"/>
      <c r="P60" s="21" t="e">
        <f>+P58+#REF!</f>
        <v>#REF!</v>
      </c>
      <c r="R60" s="90">
        <f>+R37+R57</f>
        <v>3027536</v>
      </c>
      <c r="T60" s="90">
        <f>+T37+T57</f>
        <v>3360414</v>
      </c>
    </row>
    <row r="61" spans="2:22" ht="14.4" thickTop="1" x14ac:dyDescent="0.25">
      <c r="L61" s="18"/>
      <c r="N61" s="9"/>
      <c r="O61" s="9"/>
      <c r="P61" s="9"/>
      <c r="T61" s="62"/>
      <c r="U61" s="43"/>
    </row>
    <row r="62" spans="2:22" x14ac:dyDescent="0.25">
      <c r="L62" s="18"/>
      <c r="N62" s="9"/>
      <c r="O62" s="9"/>
      <c r="P62" s="9"/>
      <c r="T62" s="62"/>
      <c r="U62" s="43"/>
    </row>
    <row r="63" spans="2:22" x14ac:dyDescent="0.25">
      <c r="E63" s="53"/>
      <c r="L63" s="9"/>
      <c r="T63" s="62"/>
    </row>
    <row r="64" spans="2:22" x14ac:dyDescent="0.25">
      <c r="L64" s="9"/>
      <c r="T64" s="62"/>
    </row>
    <row r="65" spans="12:20" x14ac:dyDescent="0.25">
      <c r="L65" s="9"/>
      <c r="T65" s="62"/>
    </row>
    <row r="67" spans="12:20" x14ac:dyDescent="0.25">
      <c r="L67" s="9"/>
    </row>
    <row r="68" spans="12:20" x14ac:dyDescent="0.25">
      <c r="L68" s="9"/>
    </row>
    <row r="69" spans="12:20" x14ac:dyDescent="0.25">
      <c r="L69" s="9"/>
    </row>
    <row r="70" spans="12:20" x14ac:dyDescent="0.25">
      <c r="L70" s="9"/>
    </row>
    <row r="71" spans="12:20" x14ac:dyDescent="0.25">
      <c r="L71" s="9"/>
    </row>
    <row r="72" spans="12:20" x14ac:dyDescent="0.25">
      <c r="L72" s="9"/>
    </row>
    <row r="73" spans="12:20" x14ac:dyDescent="0.25">
      <c r="L73" s="9"/>
    </row>
    <row r="74" spans="12:20" x14ac:dyDescent="0.25">
      <c r="L74" s="9"/>
    </row>
    <row r="75" spans="12:20" x14ac:dyDescent="0.25">
      <c r="L75" s="9"/>
    </row>
    <row r="76" spans="12:20" x14ac:dyDescent="0.25">
      <c r="L76" s="9"/>
    </row>
    <row r="77" spans="12:20" x14ac:dyDescent="0.25">
      <c r="L77" s="9"/>
    </row>
    <row r="78" spans="12:20" x14ac:dyDescent="0.25">
      <c r="L78" s="9"/>
    </row>
    <row r="79" spans="12:20" x14ac:dyDescent="0.25">
      <c r="L79" s="9"/>
    </row>
    <row r="80" spans="12:20" x14ac:dyDescent="0.25">
      <c r="L80" s="9"/>
    </row>
    <row r="81" spans="12:12" x14ac:dyDescent="0.25">
      <c r="L81" s="9"/>
    </row>
    <row r="82" spans="12:12" x14ac:dyDescent="0.25">
      <c r="L82" s="9"/>
    </row>
    <row r="83" spans="12:12" x14ac:dyDescent="0.25">
      <c r="L83" s="9"/>
    </row>
    <row r="84" spans="12:12" x14ac:dyDescent="0.25">
      <c r="L84" s="9"/>
    </row>
    <row r="85" spans="12:12" x14ac:dyDescent="0.25">
      <c r="L85" s="9"/>
    </row>
    <row r="86" spans="12:12" x14ac:dyDescent="0.25">
      <c r="L86" s="9"/>
    </row>
    <row r="87" spans="12:12" x14ac:dyDescent="0.25">
      <c r="L87" s="9"/>
    </row>
    <row r="88" spans="12:12" x14ac:dyDescent="0.25">
      <c r="L88" s="9"/>
    </row>
    <row r="89" spans="12:12" x14ac:dyDescent="0.25">
      <c r="L89" s="9"/>
    </row>
    <row r="90" spans="12:12" x14ac:dyDescent="0.25">
      <c r="L90" s="9"/>
    </row>
    <row r="91" spans="12:12" x14ac:dyDescent="0.25">
      <c r="L91" s="9"/>
    </row>
    <row r="92" spans="12:12" x14ac:dyDescent="0.25">
      <c r="L92" s="9"/>
    </row>
    <row r="93" spans="12:12" x14ac:dyDescent="0.25">
      <c r="L93" s="9"/>
    </row>
    <row r="94" spans="12:12" x14ac:dyDescent="0.25">
      <c r="L94" s="9"/>
    </row>
    <row r="95" spans="12:12" x14ac:dyDescent="0.25">
      <c r="L95" s="9"/>
    </row>
    <row r="96" spans="12:12" x14ac:dyDescent="0.25">
      <c r="L96" s="9"/>
    </row>
    <row r="97" spans="12:12" x14ac:dyDescent="0.25">
      <c r="L97" s="9"/>
    </row>
    <row r="98" spans="12:12" x14ac:dyDescent="0.25">
      <c r="L98" s="9"/>
    </row>
    <row r="99" spans="12:12" x14ac:dyDescent="0.25">
      <c r="L99" s="9"/>
    </row>
    <row r="100" spans="12:12" x14ac:dyDescent="0.25">
      <c r="L100" s="9"/>
    </row>
    <row r="101" spans="12:12" x14ac:dyDescent="0.25">
      <c r="L101" s="9"/>
    </row>
    <row r="102" spans="12:12" x14ac:dyDescent="0.25">
      <c r="L102" s="9"/>
    </row>
    <row r="103" spans="12:12" x14ac:dyDescent="0.25">
      <c r="L103" s="9"/>
    </row>
    <row r="104" spans="12:12" x14ac:dyDescent="0.25">
      <c r="L104" s="9"/>
    </row>
    <row r="105" spans="12:12" x14ac:dyDescent="0.25">
      <c r="L105" s="9"/>
    </row>
    <row r="106" spans="12:12" x14ac:dyDescent="0.25">
      <c r="L106" s="9"/>
    </row>
    <row r="107" spans="12:12" x14ac:dyDescent="0.25">
      <c r="L107" s="9"/>
    </row>
    <row r="108" spans="12:12" x14ac:dyDescent="0.25">
      <c r="L108" s="9"/>
    </row>
    <row r="109" spans="12:12" x14ac:dyDescent="0.25">
      <c r="L109" s="9"/>
    </row>
    <row r="110" spans="12:12" x14ac:dyDescent="0.25">
      <c r="L110" s="9"/>
    </row>
    <row r="111" spans="12:12" x14ac:dyDescent="0.25">
      <c r="L111" s="9"/>
    </row>
    <row r="112" spans="12:12" x14ac:dyDescent="0.25">
      <c r="L112" s="9"/>
    </row>
    <row r="113" spans="12:12" x14ac:dyDescent="0.25">
      <c r="L113" s="9"/>
    </row>
    <row r="114" spans="12:12" x14ac:dyDescent="0.25">
      <c r="L114" s="9"/>
    </row>
    <row r="115" spans="12:12" x14ac:dyDescent="0.25">
      <c r="L115" s="9"/>
    </row>
    <row r="116" spans="12:12" x14ac:dyDescent="0.25">
      <c r="L116" s="9"/>
    </row>
    <row r="117" spans="12:12" x14ac:dyDescent="0.25">
      <c r="L117" s="9"/>
    </row>
    <row r="118" spans="12:12" x14ac:dyDescent="0.25">
      <c r="L118" s="9"/>
    </row>
    <row r="119" spans="12:12" x14ac:dyDescent="0.25">
      <c r="L119" s="9"/>
    </row>
    <row r="120" spans="12:12" x14ac:dyDescent="0.25">
      <c r="L120" s="9"/>
    </row>
    <row r="121" spans="12:12" x14ac:dyDescent="0.25">
      <c r="L121" s="9"/>
    </row>
    <row r="122" spans="12:12" x14ac:dyDescent="0.25">
      <c r="L122" s="9"/>
    </row>
    <row r="123" spans="12:12" x14ac:dyDescent="0.25">
      <c r="L123" s="9"/>
    </row>
    <row r="124" spans="12:12" x14ac:dyDescent="0.25">
      <c r="L124" s="9"/>
    </row>
    <row r="125" spans="12:12" x14ac:dyDescent="0.25">
      <c r="L125" s="9"/>
    </row>
    <row r="126" spans="12:12" x14ac:dyDescent="0.25">
      <c r="L126" s="9"/>
    </row>
    <row r="127" spans="12:12" x14ac:dyDescent="0.25">
      <c r="L127" s="9"/>
    </row>
    <row r="128" spans="12:12" x14ac:dyDescent="0.25">
      <c r="L128" s="9"/>
    </row>
    <row r="129" spans="12:12" x14ac:dyDescent="0.25">
      <c r="L129" s="9"/>
    </row>
    <row r="130" spans="12:12" x14ac:dyDescent="0.25">
      <c r="L130" s="9"/>
    </row>
    <row r="131" spans="12:12" x14ac:dyDescent="0.25">
      <c r="L131" s="9"/>
    </row>
    <row r="132" spans="12:12" x14ac:dyDescent="0.25">
      <c r="L132" s="9"/>
    </row>
    <row r="133" spans="12:12" x14ac:dyDescent="0.25">
      <c r="L133" s="9"/>
    </row>
    <row r="134" spans="12:12" x14ac:dyDescent="0.25">
      <c r="L134" s="9"/>
    </row>
    <row r="135" spans="12:12" x14ac:dyDescent="0.25">
      <c r="L135" s="9"/>
    </row>
    <row r="136" spans="12:12" x14ac:dyDescent="0.25">
      <c r="L136" s="9"/>
    </row>
    <row r="137" spans="12:12" x14ac:dyDescent="0.25">
      <c r="L137" s="9"/>
    </row>
    <row r="138" spans="12:12" x14ac:dyDescent="0.25">
      <c r="L138" s="9"/>
    </row>
    <row r="139" spans="12:12" x14ac:dyDescent="0.25">
      <c r="L139" s="9"/>
    </row>
    <row r="140" spans="12:12" x14ac:dyDescent="0.25">
      <c r="L140" s="9"/>
    </row>
    <row r="141" spans="12:12" x14ac:dyDescent="0.25">
      <c r="L141" s="9"/>
    </row>
    <row r="142" spans="12:12" x14ac:dyDescent="0.25">
      <c r="L142" s="9"/>
    </row>
    <row r="143" spans="12:12" x14ac:dyDescent="0.25">
      <c r="L143" s="9"/>
    </row>
    <row r="144" spans="12:12" x14ac:dyDescent="0.25">
      <c r="L144" s="9"/>
    </row>
    <row r="145" spans="12:12" x14ac:dyDescent="0.25">
      <c r="L145" s="9"/>
    </row>
    <row r="146" spans="12:12" x14ac:dyDescent="0.25">
      <c r="L146" s="9"/>
    </row>
    <row r="147" spans="12:12" x14ac:dyDescent="0.25">
      <c r="L147" s="9"/>
    </row>
    <row r="148" spans="12:12" x14ac:dyDescent="0.25">
      <c r="L148" s="9"/>
    </row>
    <row r="149" spans="12:12" x14ac:dyDescent="0.25">
      <c r="L149" s="9"/>
    </row>
    <row r="150" spans="12:12" x14ac:dyDescent="0.25">
      <c r="L150" s="9"/>
    </row>
    <row r="151" spans="12:12" x14ac:dyDescent="0.25">
      <c r="L151" s="9"/>
    </row>
    <row r="152" spans="12:12" x14ac:dyDescent="0.25">
      <c r="L152" s="9"/>
    </row>
    <row r="153" spans="12:12" x14ac:dyDescent="0.25">
      <c r="L153" s="9"/>
    </row>
    <row r="154" spans="12:12" x14ac:dyDescent="0.25">
      <c r="L154" s="9"/>
    </row>
    <row r="155" spans="12:12" x14ac:dyDescent="0.25">
      <c r="L155" s="9"/>
    </row>
    <row r="156" spans="12:12" x14ac:dyDescent="0.25">
      <c r="L156" s="9"/>
    </row>
    <row r="157" spans="12:12" x14ac:dyDescent="0.25">
      <c r="L157" s="9"/>
    </row>
    <row r="158" spans="12:12" x14ac:dyDescent="0.25">
      <c r="L158" s="9"/>
    </row>
    <row r="159" spans="12:12" x14ac:dyDescent="0.25">
      <c r="L159" s="9"/>
    </row>
    <row r="160" spans="12:12" x14ac:dyDescent="0.25">
      <c r="L160" s="9"/>
    </row>
    <row r="161" spans="12:12" x14ac:dyDescent="0.25">
      <c r="L161" s="9"/>
    </row>
    <row r="162" spans="12:12" x14ac:dyDescent="0.25">
      <c r="L162" s="9"/>
    </row>
    <row r="163" spans="12:12" x14ac:dyDescent="0.25">
      <c r="L163" s="9"/>
    </row>
    <row r="164" spans="12:12" x14ac:dyDescent="0.25">
      <c r="L164" s="9"/>
    </row>
    <row r="165" spans="12:12" x14ac:dyDescent="0.25">
      <c r="L165" s="9"/>
    </row>
    <row r="166" spans="12:12" x14ac:dyDescent="0.25">
      <c r="L166" s="9"/>
    </row>
    <row r="167" spans="12:12" x14ac:dyDescent="0.25">
      <c r="L167" s="9"/>
    </row>
    <row r="168" spans="12:12" x14ac:dyDescent="0.25">
      <c r="L168" s="9"/>
    </row>
    <row r="169" spans="12:12" x14ac:dyDescent="0.25">
      <c r="L169" s="9"/>
    </row>
    <row r="170" spans="12:12" x14ac:dyDescent="0.25">
      <c r="L170" s="9"/>
    </row>
    <row r="171" spans="12:12" x14ac:dyDescent="0.25">
      <c r="L171" s="9"/>
    </row>
    <row r="172" spans="12:12" x14ac:dyDescent="0.25">
      <c r="L172" s="9"/>
    </row>
    <row r="173" spans="12:12" x14ac:dyDescent="0.25">
      <c r="L173" s="9"/>
    </row>
    <row r="174" spans="12:12" x14ac:dyDescent="0.25">
      <c r="L174" s="9"/>
    </row>
    <row r="175" spans="12:12" x14ac:dyDescent="0.25">
      <c r="L175" s="9"/>
    </row>
    <row r="176" spans="12:12" x14ac:dyDescent="0.25">
      <c r="L176" s="9"/>
    </row>
    <row r="177" spans="12:12" x14ac:dyDescent="0.25">
      <c r="L177" s="9"/>
    </row>
    <row r="178" spans="12:12" x14ac:dyDescent="0.25">
      <c r="L178" s="9"/>
    </row>
    <row r="179" spans="12:12" x14ac:dyDescent="0.25">
      <c r="L179" s="9"/>
    </row>
    <row r="180" spans="12:12" x14ac:dyDescent="0.25">
      <c r="L180" s="9"/>
    </row>
    <row r="181" spans="12:12" x14ac:dyDescent="0.25">
      <c r="L181" s="9"/>
    </row>
    <row r="182" spans="12:12" x14ac:dyDescent="0.25">
      <c r="L182" s="9"/>
    </row>
    <row r="183" spans="12:12" x14ac:dyDescent="0.25">
      <c r="L183" s="9"/>
    </row>
    <row r="184" spans="12:12" x14ac:dyDescent="0.25">
      <c r="L184" s="9"/>
    </row>
    <row r="185" spans="12:12" x14ac:dyDescent="0.25">
      <c r="L185" s="9"/>
    </row>
    <row r="186" spans="12:12" x14ac:dyDescent="0.25">
      <c r="L186" s="9"/>
    </row>
    <row r="187" spans="12:12" x14ac:dyDescent="0.25">
      <c r="L187" s="9"/>
    </row>
    <row r="188" spans="12:12" x14ac:dyDescent="0.25">
      <c r="L188" s="9"/>
    </row>
    <row r="189" spans="12:12" x14ac:dyDescent="0.25">
      <c r="L189" s="9"/>
    </row>
    <row r="190" spans="12:12" x14ac:dyDescent="0.25">
      <c r="L190" s="9"/>
    </row>
    <row r="191" spans="12:12" x14ac:dyDescent="0.25">
      <c r="L191" s="9"/>
    </row>
    <row r="192" spans="12:12" x14ac:dyDescent="0.25">
      <c r="L192" s="9"/>
    </row>
    <row r="193" spans="12:12" x14ac:dyDescent="0.25">
      <c r="L193" s="9"/>
    </row>
    <row r="194" spans="12:12" x14ac:dyDescent="0.25">
      <c r="L194" s="9"/>
    </row>
    <row r="195" spans="12:12" x14ac:dyDescent="0.25">
      <c r="L195" s="9"/>
    </row>
    <row r="196" spans="12:12" x14ac:dyDescent="0.25">
      <c r="L196" s="9"/>
    </row>
    <row r="197" spans="12:12" x14ac:dyDescent="0.25">
      <c r="L197" s="9"/>
    </row>
    <row r="198" spans="12:12" x14ac:dyDescent="0.25">
      <c r="L198" s="9"/>
    </row>
    <row r="199" spans="12:12" x14ac:dyDescent="0.25">
      <c r="L199" s="9"/>
    </row>
    <row r="200" spans="12:12" x14ac:dyDescent="0.25">
      <c r="L200" s="9"/>
    </row>
    <row r="201" spans="12:12" x14ac:dyDescent="0.25">
      <c r="L201" s="9"/>
    </row>
    <row r="202" spans="12:12" x14ac:dyDescent="0.25">
      <c r="L202" s="9"/>
    </row>
    <row r="203" spans="12:12" x14ac:dyDescent="0.25">
      <c r="L203" s="9"/>
    </row>
    <row r="204" spans="12:12" x14ac:dyDescent="0.25">
      <c r="L204" s="9"/>
    </row>
    <row r="205" spans="12:12" x14ac:dyDescent="0.25">
      <c r="L205" s="9"/>
    </row>
    <row r="206" spans="12:12" x14ac:dyDescent="0.25">
      <c r="L206" s="9"/>
    </row>
    <row r="207" spans="12:12" x14ac:dyDescent="0.25">
      <c r="L207" s="9"/>
    </row>
    <row r="208" spans="12:12" x14ac:dyDescent="0.25">
      <c r="L208" s="9"/>
    </row>
    <row r="209" spans="12:12" x14ac:dyDescent="0.25">
      <c r="L209" s="9"/>
    </row>
    <row r="210" spans="12:12" x14ac:dyDescent="0.25">
      <c r="L210" s="9"/>
    </row>
    <row r="211" spans="12:12" x14ac:dyDescent="0.25">
      <c r="L211" s="9"/>
    </row>
  </sheetData>
  <mergeCells count="2">
    <mergeCell ref="A1:T1"/>
    <mergeCell ref="A2:T2"/>
  </mergeCells>
  <phoneticPr fontId="0" type="noConversion"/>
  <pageMargins left="0.67" right="0.26" top="0.35" bottom="0.53" header="0.25" footer="0.25"/>
  <pageSetup scale="82" orientation="portrait" r:id="rId1"/>
  <headerFooter alignWithMargins="0">
    <oddFooter>&amp;C&amp;"MS Sans Serif,Bold"&amp;8F-3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T44"/>
  <sheetViews>
    <sheetView zoomScale="75" zoomScaleNormal="75" workbookViewId="0">
      <selection activeCell="C33" sqref="C33"/>
    </sheetView>
  </sheetViews>
  <sheetFormatPr defaultColWidth="9.109375" defaultRowHeight="13.8" x14ac:dyDescent="0.25"/>
  <cols>
    <col min="1" max="1" width="25" style="10" customWidth="1"/>
    <col min="2" max="2" width="4.88671875" style="10" customWidth="1"/>
    <col min="3" max="3" width="16.6640625" style="10" customWidth="1"/>
    <col min="4" max="4" width="11.6640625" style="10" hidden="1" customWidth="1"/>
    <col min="5" max="5" width="1" style="10" hidden="1" customWidth="1"/>
    <col min="6" max="6" width="11.88671875" style="10" hidden="1" customWidth="1"/>
    <col min="7" max="7" width="0.88671875" style="10" hidden="1" customWidth="1"/>
    <col min="8" max="8" width="12" style="10" hidden="1" customWidth="1"/>
    <col min="9" max="9" width="0.5546875" style="10" hidden="1" customWidth="1"/>
    <col min="10" max="10" width="2.88671875" style="10" customWidth="1"/>
    <col min="11" max="11" width="15.109375" style="10" hidden="1" customWidth="1"/>
    <col min="12" max="12" width="0.109375" style="10" hidden="1" customWidth="1"/>
    <col min="13" max="13" width="4" style="10" customWidth="1"/>
    <col min="14" max="14" width="16.44140625" style="10" customWidth="1"/>
    <col min="15" max="15" width="3.5546875" style="10" customWidth="1"/>
    <col min="16" max="16" width="16.44140625" style="10" customWidth="1"/>
    <col min="17" max="17" width="4.5546875" style="10" customWidth="1"/>
    <col min="18" max="18" width="16.44140625" style="10" customWidth="1"/>
    <col min="19" max="19" width="3.5546875" style="10" customWidth="1"/>
    <col min="20" max="20" width="16.44140625" style="10" customWidth="1"/>
    <col min="21" max="16384" width="9.109375" style="10"/>
  </cols>
  <sheetData>
    <row r="1" spans="1:20" ht="12.75" customHeight="1" x14ac:dyDescent="0.25">
      <c r="A1" s="217"/>
      <c r="D1" s="217"/>
      <c r="E1" s="217"/>
      <c r="F1" s="217"/>
      <c r="G1" s="217"/>
      <c r="H1" s="217"/>
      <c r="I1" s="217"/>
      <c r="K1" s="154"/>
      <c r="L1" s="154"/>
      <c r="N1" s="218" t="s">
        <v>182</v>
      </c>
      <c r="O1" s="218"/>
      <c r="P1" s="218"/>
      <c r="R1" s="218" t="s">
        <v>199</v>
      </c>
      <c r="S1" s="218"/>
      <c r="T1" s="218"/>
    </row>
    <row r="2" spans="1:20" x14ac:dyDescent="0.25">
      <c r="A2" s="154"/>
      <c r="B2" s="154"/>
      <c r="C2" s="154"/>
      <c r="D2" s="44"/>
      <c r="F2" s="44"/>
      <c r="G2" s="154"/>
      <c r="H2" s="45"/>
      <c r="J2" s="65"/>
      <c r="K2" s="44"/>
      <c r="N2" s="138" t="s">
        <v>198</v>
      </c>
      <c r="O2" s="46"/>
      <c r="P2" s="138" t="s">
        <v>198</v>
      </c>
      <c r="R2" s="138" t="s">
        <v>198</v>
      </c>
      <c r="S2" s="46"/>
      <c r="T2" s="138" t="s">
        <v>198</v>
      </c>
    </row>
    <row r="3" spans="1:20" x14ac:dyDescent="0.25">
      <c r="A3" s="154"/>
      <c r="B3" s="154"/>
      <c r="C3" s="154"/>
      <c r="D3" s="44"/>
      <c r="F3" s="44"/>
      <c r="G3" s="154"/>
      <c r="H3" s="45"/>
      <c r="J3" s="65"/>
      <c r="K3" s="44"/>
      <c r="N3" s="126">
        <v>2020</v>
      </c>
      <c r="O3" s="46"/>
      <c r="P3" s="126">
        <v>2019</v>
      </c>
      <c r="R3" s="126">
        <v>2020</v>
      </c>
      <c r="S3" s="46"/>
      <c r="T3" s="126">
        <v>2019</v>
      </c>
    </row>
    <row r="4" spans="1:20" x14ac:dyDescent="0.25">
      <c r="A4" s="154"/>
      <c r="B4" s="154"/>
      <c r="C4" s="154"/>
      <c r="D4" s="44"/>
      <c r="F4" s="44"/>
      <c r="G4" s="154"/>
      <c r="H4" s="45"/>
      <c r="J4" s="45"/>
      <c r="K4" s="44"/>
      <c r="N4" s="45"/>
    </row>
    <row r="5" spans="1:20" x14ac:dyDescent="0.25">
      <c r="A5" s="154" t="s">
        <v>119</v>
      </c>
      <c r="B5" s="154"/>
      <c r="C5" s="154"/>
      <c r="D5" s="44"/>
      <c r="F5" s="44"/>
      <c r="G5" s="154"/>
      <c r="H5" s="45"/>
      <c r="J5" s="47"/>
      <c r="K5" s="44"/>
      <c r="N5" s="12">
        <v>660699</v>
      </c>
      <c r="P5" s="62">
        <v>631208</v>
      </c>
      <c r="R5" s="12">
        <v>1416647</v>
      </c>
      <c r="T5" s="12">
        <v>1309526</v>
      </c>
    </row>
    <row r="6" spans="1:20" x14ac:dyDescent="0.25">
      <c r="A6" s="154"/>
      <c r="B6" s="154"/>
      <c r="C6" s="154"/>
      <c r="D6" s="18"/>
      <c r="E6" s="48"/>
      <c r="F6" s="18"/>
      <c r="G6" s="18"/>
      <c r="H6" s="48"/>
      <c r="J6" s="48"/>
      <c r="K6" s="18"/>
      <c r="L6" s="18"/>
      <c r="N6" s="48"/>
      <c r="P6" s="48"/>
      <c r="R6" s="151"/>
    </row>
    <row r="7" spans="1:20" ht="15" customHeight="1" x14ac:dyDescent="0.25">
      <c r="A7" s="154" t="s">
        <v>106</v>
      </c>
      <c r="B7" s="154"/>
      <c r="C7" s="154"/>
      <c r="D7" s="18"/>
      <c r="E7" s="48"/>
      <c r="F7" s="18"/>
      <c r="G7" s="18"/>
      <c r="H7" s="48"/>
      <c r="J7" s="15"/>
      <c r="K7" s="18"/>
      <c r="L7" s="18"/>
      <c r="N7" s="88">
        <v>434711</v>
      </c>
      <c r="P7" s="88">
        <v>270442</v>
      </c>
      <c r="R7" s="197">
        <v>951345</v>
      </c>
      <c r="T7" s="197">
        <v>624642</v>
      </c>
    </row>
    <row r="8" spans="1:20" x14ac:dyDescent="0.25">
      <c r="A8" s="154"/>
      <c r="B8" s="154"/>
      <c r="C8" s="154"/>
      <c r="D8" s="18"/>
      <c r="E8" s="48"/>
      <c r="F8" s="18"/>
      <c r="G8" s="18"/>
      <c r="H8" s="48"/>
      <c r="J8" s="15"/>
      <c r="K8" s="18"/>
      <c r="L8" s="18"/>
      <c r="N8" s="17"/>
      <c r="P8" s="17"/>
      <c r="R8" s="128"/>
    </row>
    <row r="9" spans="1:20" x14ac:dyDescent="0.25">
      <c r="A9" s="10" t="s">
        <v>42</v>
      </c>
      <c r="B9" s="154"/>
      <c r="C9" s="154"/>
      <c r="D9" s="18"/>
      <c r="E9" s="48"/>
      <c r="F9" s="18"/>
      <c r="G9" s="18"/>
      <c r="H9" s="48"/>
      <c r="J9" s="15"/>
      <c r="K9" s="18"/>
      <c r="L9" s="18"/>
      <c r="N9" s="17">
        <f>N5-N7</f>
        <v>225988</v>
      </c>
      <c r="P9" s="17">
        <f>P5-P7</f>
        <v>360766</v>
      </c>
      <c r="R9" s="17">
        <f>R5-R7</f>
        <v>465302</v>
      </c>
      <c r="T9" s="17">
        <v>684884</v>
      </c>
    </row>
    <row r="10" spans="1:20" x14ac:dyDescent="0.25">
      <c r="A10" s="154"/>
      <c r="B10" s="154"/>
      <c r="C10" s="154"/>
      <c r="D10" s="18"/>
      <c r="E10" s="48"/>
      <c r="F10" s="18"/>
      <c r="G10" s="18"/>
      <c r="H10" s="48"/>
      <c r="J10" s="15"/>
      <c r="K10" s="18"/>
      <c r="L10" s="18"/>
      <c r="N10" s="17"/>
      <c r="P10" s="17"/>
      <c r="R10" s="128"/>
    </row>
    <row r="11" spans="1:20" x14ac:dyDescent="0.25">
      <c r="A11" s="154" t="s">
        <v>169</v>
      </c>
      <c r="B11" s="154"/>
      <c r="C11" s="154"/>
      <c r="D11" s="22">
        <f>283128+18377</f>
        <v>301505</v>
      </c>
      <c r="E11" s="18" t="s">
        <v>11</v>
      </c>
      <c r="F11" s="22">
        <f>1034918+22320</f>
        <v>1057238</v>
      </c>
      <c r="G11" s="22">
        <f>479685+23695+19680+959</f>
        <v>524019</v>
      </c>
      <c r="H11" s="22">
        <f>326577+11182</f>
        <v>337759</v>
      </c>
      <c r="J11" s="15"/>
      <c r="K11" s="22">
        <v>652654</v>
      </c>
      <c r="L11" s="18"/>
      <c r="N11" s="88">
        <v>442457</v>
      </c>
      <c r="P11" s="88">
        <v>301681</v>
      </c>
      <c r="R11" s="197">
        <v>981018</v>
      </c>
      <c r="T11" s="197">
        <v>543151</v>
      </c>
    </row>
    <row r="12" spans="1:20" x14ac:dyDescent="0.25">
      <c r="A12" s="154"/>
      <c r="B12" s="154"/>
      <c r="C12" s="154"/>
      <c r="D12" s="154"/>
      <c r="F12" s="154"/>
      <c r="G12" s="154"/>
      <c r="J12" s="15"/>
      <c r="K12" s="18"/>
      <c r="L12" s="18"/>
      <c r="N12" s="17"/>
      <c r="P12" s="17"/>
      <c r="R12" s="128"/>
    </row>
    <row r="13" spans="1:20" x14ac:dyDescent="0.25">
      <c r="A13" s="10" t="s">
        <v>195</v>
      </c>
      <c r="C13" s="154"/>
      <c r="D13" s="154"/>
      <c r="F13" s="154"/>
      <c r="G13" s="154"/>
      <c r="J13" s="15"/>
      <c r="K13" s="18"/>
      <c r="L13" s="18"/>
      <c r="N13" s="17">
        <f>N9-N11</f>
        <v>-216469</v>
      </c>
      <c r="P13" s="17">
        <f>P9-P11</f>
        <v>59085</v>
      </c>
      <c r="R13" s="17">
        <f>R9-R11</f>
        <v>-515716</v>
      </c>
      <c r="T13" s="17">
        <v>141733</v>
      </c>
    </row>
    <row r="14" spans="1:20" x14ac:dyDescent="0.25">
      <c r="A14" s="154"/>
      <c r="C14" s="154"/>
      <c r="D14" s="154"/>
      <c r="F14" s="154"/>
      <c r="G14" s="154"/>
      <c r="J14" s="15"/>
      <c r="K14" s="18"/>
      <c r="L14" s="18"/>
      <c r="N14" s="17"/>
      <c r="P14" s="17"/>
      <c r="R14" s="128"/>
    </row>
    <row r="15" spans="1:20" x14ac:dyDescent="0.25">
      <c r="A15" s="154" t="s">
        <v>165</v>
      </c>
      <c r="C15" s="154"/>
      <c r="D15" s="154"/>
      <c r="F15" s="154"/>
      <c r="G15" s="154"/>
      <c r="J15" s="15"/>
      <c r="K15" s="18"/>
      <c r="L15" s="18"/>
      <c r="N15" s="17"/>
      <c r="P15" s="17"/>
      <c r="R15" s="128"/>
    </row>
    <row r="16" spans="1:20" ht="15" customHeight="1" x14ac:dyDescent="0.25">
      <c r="A16" s="10" t="s">
        <v>121</v>
      </c>
      <c r="C16" s="154"/>
      <c r="D16" s="154"/>
      <c r="F16" s="154"/>
      <c r="G16" s="154"/>
      <c r="J16" s="15"/>
      <c r="K16" s="18"/>
      <c r="L16" s="18"/>
      <c r="N16" s="17">
        <v>-26799</v>
      </c>
      <c r="P16" s="17">
        <v>-10669</v>
      </c>
      <c r="R16" s="197">
        <v>-50513</v>
      </c>
      <c r="T16" s="197">
        <v>-14514</v>
      </c>
    </row>
    <row r="17" spans="1:20" x14ac:dyDescent="0.25">
      <c r="A17" s="154"/>
      <c r="C17" s="154"/>
      <c r="D17" s="18"/>
      <c r="F17" s="18"/>
      <c r="G17" s="18"/>
      <c r="H17" s="49"/>
      <c r="J17" s="18"/>
      <c r="K17" s="18"/>
      <c r="L17" s="18"/>
      <c r="N17" s="120"/>
      <c r="P17" s="120"/>
      <c r="R17" s="128"/>
    </row>
    <row r="18" spans="1:20" ht="15.75" customHeight="1" x14ac:dyDescent="0.25">
      <c r="A18" s="154" t="s">
        <v>184</v>
      </c>
      <c r="C18" s="154"/>
      <c r="D18" s="18"/>
      <c r="F18" s="18"/>
      <c r="G18" s="18"/>
      <c r="H18" s="49"/>
      <c r="J18" s="15"/>
      <c r="K18" s="18"/>
      <c r="L18" s="18"/>
      <c r="N18" s="17">
        <f>SUM(N12:N17)</f>
        <v>-243268</v>
      </c>
      <c r="O18" s="17"/>
      <c r="P18" s="17">
        <f>SUM(P12:P17)</f>
        <v>48416</v>
      </c>
      <c r="R18" s="17">
        <f>SUM(R12:R17)</f>
        <v>-566229</v>
      </c>
      <c r="T18" s="17">
        <v>127219</v>
      </c>
    </row>
    <row r="19" spans="1:20" ht="15.75" customHeight="1" x14ac:dyDescent="0.25">
      <c r="A19" s="154"/>
      <c r="D19" s="50"/>
      <c r="E19" s="50"/>
      <c r="F19" s="50"/>
      <c r="G19" s="50"/>
      <c r="H19" s="50"/>
      <c r="J19" s="13"/>
      <c r="K19" s="50"/>
      <c r="L19" s="50"/>
      <c r="N19" s="14"/>
      <c r="P19" s="14"/>
    </row>
    <row r="20" spans="1:20" ht="15.75" customHeight="1" x14ac:dyDescent="0.25">
      <c r="A20" s="10" t="s">
        <v>107</v>
      </c>
      <c r="D20" s="50"/>
      <c r="E20" s="50"/>
      <c r="F20" s="50"/>
      <c r="G20" s="50"/>
      <c r="H20" s="50"/>
      <c r="J20" s="15"/>
      <c r="K20" s="50"/>
      <c r="L20" s="50"/>
      <c r="N20" s="88">
        <v>0</v>
      </c>
      <c r="P20" s="88">
        <v>0</v>
      </c>
      <c r="R20" s="206" t="s">
        <v>96</v>
      </c>
      <c r="T20" s="198" t="s">
        <v>96</v>
      </c>
    </row>
    <row r="21" spans="1:20" ht="15.75" customHeight="1" x14ac:dyDescent="0.25">
      <c r="A21" s="154"/>
      <c r="D21" s="50"/>
      <c r="E21" s="50"/>
      <c r="F21" s="50"/>
      <c r="G21" s="50"/>
      <c r="H21" s="50"/>
      <c r="J21" s="13"/>
      <c r="K21" s="50"/>
      <c r="L21" s="50"/>
      <c r="N21" s="14"/>
      <c r="P21" s="14"/>
    </row>
    <row r="22" spans="1:20" ht="15.75" customHeight="1" thickBot="1" x14ac:dyDescent="0.3">
      <c r="A22" s="154" t="s">
        <v>185</v>
      </c>
      <c r="D22" s="50"/>
      <c r="E22" s="50"/>
      <c r="F22" s="50"/>
      <c r="G22" s="50"/>
      <c r="H22" s="50"/>
      <c r="J22" s="15"/>
      <c r="K22" s="50"/>
      <c r="L22" s="50"/>
      <c r="N22" s="90">
        <f>SUM(N18:N21)</f>
        <v>-243268</v>
      </c>
      <c r="P22" s="90">
        <f>SUM(P18:P21)</f>
        <v>48416</v>
      </c>
      <c r="R22" s="90">
        <f>SUM(R18:R21)</f>
        <v>-566229</v>
      </c>
      <c r="T22" s="90">
        <v>127219</v>
      </c>
    </row>
    <row r="23" spans="1:20" ht="14.4" thickTop="1" x14ac:dyDescent="0.25">
      <c r="A23" s="154"/>
      <c r="D23" s="50"/>
      <c r="E23" s="50"/>
      <c r="F23" s="50"/>
      <c r="G23" s="50"/>
      <c r="H23" s="50"/>
      <c r="J23" s="15"/>
      <c r="K23" s="50"/>
      <c r="L23" s="50"/>
      <c r="N23" s="140"/>
      <c r="P23" s="140"/>
      <c r="R23" s="140"/>
      <c r="T23" s="140"/>
    </row>
    <row r="24" spans="1:20" x14ac:dyDescent="0.25">
      <c r="A24" s="154"/>
      <c r="D24" s="50"/>
      <c r="E24" s="50"/>
      <c r="F24" s="50"/>
      <c r="G24" s="50"/>
      <c r="H24" s="50"/>
      <c r="J24" s="13"/>
      <c r="K24" s="50"/>
      <c r="L24" s="50"/>
      <c r="N24" s="14"/>
      <c r="P24" s="14"/>
    </row>
    <row r="25" spans="1:20" x14ac:dyDescent="0.25">
      <c r="A25" s="154" t="s">
        <v>186</v>
      </c>
      <c r="D25" s="50"/>
      <c r="E25" s="50"/>
      <c r="F25" s="50"/>
      <c r="G25" s="50"/>
      <c r="H25" s="50"/>
      <c r="J25" s="13"/>
      <c r="K25" s="50"/>
      <c r="L25" s="50"/>
      <c r="N25" s="14"/>
      <c r="P25" s="14"/>
    </row>
    <row r="26" spans="1:20" ht="14.4" thickBot="1" x14ac:dyDescent="0.3">
      <c r="A26" s="154"/>
      <c r="B26" s="10" t="s">
        <v>93</v>
      </c>
      <c r="D26" s="50"/>
      <c r="E26" s="50"/>
      <c r="F26" s="50"/>
      <c r="G26" s="50"/>
      <c r="H26" s="50"/>
      <c r="J26" s="50"/>
      <c r="K26" s="50"/>
      <c r="L26" s="50"/>
      <c r="N26" s="160">
        <v>0</v>
      </c>
      <c r="P26" s="160">
        <v>0</v>
      </c>
      <c r="R26" s="216">
        <v>-0.01</v>
      </c>
      <c r="T26" s="160">
        <v>0</v>
      </c>
    </row>
    <row r="27" spans="1:20" ht="15" thickTop="1" thickBot="1" x14ac:dyDescent="0.3">
      <c r="A27" s="9"/>
      <c r="B27" s="10" t="s">
        <v>94</v>
      </c>
      <c r="D27" s="50"/>
      <c r="E27" s="50"/>
      <c r="F27" s="50"/>
      <c r="G27" s="50"/>
      <c r="H27" s="50"/>
      <c r="J27" s="81"/>
      <c r="K27" s="18"/>
      <c r="L27" s="18"/>
      <c r="N27" s="160">
        <v>0</v>
      </c>
      <c r="P27" s="159">
        <v>0</v>
      </c>
      <c r="R27" s="216">
        <v>-0.01</v>
      </c>
      <c r="T27" s="159">
        <v>0</v>
      </c>
    </row>
    <row r="28" spans="1:20" ht="14.4" thickTop="1" x14ac:dyDescent="0.25">
      <c r="A28" s="9"/>
      <c r="D28" s="50"/>
      <c r="E28" s="50"/>
      <c r="F28" s="50"/>
      <c r="G28" s="50"/>
      <c r="H28" s="50"/>
      <c r="J28" s="80"/>
      <c r="K28" s="18"/>
      <c r="L28" s="18"/>
    </row>
    <row r="29" spans="1:20" x14ac:dyDescent="0.25">
      <c r="A29" s="9" t="s">
        <v>95</v>
      </c>
      <c r="D29" s="50"/>
      <c r="E29" s="50"/>
      <c r="F29" s="50"/>
      <c r="G29" s="50"/>
      <c r="H29" s="50"/>
      <c r="K29" s="18"/>
      <c r="L29" s="18"/>
      <c r="R29" s="10" t="s">
        <v>143</v>
      </c>
    </row>
    <row r="30" spans="1:20" ht="14.4" thickBot="1" x14ac:dyDescent="0.3">
      <c r="A30" s="9"/>
      <c r="B30" s="10" t="s">
        <v>93</v>
      </c>
      <c r="D30" s="50"/>
      <c r="E30" s="50"/>
      <c r="F30" s="50"/>
      <c r="G30" s="50"/>
      <c r="H30" s="50"/>
      <c r="J30" s="18"/>
      <c r="K30" s="52">
        <v>1743443</v>
      </c>
      <c r="L30" s="18"/>
      <c r="N30" s="89">
        <v>49536326</v>
      </c>
      <c r="P30" s="89">
        <v>48336326</v>
      </c>
      <c r="R30" s="205">
        <v>49536326</v>
      </c>
      <c r="T30" s="205">
        <v>48336326</v>
      </c>
    </row>
    <row r="31" spans="1:20" ht="15" thickTop="1" thickBot="1" x14ac:dyDescent="0.3">
      <c r="A31" s="9"/>
      <c r="B31" s="10" t="s">
        <v>94</v>
      </c>
      <c r="D31" s="50"/>
      <c r="E31" s="50"/>
      <c r="F31" s="50"/>
      <c r="G31" s="50"/>
      <c r="H31" s="51"/>
      <c r="J31" s="49"/>
      <c r="K31" s="18"/>
      <c r="L31" s="18"/>
      <c r="N31" s="121">
        <v>49536326</v>
      </c>
      <c r="P31" s="121">
        <v>89368923</v>
      </c>
      <c r="R31" s="121">
        <v>49536326</v>
      </c>
      <c r="T31" s="121">
        <v>89368923</v>
      </c>
    </row>
    <row r="32" spans="1:20" ht="14.4" thickTop="1" x14ac:dyDescent="0.25"/>
    <row r="37" spans="1:12" x14ac:dyDescent="0.25">
      <c r="D37" s="50"/>
      <c r="E37" s="50"/>
      <c r="F37" s="50"/>
      <c r="G37" s="50"/>
      <c r="H37" s="51"/>
      <c r="K37" s="9"/>
      <c r="L37" s="9"/>
    </row>
    <row r="38" spans="1:12" ht="12" customHeight="1" x14ac:dyDescent="0.25">
      <c r="A38" s="9"/>
      <c r="K38" s="9"/>
      <c r="L38" s="9"/>
    </row>
    <row r="39" spans="1:12" ht="12" customHeight="1" x14ac:dyDescent="0.25">
      <c r="B39" s="9"/>
      <c r="D39" s="53"/>
      <c r="E39" s="53"/>
      <c r="F39" s="53"/>
      <c r="G39" s="53"/>
      <c r="H39" s="53"/>
      <c r="I39" s="53"/>
      <c r="K39" s="9"/>
      <c r="L39" s="9"/>
    </row>
    <row r="40" spans="1:12" x14ac:dyDescent="0.25">
      <c r="A40" s="9"/>
      <c r="E40" s="57"/>
      <c r="F40" s="57"/>
      <c r="G40" s="57"/>
      <c r="H40" s="57"/>
      <c r="I40" s="57"/>
      <c r="K40" s="9"/>
      <c r="L40" s="9"/>
    </row>
    <row r="41" spans="1:12" x14ac:dyDescent="0.25">
      <c r="E41" s="57"/>
      <c r="F41" s="57"/>
      <c r="G41" s="57"/>
      <c r="H41" s="57"/>
      <c r="I41" s="57"/>
    </row>
    <row r="42" spans="1:12" x14ac:dyDescent="0.25">
      <c r="E42" s="57"/>
      <c r="F42" s="57"/>
      <c r="G42" s="57"/>
      <c r="I42" s="57"/>
    </row>
    <row r="43" spans="1:12" x14ac:dyDescent="0.25">
      <c r="E43" s="57"/>
      <c r="F43" s="57"/>
      <c r="G43" s="57"/>
      <c r="I43" s="57"/>
    </row>
    <row r="44" spans="1:12" x14ac:dyDescent="0.25">
      <c r="E44" s="57"/>
      <c r="F44" s="57"/>
      <c r="G44" s="57"/>
      <c r="I44" s="57"/>
    </row>
  </sheetData>
  <phoneticPr fontId="0" type="noConversion"/>
  <pageMargins left="0.99" right="0.25" top="0.79" bottom="1" header="0.34" footer="0.5"/>
  <pageSetup scale="84" orientation="landscape" r:id="rId1"/>
  <headerFooter alignWithMargins="0">
    <oddFooter>&amp;C&amp;"MS Sans Serif,Bold"&amp;8F-4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2:U57"/>
  <sheetViews>
    <sheetView topLeftCell="A19" zoomScale="75" zoomScaleNormal="75" workbookViewId="0">
      <selection activeCell="S4" sqref="A1:S4"/>
    </sheetView>
  </sheetViews>
  <sheetFormatPr defaultColWidth="9.109375" defaultRowHeight="13.2" x14ac:dyDescent="0.25"/>
  <cols>
    <col min="1" max="1" width="3.33203125" style="105" customWidth="1"/>
    <col min="2" max="2" width="4" style="105" customWidth="1"/>
    <col min="3" max="3" width="13.88671875" style="105" customWidth="1"/>
    <col min="4" max="4" width="15.6640625" style="105" customWidth="1"/>
    <col min="5" max="5" width="28.44140625" style="105" customWidth="1"/>
    <col min="6" max="6" width="6.5546875" style="105" customWidth="1"/>
    <col min="7" max="7" width="12.44140625" style="105" hidden="1" customWidth="1"/>
    <col min="8" max="8" width="5.88671875" style="105" hidden="1" customWidth="1"/>
    <col min="9" max="9" width="1" style="105" hidden="1" customWidth="1"/>
    <col min="10" max="10" width="12" style="105" hidden="1" customWidth="1"/>
    <col min="11" max="11" width="0.6640625" style="105" hidden="1" customWidth="1"/>
    <col min="12" max="12" width="12.109375" style="106" hidden="1" customWidth="1"/>
    <col min="13" max="13" width="11.5546875" style="105" hidden="1" customWidth="1"/>
    <col min="14" max="14" width="1.109375" style="105" hidden="1" customWidth="1"/>
    <col min="15" max="15" width="14" style="105" hidden="1" customWidth="1"/>
    <col min="16" max="16" width="9.33203125" style="105" customWidth="1"/>
    <col min="17" max="17" width="16.88671875" style="105" customWidth="1"/>
    <col min="18" max="18" width="3.5546875" style="105" customWidth="1"/>
    <col min="19" max="19" width="16.88671875" style="105" customWidth="1"/>
    <col min="20" max="20" width="5.33203125" style="108" customWidth="1"/>
    <col min="21" max="21" width="13.88671875" style="105" customWidth="1"/>
    <col min="22" max="22" width="3" style="105" customWidth="1"/>
    <col min="23" max="23" width="12.109375" style="105" customWidth="1"/>
    <col min="24" max="24" width="3.6640625" style="105" customWidth="1"/>
    <col min="25" max="25" width="14.6640625" style="105" customWidth="1"/>
    <col min="26" max="26" width="4" style="105" customWidth="1"/>
    <col min="27" max="16384" width="9.109375" style="105"/>
  </cols>
  <sheetData>
    <row r="2" spans="1:21" s="9" customFormat="1" ht="13.8" x14ac:dyDescent="0.25">
      <c r="B2" s="43"/>
      <c r="C2" s="43"/>
      <c r="D2" s="43"/>
      <c r="E2" s="5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</row>
    <row r="3" spans="1:21" s="9" customFormat="1" ht="13.8" x14ac:dyDescent="0.25">
      <c r="B3" s="43"/>
      <c r="C3" s="43"/>
      <c r="D3" s="43"/>
      <c r="E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152"/>
      <c r="T3" s="43"/>
      <c r="U3" s="43"/>
    </row>
    <row r="4" spans="1:21" s="9" customFormat="1" ht="13.8" x14ac:dyDescent="0.25">
      <c r="E4" s="43"/>
      <c r="Q4" s="152"/>
      <c r="R4" s="152"/>
      <c r="T4" s="43"/>
    </row>
    <row r="5" spans="1:21" s="9" customFormat="1" ht="13.8" x14ac:dyDescent="0.25">
      <c r="F5" s="43"/>
      <c r="P5" s="93"/>
      <c r="Q5" s="194" t="s">
        <v>200</v>
      </c>
      <c r="S5" s="194" t="s">
        <v>200</v>
      </c>
      <c r="T5" s="43"/>
    </row>
    <row r="6" spans="1:21" s="9" customFormat="1" ht="13.8" x14ac:dyDescent="0.25">
      <c r="F6" s="43"/>
      <c r="P6" s="93"/>
      <c r="Q6" s="194" t="s">
        <v>193</v>
      </c>
      <c r="S6" s="194" t="s">
        <v>193</v>
      </c>
      <c r="T6" s="43"/>
    </row>
    <row r="7" spans="1:21" s="9" customFormat="1" ht="13.8" x14ac:dyDescent="0.25">
      <c r="G7" s="94"/>
      <c r="H7" s="94"/>
      <c r="I7" s="94"/>
      <c r="J7" s="94"/>
      <c r="L7" s="43"/>
      <c r="Q7" s="138" t="s">
        <v>198</v>
      </c>
      <c r="S7" s="138" t="s">
        <v>198</v>
      </c>
      <c r="T7" s="43"/>
    </row>
    <row r="8" spans="1:21" s="9" customFormat="1" ht="13.8" x14ac:dyDescent="0.25">
      <c r="A8" s="9" t="s">
        <v>8</v>
      </c>
      <c r="G8" s="94"/>
      <c r="H8" s="94"/>
      <c r="I8" s="94"/>
      <c r="J8" s="94"/>
      <c r="L8" s="43"/>
      <c r="Q8" s="141">
        <v>2020</v>
      </c>
      <c r="S8" s="141">
        <v>2019</v>
      </c>
      <c r="T8" s="43"/>
    </row>
    <row r="9" spans="1:21" s="9" customFormat="1" ht="13.8" x14ac:dyDescent="0.25">
      <c r="D9" s="10"/>
      <c r="E9" s="10"/>
      <c r="F9" s="10"/>
      <c r="G9" s="14"/>
      <c r="H9" s="114"/>
      <c r="I9" s="114"/>
      <c r="J9" s="14"/>
      <c r="K9" s="10"/>
      <c r="L9" s="115"/>
      <c r="M9" s="14"/>
      <c r="N9" s="116"/>
      <c r="O9" s="14"/>
      <c r="P9" s="62"/>
      <c r="Q9" s="145"/>
      <c r="S9" s="144"/>
      <c r="T9" s="43"/>
    </row>
    <row r="10" spans="1:21" s="9" customFormat="1" ht="13.8" x14ac:dyDescent="0.25">
      <c r="A10" s="10"/>
      <c r="B10" s="10" t="s">
        <v>190</v>
      </c>
      <c r="C10" s="10"/>
      <c r="D10" s="10"/>
      <c r="E10" s="10"/>
      <c r="F10" s="10"/>
      <c r="G10" s="109"/>
      <c r="H10" s="117"/>
      <c r="I10" s="117"/>
      <c r="J10" s="109"/>
      <c r="K10" s="10"/>
      <c r="L10" s="118"/>
      <c r="M10" s="48"/>
      <c r="N10" s="48"/>
      <c r="O10" s="48"/>
      <c r="P10" s="10"/>
      <c r="Q10" s="12">
        <v>-566229</v>
      </c>
      <c r="R10" s="10"/>
      <c r="S10" s="196">
        <v>127219</v>
      </c>
      <c r="T10" s="95"/>
    </row>
    <row r="11" spans="1:21" s="9" customFormat="1" ht="13.8" x14ac:dyDescent="0.25">
      <c r="A11" s="10"/>
      <c r="B11" s="10" t="s">
        <v>215</v>
      </c>
      <c r="C11" s="10"/>
      <c r="D11" s="10"/>
      <c r="E11" s="10"/>
      <c r="F11" s="10"/>
      <c r="G11" s="48"/>
      <c r="H11" s="110"/>
      <c r="I11" s="110"/>
      <c r="J11" s="48"/>
      <c r="K11" s="10"/>
      <c r="L11" s="111"/>
      <c r="M11" s="48"/>
      <c r="N11" s="48"/>
      <c r="O11" s="48"/>
      <c r="P11" s="10"/>
      <c r="Q11" s="62"/>
      <c r="R11" s="10"/>
      <c r="S11" s="62"/>
      <c r="T11" s="97"/>
    </row>
    <row r="12" spans="1:21" s="9" customFormat="1" ht="13.8" x14ac:dyDescent="0.25">
      <c r="A12" s="10"/>
      <c r="B12" s="10" t="s">
        <v>170</v>
      </c>
      <c r="C12" s="10"/>
      <c r="D12" s="10"/>
      <c r="E12" s="10"/>
      <c r="F12" s="10"/>
      <c r="G12" s="48"/>
      <c r="H12" s="110"/>
      <c r="I12" s="110"/>
      <c r="J12" s="48"/>
      <c r="K12" s="10"/>
      <c r="L12" s="111"/>
      <c r="M12" s="48"/>
      <c r="N12" s="48"/>
      <c r="O12" s="48"/>
      <c r="P12" s="17"/>
      <c r="Q12" s="10"/>
      <c r="R12" s="10"/>
      <c r="S12" s="10"/>
      <c r="T12" s="97"/>
    </row>
    <row r="13" spans="1:21" s="9" customFormat="1" ht="15" customHeight="1" x14ac:dyDescent="0.25">
      <c r="A13" s="10"/>
      <c r="B13" s="10"/>
      <c r="C13" s="10" t="s">
        <v>108</v>
      </c>
      <c r="D13" s="10"/>
      <c r="E13" s="10"/>
      <c r="F13" s="10"/>
      <c r="G13" s="48"/>
      <c r="H13" s="110"/>
      <c r="I13" s="110"/>
      <c r="J13" s="48"/>
      <c r="K13" s="10"/>
      <c r="L13" s="111"/>
      <c r="M13" s="48"/>
      <c r="N13" s="48"/>
      <c r="O13" s="48"/>
      <c r="P13" s="17"/>
      <c r="Q13" s="128">
        <v>43595</v>
      </c>
      <c r="R13" s="10"/>
      <c r="S13" s="128">
        <v>25244</v>
      </c>
      <c r="T13" s="97"/>
    </row>
    <row r="14" spans="1:21" s="9" customFormat="1" ht="15" customHeight="1" x14ac:dyDescent="0.25">
      <c r="A14" s="10"/>
      <c r="B14" s="10"/>
      <c r="C14" s="10" t="s">
        <v>126</v>
      </c>
      <c r="D14" s="10"/>
      <c r="E14" s="10"/>
      <c r="F14" s="10"/>
      <c r="G14" s="48"/>
      <c r="H14" s="110"/>
      <c r="I14" s="110"/>
      <c r="J14" s="48"/>
      <c r="K14" s="10"/>
      <c r="L14" s="111"/>
      <c r="M14" s="48"/>
      <c r="N14" s="48"/>
      <c r="O14" s="48"/>
      <c r="P14" s="17"/>
      <c r="Q14" s="17">
        <v>37108</v>
      </c>
      <c r="R14" s="10"/>
      <c r="S14" s="17">
        <v>21338</v>
      </c>
      <c r="T14" s="97"/>
    </row>
    <row r="15" spans="1:21" s="146" customFormat="1" ht="15" customHeight="1" x14ac:dyDescent="0.25">
      <c r="A15" s="10"/>
      <c r="B15" s="10"/>
      <c r="C15" s="10" t="s">
        <v>175</v>
      </c>
      <c r="D15" s="10"/>
      <c r="E15" s="10"/>
      <c r="F15" s="10"/>
      <c r="G15" s="48"/>
      <c r="H15" s="110"/>
      <c r="I15" s="110"/>
      <c r="J15" s="48"/>
      <c r="K15" s="10"/>
      <c r="L15" s="111"/>
      <c r="M15" s="48"/>
      <c r="N15" s="48"/>
      <c r="O15" s="48"/>
      <c r="P15" s="17"/>
      <c r="Q15" s="17">
        <v>66092</v>
      </c>
      <c r="R15" s="10"/>
      <c r="S15" s="17">
        <v>27253</v>
      </c>
      <c r="T15" s="97"/>
    </row>
    <row r="16" spans="1:21" s="154" customFormat="1" ht="15" customHeight="1" x14ac:dyDescent="0.25">
      <c r="A16" s="10"/>
      <c r="B16" s="10"/>
      <c r="C16" s="10" t="s">
        <v>139</v>
      </c>
      <c r="D16" s="10"/>
      <c r="E16" s="10"/>
      <c r="F16" s="10"/>
      <c r="G16" s="48"/>
      <c r="H16" s="110"/>
      <c r="I16" s="110"/>
      <c r="J16" s="48"/>
      <c r="K16" s="10"/>
      <c r="L16" s="111"/>
      <c r="M16" s="48"/>
      <c r="N16" s="48"/>
      <c r="O16" s="48"/>
      <c r="P16" s="17"/>
      <c r="Q16" s="132">
        <v>23695</v>
      </c>
      <c r="R16" s="10"/>
      <c r="S16" s="179">
        <v>49770</v>
      </c>
      <c r="T16" s="97"/>
    </row>
    <row r="17" spans="1:20" s="154" customFormat="1" ht="15" customHeight="1" x14ac:dyDescent="0.25">
      <c r="A17" s="10"/>
      <c r="B17" s="10"/>
      <c r="C17" s="10" t="s">
        <v>163</v>
      </c>
      <c r="D17" s="10"/>
      <c r="E17" s="10"/>
      <c r="F17" s="10"/>
      <c r="G17" s="48"/>
      <c r="H17" s="110"/>
      <c r="I17" s="110"/>
      <c r="J17" s="48"/>
      <c r="K17" s="10"/>
      <c r="L17" s="111"/>
      <c r="M17" s="48"/>
      <c r="N17" s="48"/>
      <c r="O17" s="48"/>
      <c r="P17" s="10"/>
      <c r="Q17" s="17">
        <v>0</v>
      </c>
      <c r="R17" s="10"/>
      <c r="S17" s="17">
        <v>1427</v>
      </c>
      <c r="T17" s="97"/>
    </row>
    <row r="18" spans="1:20" s="9" customFormat="1" ht="13.8" x14ac:dyDescent="0.25">
      <c r="A18" s="10"/>
      <c r="B18" s="10"/>
      <c r="C18" s="10" t="s">
        <v>16</v>
      </c>
      <c r="D18" s="10"/>
      <c r="E18" s="10"/>
      <c r="F18" s="10"/>
      <c r="G18" s="48"/>
      <c r="H18" s="110"/>
      <c r="I18" s="110"/>
      <c r="J18" s="48"/>
      <c r="K18" s="10"/>
      <c r="L18" s="111"/>
      <c r="M18" s="48"/>
      <c r="N18" s="48"/>
      <c r="O18" s="48"/>
      <c r="P18" s="17"/>
      <c r="Q18" s="17"/>
      <c r="R18" s="10"/>
      <c r="S18" s="125"/>
      <c r="T18" s="97"/>
    </row>
    <row r="19" spans="1:20" s="154" customFormat="1" ht="13.8" x14ac:dyDescent="0.25">
      <c r="A19" s="10"/>
      <c r="B19" s="10"/>
      <c r="C19" s="10"/>
      <c r="D19" s="10" t="s">
        <v>109</v>
      </c>
      <c r="E19" s="10"/>
      <c r="F19" s="10"/>
      <c r="G19" s="48"/>
      <c r="H19" s="110"/>
      <c r="I19" s="110"/>
      <c r="J19" s="48"/>
      <c r="K19" s="10"/>
      <c r="L19" s="111"/>
      <c r="M19" s="48"/>
      <c r="N19" s="48"/>
      <c r="O19" s="48"/>
      <c r="P19" s="17"/>
      <c r="Q19" s="17">
        <v>217335</v>
      </c>
      <c r="R19" s="10"/>
      <c r="S19" s="125">
        <v>-104851</v>
      </c>
      <c r="T19" s="97"/>
    </row>
    <row r="20" spans="1:20" s="9" customFormat="1" ht="13.8" x14ac:dyDescent="0.25">
      <c r="A20" s="10"/>
      <c r="B20" s="10"/>
      <c r="C20" s="10"/>
      <c r="D20" s="10" t="s">
        <v>176</v>
      </c>
      <c r="E20" s="10"/>
      <c r="F20" s="10"/>
      <c r="G20" s="48"/>
      <c r="H20" s="110"/>
      <c r="I20" s="110"/>
      <c r="J20" s="48"/>
      <c r="K20" s="10"/>
      <c r="L20" s="111"/>
      <c r="M20" s="48"/>
      <c r="N20" s="48"/>
      <c r="O20" s="48"/>
      <c r="P20" s="17"/>
      <c r="Q20" s="128">
        <v>-87556</v>
      </c>
      <c r="R20" s="10"/>
      <c r="S20" s="128">
        <v>21649</v>
      </c>
      <c r="T20" s="97"/>
    </row>
    <row r="21" spans="1:20" s="9" customFormat="1" ht="13.8" x14ac:dyDescent="0.25">
      <c r="A21" s="10"/>
      <c r="B21" s="10"/>
      <c r="C21" s="10"/>
      <c r="D21" s="10" t="s">
        <v>98</v>
      </c>
      <c r="E21" s="10"/>
      <c r="F21" s="10"/>
      <c r="G21" s="48"/>
      <c r="H21" s="110"/>
      <c r="I21" s="110"/>
      <c r="J21" s="48"/>
      <c r="K21" s="10"/>
      <c r="L21" s="111"/>
      <c r="M21" s="48"/>
      <c r="N21" s="48"/>
      <c r="O21" s="48"/>
      <c r="P21" s="17"/>
      <c r="Q21" s="17">
        <v>-7873</v>
      </c>
      <c r="R21" s="10"/>
      <c r="S21" s="17">
        <v>-11047</v>
      </c>
      <c r="T21" s="97"/>
    </row>
    <row r="22" spans="1:20" s="9" customFormat="1" ht="13.8" x14ac:dyDescent="0.25">
      <c r="A22" s="10"/>
      <c r="B22" s="10"/>
      <c r="C22" s="10"/>
      <c r="D22" s="10" t="s">
        <v>122</v>
      </c>
      <c r="E22" s="10"/>
      <c r="F22" s="10"/>
      <c r="G22" s="48"/>
      <c r="H22" s="110"/>
      <c r="I22" s="110"/>
      <c r="J22" s="48"/>
      <c r="K22" s="10"/>
      <c r="L22" s="111"/>
      <c r="M22" s="48"/>
      <c r="N22" s="48"/>
      <c r="O22" s="48"/>
      <c r="P22" s="17"/>
      <c r="Q22" s="17">
        <v>19819</v>
      </c>
      <c r="R22" s="10"/>
      <c r="S22" s="17">
        <v>-15822</v>
      </c>
      <c r="T22" s="97"/>
    </row>
    <row r="23" spans="1:20" s="9" customFormat="1" ht="13.8" x14ac:dyDescent="0.25">
      <c r="A23" s="10"/>
      <c r="B23" s="10"/>
      <c r="C23" s="10"/>
      <c r="D23" s="10" t="s">
        <v>135</v>
      </c>
      <c r="E23" s="10"/>
      <c r="F23" s="10"/>
      <c r="G23" s="48"/>
      <c r="H23" s="110"/>
      <c r="I23" s="110"/>
      <c r="J23" s="48"/>
      <c r="K23" s="10"/>
      <c r="L23" s="111"/>
      <c r="M23" s="48"/>
      <c r="N23" s="48"/>
      <c r="O23" s="48"/>
      <c r="P23" s="17"/>
      <c r="Q23" s="17">
        <v>-63656</v>
      </c>
      <c r="R23" s="10"/>
      <c r="S23" s="17">
        <v>-24696</v>
      </c>
      <c r="T23" s="97"/>
    </row>
    <row r="24" spans="1:20" s="146" customFormat="1" ht="13.8" x14ac:dyDescent="0.25">
      <c r="A24" s="10"/>
      <c r="B24" s="10"/>
      <c r="C24" s="10"/>
      <c r="D24" s="10" t="s">
        <v>99</v>
      </c>
      <c r="E24" s="10"/>
      <c r="F24" s="10"/>
      <c r="G24" s="48"/>
      <c r="H24" s="110"/>
      <c r="I24" s="110"/>
      <c r="J24" s="48"/>
      <c r="K24" s="10"/>
      <c r="L24" s="111"/>
      <c r="M24" s="48"/>
      <c r="N24" s="48"/>
      <c r="O24" s="48"/>
      <c r="P24" s="17"/>
      <c r="Q24" s="88">
        <v>50934</v>
      </c>
      <c r="R24" s="10"/>
      <c r="S24" s="17">
        <v>-74340</v>
      </c>
      <c r="T24" s="97"/>
    </row>
    <row r="25" spans="1:20" s="9" customFormat="1" ht="13.8" x14ac:dyDescent="0.25">
      <c r="A25" s="10"/>
      <c r="B25" s="10"/>
      <c r="C25" s="10" t="s">
        <v>9</v>
      </c>
      <c r="D25" s="10"/>
      <c r="E25" s="10"/>
      <c r="F25" s="10"/>
      <c r="G25" s="48"/>
      <c r="H25" s="110"/>
      <c r="I25" s="110"/>
      <c r="J25" s="48"/>
      <c r="K25" s="10"/>
      <c r="L25" s="111"/>
      <c r="M25" s="48"/>
      <c r="N25" s="48"/>
      <c r="O25" s="48"/>
      <c r="P25" s="10"/>
      <c r="Q25" s="88">
        <f>SUM(Q13:Q24)</f>
        <v>299493</v>
      </c>
      <c r="R25" s="10"/>
      <c r="S25" s="195">
        <f>SUM(S13:S24)</f>
        <v>-84075</v>
      </c>
      <c r="T25" s="97"/>
    </row>
    <row r="26" spans="1:20" s="9" customFormat="1" ht="10.5" customHeight="1" x14ac:dyDescent="0.25">
      <c r="A26" s="10"/>
      <c r="B26" s="10"/>
      <c r="C26" s="10"/>
      <c r="D26" s="10"/>
      <c r="E26" s="10"/>
      <c r="F26" s="10"/>
      <c r="G26" s="87" t="e">
        <f>+#REF!+#REF!</f>
        <v>#REF!</v>
      </c>
      <c r="H26" s="110"/>
      <c r="I26" s="110"/>
      <c r="J26" s="87" t="e">
        <f>+#REF!+#REF!</f>
        <v>#REF!</v>
      </c>
      <c r="K26" s="48"/>
      <c r="L26" s="87" t="e">
        <f>+#REF!+#REF!</f>
        <v>#REF!</v>
      </c>
      <c r="M26" s="119" t="e">
        <f>#REF!+#REF!</f>
        <v>#REF!</v>
      </c>
      <c r="N26" s="113"/>
      <c r="O26" s="119" t="e">
        <f>#REF!+#REF!</f>
        <v>#REF!</v>
      </c>
      <c r="P26" s="17"/>
      <c r="Q26" s="140"/>
      <c r="R26" s="10"/>
      <c r="S26" s="140"/>
      <c r="T26" s="97"/>
    </row>
    <row r="27" spans="1:20" s="9" customFormat="1" ht="14.4" x14ac:dyDescent="0.3">
      <c r="A27" s="10"/>
      <c r="B27" s="10"/>
      <c r="C27" s="10" t="s">
        <v>171</v>
      </c>
      <c r="G27" s="18"/>
      <c r="H27" s="98"/>
      <c r="I27" s="98"/>
      <c r="J27" s="18"/>
      <c r="K27" s="18"/>
      <c r="L27" s="18"/>
      <c r="M27" s="13"/>
      <c r="N27" s="50"/>
      <c r="O27" s="13"/>
      <c r="P27" s="15"/>
      <c r="Q27" s="197">
        <f>Q10+Q25</f>
        <v>-266736</v>
      </c>
      <c r="R27" s="10"/>
      <c r="S27" s="197">
        <f>S10+S25</f>
        <v>43144</v>
      </c>
      <c r="T27" s="95"/>
    </row>
    <row r="28" spans="1:20" s="9" customFormat="1" ht="14.4" x14ac:dyDescent="0.3">
      <c r="G28" s="18"/>
      <c r="H28" s="98"/>
      <c r="I28" s="98"/>
      <c r="J28" s="18"/>
      <c r="K28" s="18"/>
      <c r="L28" s="18"/>
      <c r="M28" s="13"/>
      <c r="N28" s="50"/>
      <c r="O28" s="13"/>
      <c r="P28" s="15"/>
      <c r="Q28" s="140"/>
      <c r="S28" s="140"/>
      <c r="T28" s="95"/>
    </row>
    <row r="29" spans="1:20" s="9" customFormat="1" ht="13.8" x14ac:dyDescent="0.25">
      <c r="A29" s="9" t="s">
        <v>114</v>
      </c>
      <c r="D29" s="10"/>
      <c r="E29" s="10"/>
      <c r="F29" s="10"/>
      <c r="G29" s="48"/>
      <c r="H29" s="110"/>
      <c r="I29" s="110"/>
      <c r="J29" s="48"/>
      <c r="K29" s="48"/>
      <c r="L29" s="48"/>
      <c r="M29" s="14"/>
      <c r="N29" s="113"/>
      <c r="O29" s="14"/>
      <c r="P29" s="17"/>
      <c r="Q29" s="15"/>
      <c r="S29" s="15"/>
      <c r="T29" s="95"/>
    </row>
    <row r="30" spans="1:20" s="9" customFormat="1" ht="13.8" x14ac:dyDescent="0.25">
      <c r="A30" s="10"/>
      <c r="B30" s="10" t="s">
        <v>115</v>
      </c>
      <c r="C30" s="10"/>
      <c r="D30" s="10"/>
      <c r="E30" s="10"/>
      <c r="F30" s="10"/>
      <c r="G30" s="48"/>
      <c r="H30" s="110"/>
      <c r="I30" s="110"/>
      <c r="J30" s="48"/>
      <c r="K30" s="48"/>
      <c r="L30" s="48"/>
      <c r="M30" s="14"/>
      <c r="N30" s="113"/>
      <c r="O30" s="14"/>
      <c r="P30" s="17"/>
      <c r="Q30" s="88">
        <v>-9479</v>
      </c>
      <c r="R30" s="10"/>
      <c r="S30" s="16">
        <v>0</v>
      </c>
      <c r="T30" s="95"/>
    </row>
    <row r="31" spans="1:20" s="9" customFormat="1" ht="14.4" x14ac:dyDescent="0.3">
      <c r="A31" s="10"/>
      <c r="B31" s="10"/>
      <c r="C31" s="10" t="s">
        <v>116</v>
      </c>
      <c r="G31" s="18"/>
      <c r="H31" s="98"/>
      <c r="I31" s="98"/>
      <c r="J31" s="18"/>
      <c r="L31" s="99"/>
      <c r="Q31" s="195">
        <f>SUM(Q30:Q30)</f>
        <v>-9479</v>
      </c>
      <c r="R31" s="10"/>
      <c r="S31" s="195">
        <f>SUM(S30:S30)</f>
        <v>0</v>
      </c>
      <c r="T31" s="43"/>
    </row>
    <row r="32" spans="1:20" s="9" customFormat="1" ht="14.4" x14ac:dyDescent="0.3">
      <c r="G32" s="18"/>
      <c r="H32" s="98"/>
      <c r="I32" s="98"/>
      <c r="J32" s="18"/>
      <c r="L32" s="99"/>
      <c r="Q32" s="140"/>
      <c r="S32" s="140"/>
      <c r="T32" s="43"/>
    </row>
    <row r="33" spans="1:20" s="9" customFormat="1" ht="13.8" x14ac:dyDescent="0.25">
      <c r="A33" s="9" t="s">
        <v>10</v>
      </c>
      <c r="D33" s="10"/>
      <c r="E33" s="10"/>
      <c r="F33" s="10"/>
      <c r="G33" s="48"/>
      <c r="H33" s="110"/>
      <c r="I33" s="110"/>
      <c r="J33" s="48"/>
      <c r="K33" s="10"/>
      <c r="L33" s="111"/>
      <c r="M33" s="10"/>
      <c r="N33" s="10"/>
      <c r="O33" s="10"/>
      <c r="P33" s="17"/>
      <c r="T33" s="43"/>
    </row>
    <row r="34" spans="1:20" s="9" customFormat="1" ht="13.8" x14ac:dyDescent="0.25">
      <c r="A34" s="154"/>
      <c r="B34" s="10" t="s">
        <v>157</v>
      </c>
      <c r="C34" s="10"/>
      <c r="D34" s="10"/>
      <c r="E34" s="10"/>
      <c r="F34" s="10"/>
      <c r="G34" s="48"/>
      <c r="H34" s="110"/>
      <c r="I34" s="110"/>
      <c r="J34" s="48"/>
      <c r="K34" s="10"/>
      <c r="L34" s="111"/>
      <c r="M34" s="10"/>
      <c r="N34" s="10"/>
      <c r="O34" s="10"/>
      <c r="P34" s="17"/>
      <c r="Q34" s="215">
        <v>0</v>
      </c>
      <c r="R34" s="10"/>
      <c r="S34" s="128">
        <v>-72897</v>
      </c>
      <c r="T34" s="43"/>
    </row>
    <row r="35" spans="1:20" s="154" customFormat="1" ht="13.8" x14ac:dyDescent="0.25">
      <c r="B35" s="10" t="s">
        <v>164</v>
      </c>
      <c r="C35" s="10"/>
      <c r="D35" s="10"/>
      <c r="E35" s="10"/>
      <c r="F35" s="10"/>
      <c r="G35" s="48"/>
      <c r="H35" s="110"/>
      <c r="I35" s="110"/>
      <c r="J35" s="48"/>
      <c r="K35" s="10"/>
      <c r="L35" s="111"/>
      <c r="M35" s="10"/>
      <c r="N35" s="10"/>
      <c r="O35" s="10"/>
      <c r="P35" s="17"/>
      <c r="Q35" s="17">
        <v>-15225</v>
      </c>
      <c r="R35" s="10"/>
      <c r="S35" s="17">
        <v>-14415</v>
      </c>
      <c r="T35" s="172"/>
    </row>
    <row r="36" spans="1:20" s="154" customFormat="1" ht="13.8" x14ac:dyDescent="0.25">
      <c r="B36" s="10" t="s">
        <v>173</v>
      </c>
      <c r="C36" s="10"/>
      <c r="D36" s="10"/>
      <c r="E36" s="10"/>
      <c r="F36" s="10"/>
      <c r="G36" s="48"/>
      <c r="H36" s="110"/>
      <c r="I36" s="110"/>
      <c r="J36" s="48"/>
      <c r="K36" s="10"/>
      <c r="L36" s="111"/>
      <c r="M36" s="10"/>
      <c r="N36" s="10"/>
      <c r="O36" s="10"/>
      <c r="P36" s="17"/>
      <c r="Q36" s="125">
        <v>232200</v>
      </c>
      <c r="R36" s="10"/>
      <c r="S36" s="17">
        <v>312137</v>
      </c>
      <c r="T36" s="178"/>
    </row>
    <row r="37" spans="1:20" s="137" customFormat="1" ht="13.8" x14ac:dyDescent="0.25">
      <c r="A37" s="154"/>
      <c r="B37" s="10" t="s">
        <v>174</v>
      </c>
      <c r="C37" s="10"/>
      <c r="D37" s="10"/>
      <c r="E37" s="10"/>
      <c r="F37" s="10"/>
      <c r="G37" s="87"/>
      <c r="H37" s="110"/>
      <c r="I37" s="110"/>
      <c r="J37" s="87"/>
      <c r="K37" s="10"/>
      <c r="L37" s="112"/>
      <c r="M37" s="87"/>
      <c r="N37" s="48"/>
      <c r="O37" s="87"/>
      <c r="P37" s="17"/>
      <c r="Q37" s="88">
        <v>-82926</v>
      </c>
      <c r="R37" s="10"/>
      <c r="S37" s="198">
        <v>0</v>
      </c>
      <c r="T37" s="136"/>
    </row>
    <row r="38" spans="1:20" s="9" customFormat="1" ht="13.8" x14ac:dyDescent="0.25">
      <c r="A38" s="10"/>
      <c r="B38" s="10"/>
      <c r="C38" s="10" t="s">
        <v>214</v>
      </c>
      <c r="D38" s="10"/>
      <c r="E38" s="10"/>
      <c r="F38" s="10"/>
      <c r="G38" s="48"/>
      <c r="H38" s="110"/>
      <c r="I38" s="110"/>
      <c r="J38" s="48"/>
      <c r="K38" s="48"/>
      <c r="L38" s="48"/>
      <c r="M38" s="48"/>
      <c r="N38" s="48"/>
      <c r="O38" s="48"/>
      <c r="P38" s="17"/>
      <c r="Q38" s="195">
        <f>SUM(Q34:Q37)</f>
        <v>134049</v>
      </c>
      <c r="R38" s="10"/>
      <c r="S38" s="195">
        <f>SUM(S34:S37)</f>
        <v>224825</v>
      </c>
      <c r="T38" s="97"/>
    </row>
    <row r="39" spans="1:20" s="9" customFormat="1" ht="13.8" x14ac:dyDescent="0.25">
      <c r="A39" s="10"/>
      <c r="B39" s="10"/>
      <c r="C39" s="10"/>
      <c r="D39" s="10"/>
      <c r="E39" s="10"/>
      <c r="F39" s="10"/>
      <c r="G39" s="48" t="e">
        <f>+#REF!+#REF!+G26+#REF!</f>
        <v>#REF!</v>
      </c>
      <c r="H39" s="110"/>
      <c r="I39" s="110"/>
      <c r="J39" s="48" t="e">
        <f>+#REF!+#REF!+J26+#REF!</f>
        <v>#REF!</v>
      </c>
      <c r="K39" s="48"/>
      <c r="L39" s="48" t="e">
        <f>+#REF!-#REF!+L26+#REF!</f>
        <v>#REF!</v>
      </c>
      <c r="M39" s="14" t="e">
        <f>M26+#REF!+#REF!+#REF!</f>
        <v>#REF!</v>
      </c>
      <c r="N39" s="14"/>
      <c r="O39" s="14" t="e">
        <f>O26+#REF!+#REF!+#REF!</f>
        <v>#REF!</v>
      </c>
      <c r="P39" s="17"/>
      <c r="Q39" s="140"/>
      <c r="R39" s="10"/>
      <c r="S39" s="140"/>
      <c r="T39" s="97"/>
    </row>
    <row r="40" spans="1:20" s="9" customFormat="1" ht="14.4" x14ac:dyDescent="0.3">
      <c r="A40" s="10" t="s">
        <v>124</v>
      </c>
      <c r="B40" s="10"/>
      <c r="C40" s="10"/>
      <c r="G40" s="18"/>
      <c r="H40" s="98"/>
      <c r="I40" s="98"/>
      <c r="J40" s="18"/>
      <c r="L40" s="99"/>
      <c r="M40" s="13"/>
      <c r="N40" s="13"/>
      <c r="O40" s="13"/>
      <c r="Q40" s="17">
        <f>Q27+Q31+Q38</f>
        <v>-142166</v>
      </c>
      <c r="R40" s="10"/>
      <c r="S40" s="17">
        <f>S27+S31+S38</f>
        <v>267969</v>
      </c>
      <c r="T40" s="95"/>
    </row>
    <row r="41" spans="1:20" s="9" customFormat="1" ht="12" customHeight="1" x14ac:dyDescent="0.3">
      <c r="G41" s="22">
        <v>0</v>
      </c>
      <c r="H41" s="98"/>
      <c r="I41" s="98"/>
      <c r="J41" s="22">
        <v>44150</v>
      </c>
      <c r="L41" s="101">
        <v>0</v>
      </c>
      <c r="M41" s="100">
        <v>0</v>
      </c>
      <c r="N41" s="13"/>
      <c r="O41" s="100">
        <v>-12252</v>
      </c>
      <c r="P41" s="15"/>
      <c r="Q41" s="17"/>
      <c r="S41" s="17"/>
      <c r="T41" s="95"/>
    </row>
    <row r="42" spans="1:20" s="9" customFormat="1" ht="14.4" x14ac:dyDescent="0.3">
      <c r="A42" s="9" t="s">
        <v>28</v>
      </c>
      <c r="G42" s="94"/>
      <c r="H42" s="96"/>
      <c r="I42" s="96"/>
      <c r="J42" s="94"/>
      <c r="L42" s="99"/>
      <c r="M42" s="13"/>
      <c r="N42" s="13"/>
      <c r="O42" s="13"/>
      <c r="Q42" s="197">
        <v>574712</v>
      </c>
      <c r="S42" s="197">
        <v>442098</v>
      </c>
      <c r="T42" s="95"/>
    </row>
    <row r="43" spans="1:20" s="154" customFormat="1" ht="14.4" x14ac:dyDescent="0.3">
      <c r="G43" s="94"/>
      <c r="H43" s="96"/>
      <c r="I43" s="96"/>
      <c r="J43" s="94"/>
      <c r="L43" s="99"/>
      <c r="M43" s="13"/>
      <c r="N43" s="13"/>
      <c r="O43" s="13"/>
      <c r="Q43" s="157"/>
      <c r="T43" s="95"/>
    </row>
    <row r="44" spans="1:20" s="9" customFormat="1" ht="19.5" customHeight="1" thickBot="1" x14ac:dyDescent="0.35">
      <c r="A44" s="9" t="s">
        <v>29</v>
      </c>
      <c r="G44" s="96"/>
      <c r="H44" s="96"/>
      <c r="I44" s="96"/>
      <c r="J44" s="96"/>
      <c r="Q44" s="21">
        <f>SUM(Q40:Q42)</f>
        <v>432546</v>
      </c>
      <c r="S44" s="21">
        <f>SUM(S40:S42)</f>
        <v>710067</v>
      </c>
      <c r="T44" s="95"/>
    </row>
    <row r="45" spans="1:20" s="9" customFormat="1" ht="10.5" customHeight="1" thickTop="1" x14ac:dyDescent="0.55000000000000004">
      <c r="D45" s="102"/>
      <c r="E45" s="102"/>
      <c r="F45" s="60"/>
      <c r="G45" s="60"/>
      <c r="H45" s="60"/>
      <c r="I45" s="60"/>
      <c r="J45" s="60"/>
      <c r="K45" s="60"/>
      <c r="L45" s="60"/>
      <c r="M45" s="60"/>
      <c r="N45" s="60"/>
      <c r="O45" s="60"/>
      <c r="P45" s="60"/>
      <c r="Q45" s="199"/>
      <c r="S45" s="199"/>
      <c r="T45" s="43"/>
    </row>
    <row r="46" spans="1:20" s="60" customFormat="1" ht="17.399999999999999" x14ac:dyDescent="0.55000000000000004">
      <c r="A46" s="60" t="s">
        <v>34</v>
      </c>
      <c r="C46" s="102"/>
      <c r="Q46" s="9"/>
      <c r="S46" s="9"/>
      <c r="T46" s="103"/>
    </row>
    <row r="47" spans="1:20" s="60" customFormat="1" ht="15" customHeight="1" thickBot="1" x14ac:dyDescent="0.3">
      <c r="D47" s="60" t="s">
        <v>110</v>
      </c>
      <c r="G47" s="5">
        <v>11944</v>
      </c>
      <c r="P47" s="104"/>
      <c r="Q47" s="21"/>
      <c r="S47" s="21">
        <v>13564</v>
      </c>
      <c r="T47" s="103"/>
    </row>
    <row r="48" spans="1:20" s="60" customFormat="1" ht="15" customHeight="1" thickTop="1" thickBot="1" x14ac:dyDescent="0.3">
      <c r="D48" s="60" t="s">
        <v>111</v>
      </c>
      <c r="G48" s="6">
        <v>0</v>
      </c>
      <c r="P48" s="104"/>
      <c r="Q48" s="135">
        <v>0</v>
      </c>
      <c r="S48" s="134">
        <v>50</v>
      </c>
      <c r="T48" s="103"/>
    </row>
    <row r="49" spans="4:20" s="60" customFormat="1" ht="14.4" thickTop="1" x14ac:dyDescent="0.25">
      <c r="G49" s="133"/>
      <c r="P49" s="104"/>
      <c r="Q49" s="200"/>
      <c r="S49" s="200"/>
      <c r="T49" s="103"/>
    </row>
    <row r="50" spans="4:20" s="60" customFormat="1" ht="13.8" x14ac:dyDescent="0.25">
      <c r="D50" s="60" t="s">
        <v>147</v>
      </c>
      <c r="Q50" s="200"/>
      <c r="S50" s="200"/>
      <c r="T50" s="103"/>
    </row>
    <row r="51" spans="4:20" s="60" customFormat="1" ht="14.4" thickBot="1" x14ac:dyDescent="0.3">
      <c r="D51" s="60" t="s">
        <v>136</v>
      </c>
      <c r="Q51" s="201">
        <v>0</v>
      </c>
      <c r="S51" s="5">
        <v>24465</v>
      </c>
      <c r="T51" s="103"/>
    </row>
    <row r="52" spans="4:20" s="60" customFormat="1" ht="15" thickTop="1" thickBot="1" x14ac:dyDescent="0.3">
      <c r="D52" s="60" t="s">
        <v>146</v>
      </c>
      <c r="Q52" s="203">
        <v>0</v>
      </c>
      <c r="S52" s="134">
        <v>113546</v>
      </c>
      <c r="T52" s="103"/>
    </row>
    <row r="53" spans="4:20" s="60" customFormat="1" ht="15" thickTop="1" thickBot="1" x14ac:dyDescent="0.3">
      <c r="D53" s="60" t="s">
        <v>213</v>
      </c>
      <c r="Q53" s="134">
        <v>68510</v>
      </c>
      <c r="S53" s="21">
        <v>0</v>
      </c>
      <c r="T53" s="103"/>
    </row>
    <row r="54" spans="4:20" s="60" customFormat="1" ht="14.4" thickTop="1" x14ac:dyDescent="0.25">
      <c r="D54" s="9"/>
      <c r="E54" s="9"/>
      <c r="F54" s="9"/>
      <c r="G54" s="94"/>
      <c r="H54" s="94"/>
      <c r="I54" s="94"/>
      <c r="J54" s="94"/>
      <c r="K54" s="9"/>
      <c r="L54" s="9"/>
      <c r="M54" s="9"/>
      <c r="N54" s="9"/>
      <c r="O54" s="9"/>
      <c r="P54" s="9"/>
      <c r="Q54" s="202"/>
      <c r="S54" s="202"/>
      <c r="T54" s="103"/>
    </row>
    <row r="55" spans="4:20" s="9" customFormat="1" ht="13.8" x14ac:dyDescent="0.25">
      <c r="E55" s="53" t="s">
        <v>189</v>
      </c>
      <c r="G55" s="94"/>
      <c r="H55" s="94"/>
      <c r="I55" s="94"/>
      <c r="J55" s="94"/>
      <c r="Q55" s="202"/>
      <c r="S55" s="204"/>
      <c r="T55" s="43"/>
    </row>
    <row r="56" spans="4:20" s="9" customFormat="1" ht="13.8" x14ac:dyDescent="0.25">
      <c r="D56" s="105"/>
      <c r="E56" s="105"/>
      <c r="F56" s="105"/>
      <c r="G56" s="107"/>
      <c r="H56" s="107"/>
      <c r="I56" s="107"/>
      <c r="J56" s="107"/>
      <c r="K56" s="105"/>
      <c r="L56" s="106"/>
      <c r="M56" s="105"/>
      <c r="N56" s="105"/>
      <c r="O56" s="105"/>
      <c r="P56" s="105"/>
      <c r="T56" s="43"/>
    </row>
    <row r="57" spans="4:20" ht="13.8" x14ac:dyDescent="0.25">
      <c r="G57" s="107"/>
      <c r="H57" s="107"/>
      <c r="I57" s="107"/>
      <c r="J57" s="107"/>
      <c r="Q57" s="9"/>
      <c r="S57" s="9"/>
    </row>
  </sheetData>
  <phoneticPr fontId="0" type="noConversion"/>
  <pageMargins left="0.87" right="0.26" top="0.41" bottom="0.5" header="0.22" footer="0.25"/>
  <pageSetup scale="81" orientation="portrait" r:id="rId1"/>
  <headerFooter alignWithMargins="0">
    <oddFooter>&amp;C&amp;"MS Sans Serif,Bold"&amp;8F-6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AC925"/>
  <sheetViews>
    <sheetView topLeftCell="A6" zoomScale="75" zoomScaleNormal="75" workbookViewId="0">
      <selection activeCell="R58" sqref="R58"/>
    </sheetView>
  </sheetViews>
  <sheetFormatPr defaultColWidth="9.109375" defaultRowHeight="13.8" x14ac:dyDescent="0.25"/>
  <cols>
    <col min="1" max="1" width="4" style="58" customWidth="1"/>
    <col min="2" max="2" width="54.33203125" style="58" customWidth="1"/>
    <col min="3" max="3" width="14.5546875" style="58" customWidth="1"/>
    <col min="4" max="4" width="4" style="58" customWidth="1"/>
    <col min="5" max="5" width="11.109375" style="58" customWidth="1"/>
    <col min="6" max="6" width="4" style="58" customWidth="1"/>
    <col min="7" max="7" width="13.109375" style="58" customWidth="1"/>
    <col min="8" max="8" width="3.44140625" style="58" customWidth="1"/>
    <col min="9" max="9" width="14.88671875" style="58" customWidth="1"/>
    <col min="10" max="10" width="3.6640625" style="58" customWidth="1"/>
    <col min="11" max="11" width="15.6640625" style="58" customWidth="1"/>
    <col min="12" max="12" width="3.6640625" style="58" customWidth="1"/>
    <col min="13" max="13" width="16.109375" style="58" bestFit="1" customWidth="1"/>
    <col min="14" max="14" width="3.109375" style="58" customWidth="1"/>
    <col min="15" max="15" width="2.5546875" style="58" hidden="1" customWidth="1"/>
    <col min="16" max="16" width="16.6640625" style="58" customWidth="1"/>
    <col min="17" max="17" width="3.6640625" style="58" customWidth="1"/>
    <col min="18" max="18" width="14.5546875" style="58" customWidth="1"/>
    <col min="19" max="19" width="9.33203125" style="58" customWidth="1"/>
    <col min="20" max="20" width="8.6640625" style="58" customWidth="1"/>
    <col min="21" max="16384" width="9.109375" style="58"/>
  </cols>
  <sheetData>
    <row r="1" spans="1:29" x14ac:dyDescent="0.25">
      <c r="A1" s="66"/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  <c r="Q1" s="66"/>
      <c r="R1" s="66"/>
      <c r="S1" s="66"/>
      <c r="T1" s="66"/>
      <c r="U1" s="67"/>
      <c r="V1" s="67"/>
      <c r="W1" s="67"/>
    </row>
    <row r="2" spans="1:29" s="59" customFormat="1" x14ac:dyDescent="0.25">
      <c r="A2" s="221" t="s">
        <v>65</v>
      </c>
      <c r="B2" s="221"/>
      <c r="C2" s="221"/>
      <c r="D2" s="221"/>
      <c r="E2" s="221"/>
      <c r="F2" s="221"/>
      <c r="G2" s="221"/>
      <c r="H2" s="221"/>
      <c r="I2" s="221"/>
      <c r="J2" s="221"/>
      <c r="K2" s="221"/>
      <c r="L2" s="221"/>
      <c r="M2" s="221"/>
      <c r="N2" s="221"/>
      <c r="O2" s="221"/>
      <c r="P2" s="221"/>
      <c r="Q2" s="221"/>
      <c r="R2" s="221"/>
      <c r="S2" s="221"/>
      <c r="T2" s="221"/>
    </row>
    <row r="3" spans="1:29" s="59" customFormat="1" ht="15" customHeight="1" x14ac:dyDescent="0.25">
      <c r="A3" s="221" t="s">
        <v>183</v>
      </c>
      <c r="B3" s="221"/>
      <c r="C3" s="221"/>
      <c r="D3" s="221"/>
      <c r="E3" s="221"/>
      <c r="F3" s="221"/>
      <c r="G3" s="221"/>
      <c r="H3" s="221"/>
      <c r="I3" s="221"/>
      <c r="J3" s="221"/>
      <c r="K3" s="221"/>
      <c r="L3" s="221"/>
      <c r="M3" s="221"/>
      <c r="N3" s="221"/>
      <c r="O3" s="221"/>
      <c r="P3" s="221"/>
      <c r="Q3" s="221"/>
      <c r="R3" s="221"/>
      <c r="S3" s="221"/>
      <c r="T3" s="221"/>
    </row>
    <row r="4" spans="1:29" s="59" customFormat="1" x14ac:dyDescent="0.25">
      <c r="A4" s="148"/>
      <c r="B4" s="148"/>
      <c r="C4" s="68"/>
      <c r="D4" s="148"/>
      <c r="E4" s="152" t="s">
        <v>201</v>
      </c>
      <c r="F4" s="152"/>
      <c r="G4" s="152"/>
      <c r="H4" s="152"/>
      <c r="I4" s="152"/>
      <c r="J4" s="152"/>
      <c r="K4" s="152"/>
      <c r="L4" s="152"/>
      <c r="M4" s="152"/>
      <c r="N4" s="152"/>
      <c r="O4" s="152"/>
      <c r="P4" s="152"/>
      <c r="Q4" s="152"/>
      <c r="R4" s="152"/>
      <c r="S4" s="152"/>
      <c r="T4" s="152"/>
      <c r="U4" s="152"/>
      <c r="V4" s="152"/>
      <c r="W4" s="152"/>
      <c r="X4" s="152"/>
      <c r="Y4" s="152"/>
      <c r="Z4" s="152"/>
      <c r="AA4" s="152"/>
      <c r="AB4" s="152"/>
      <c r="AC4" s="152"/>
    </row>
    <row r="5" spans="1:29" s="59" customFormat="1" x14ac:dyDescent="0.25">
      <c r="A5" s="158"/>
      <c r="B5" s="158"/>
      <c r="C5" s="68"/>
      <c r="D5" s="158"/>
      <c r="E5" s="152"/>
      <c r="F5" s="152"/>
      <c r="G5" s="152"/>
      <c r="H5" s="152"/>
      <c r="I5" s="152" t="s">
        <v>181</v>
      </c>
      <c r="J5" s="152"/>
      <c r="K5" s="152"/>
      <c r="L5" s="152"/>
      <c r="M5" s="152"/>
      <c r="N5" s="152"/>
      <c r="O5" s="152"/>
      <c r="P5" s="152"/>
      <c r="Q5" s="152"/>
      <c r="R5" s="152"/>
      <c r="S5" s="152"/>
      <c r="T5" s="152"/>
      <c r="U5" s="152"/>
      <c r="V5" s="152"/>
      <c r="W5" s="152"/>
      <c r="X5" s="152"/>
      <c r="Y5" s="152"/>
      <c r="Z5" s="152"/>
      <c r="AA5" s="152"/>
      <c r="AB5" s="152"/>
      <c r="AC5" s="152"/>
    </row>
    <row r="6" spans="1:29" s="59" customFormat="1" x14ac:dyDescent="0.25">
      <c r="A6" s="167"/>
      <c r="B6" s="167"/>
      <c r="C6" s="68"/>
      <c r="D6" s="167"/>
      <c r="E6" s="152"/>
      <c r="F6" s="152"/>
      <c r="G6" s="152"/>
      <c r="H6" s="152"/>
      <c r="I6" s="152"/>
      <c r="J6" s="152"/>
      <c r="K6" s="152"/>
      <c r="L6" s="152"/>
      <c r="M6" s="152"/>
      <c r="N6" s="152"/>
      <c r="O6" s="152"/>
      <c r="P6" s="152"/>
      <c r="Q6" s="152"/>
      <c r="R6" s="152"/>
      <c r="S6" s="152"/>
      <c r="T6" s="152"/>
      <c r="U6" s="152"/>
      <c r="V6" s="152"/>
      <c r="W6" s="152"/>
      <c r="X6" s="152"/>
      <c r="Y6" s="152"/>
      <c r="Z6" s="152"/>
      <c r="AA6" s="152"/>
      <c r="AB6" s="152"/>
      <c r="AC6" s="152"/>
    </row>
    <row r="7" spans="1:29" s="59" customFormat="1" x14ac:dyDescent="0.25">
      <c r="A7" s="158"/>
      <c r="B7" s="158"/>
      <c r="C7" s="184"/>
      <c r="D7" s="184"/>
      <c r="E7" s="185"/>
      <c r="F7" s="185"/>
      <c r="G7" s="222" t="s">
        <v>202</v>
      </c>
      <c r="H7" s="222"/>
      <c r="I7" s="222"/>
      <c r="J7" s="222"/>
      <c r="K7" s="222"/>
      <c r="L7" s="222"/>
      <c r="M7" s="222"/>
      <c r="N7" s="185"/>
      <c r="O7" s="185"/>
      <c r="P7" s="185"/>
      <c r="Q7" s="185"/>
      <c r="R7" s="185"/>
      <c r="S7" s="152"/>
      <c r="T7" s="152"/>
      <c r="U7" s="152"/>
      <c r="V7" s="152"/>
      <c r="W7" s="152"/>
      <c r="X7" s="152"/>
      <c r="Y7" s="152"/>
      <c r="Z7" s="152"/>
      <c r="AA7" s="152"/>
      <c r="AB7" s="152"/>
      <c r="AC7" s="152"/>
    </row>
    <row r="8" spans="1:29" s="59" customFormat="1" x14ac:dyDescent="0.25">
      <c r="A8" s="158"/>
      <c r="B8" s="158"/>
      <c r="C8" s="68"/>
      <c r="D8" s="158"/>
      <c r="E8" s="152"/>
      <c r="F8" s="152"/>
      <c r="G8" s="152"/>
      <c r="H8" s="152"/>
      <c r="I8" s="152"/>
      <c r="J8" s="152"/>
      <c r="K8" s="152"/>
      <c r="L8" s="152"/>
      <c r="M8" s="152"/>
      <c r="N8" s="152"/>
      <c r="O8" s="152"/>
      <c r="P8" s="152"/>
      <c r="Q8" s="152"/>
      <c r="R8" s="152"/>
      <c r="S8" s="152"/>
      <c r="T8" s="152"/>
      <c r="U8" s="152"/>
      <c r="V8" s="152"/>
      <c r="W8" s="152"/>
      <c r="X8" s="152"/>
      <c r="Y8" s="152"/>
      <c r="Z8" s="152"/>
      <c r="AA8" s="152"/>
      <c r="AB8" s="152"/>
      <c r="AC8" s="152"/>
    </row>
    <row r="9" spans="1:29" s="59" customFormat="1" x14ac:dyDescent="0.25">
      <c r="A9" s="158"/>
      <c r="B9" s="158"/>
      <c r="C9" s="161"/>
      <c r="D9" s="162" t="s">
        <v>87</v>
      </c>
      <c r="E9" s="163"/>
      <c r="F9" s="163"/>
      <c r="G9" s="71" t="s">
        <v>35</v>
      </c>
      <c r="H9" s="71"/>
      <c r="I9" s="71"/>
      <c r="J9" s="74"/>
      <c r="K9" s="168" t="s">
        <v>154</v>
      </c>
      <c r="L9" s="74"/>
      <c r="M9" s="158" t="s">
        <v>17</v>
      </c>
      <c r="N9" s="68"/>
      <c r="O9" s="69"/>
      <c r="P9" s="68"/>
      <c r="Q9" s="68"/>
      <c r="R9" s="70" t="s">
        <v>18</v>
      </c>
      <c r="S9" s="152"/>
      <c r="T9" s="152"/>
      <c r="U9" s="152"/>
      <c r="V9" s="152"/>
      <c r="W9" s="152"/>
      <c r="X9" s="152"/>
      <c r="Y9" s="152"/>
      <c r="Z9" s="152"/>
      <c r="AA9" s="152"/>
      <c r="AB9" s="152"/>
      <c r="AC9" s="152"/>
    </row>
    <row r="10" spans="1:29" s="59" customFormat="1" x14ac:dyDescent="0.25">
      <c r="A10" s="158"/>
      <c r="B10" s="158"/>
      <c r="C10" s="158" t="s">
        <v>19</v>
      </c>
      <c r="D10" s="158"/>
      <c r="E10" s="158" t="s">
        <v>20</v>
      </c>
      <c r="F10" s="158"/>
      <c r="G10" s="158" t="s">
        <v>19</v>
      </c>
      <c r="H10" s="158"/>
      <c r="I10" s="158" t="s">
        <v>20</v>
      </c>
      <c r="J10" s="158"/>
      <c r="K10" s="168" t="s">
        <v>155</v>
      </c>
      <c r="L10" s="168"/>
      <c r="M10" s="158" t="s">
        <v>21</v>
      </c>
      <c r="N10" s="68"/>
      <c r="O10" s="158" t="s">
        <v>32</v>
      </c>
      <c r="P10" s="158" t="s">
        <v>32</v>
      </c>
      <c r="Q10" s="68"/>
      <c r="R10" s="70" t="s">
        <v>27</v>
      </c>
      <c r="S10" s="152"/>
      <c r="T10" s="152"/>
      <c r="U10" s="152"/>
      <c r="V10" s="152"/>
      <c r="W10" s="152"/>
      <c r="X10" s="152"/>
      <c r="Y10" s="152"/>
      <c r="Z10" s="152"/>
      <c r="AA10" s="152"/>
      <c r="AB10" s="152"/>
      <c r="AC10" s="152"/>
    </row>
    <row r="11" spans="1:29" s="59" customFormat="1" x14ac:dyDescent="0.25">
      <c r="A11" s="158"/>
      <c r="B11" s="158"/>
      <c r="C11" s="71" t="s">
        <v>22</v>
      </c>
      <c r="D11" s="158"/>
      <c r="E11" s="71" t="s">
        <v>23</v>
      </c>
      <c r="F11" s="158"/>
      <c r="G11" s="71" t="s">
        <v>22</v>
      </c>
      <c r="H11" s="158"/>
      <c r="I11" s="71" t="s">
        <v>23</v>
      </c>
      <c r="J11" s="158"/>
      <c r="K11" s="71" t="s">
        <v>156</v>
      </c>
      <c r="L11" s="168"/>
      <c r="M11" s="71" t="s">
        <v>24</v>
      </c>
      <c r="N11" s="68"/>
      <c r="O11" s="71" t="s">
        <v>31</v>
      </c>
      <c r="P11" s="71" t="s">
        <v>31</v>
      </c>
      <c r="Q11" s="68"/>
      <c r="R11" s="72" t="s">
        <v>25</v>
      </c>
      <c r="S11" s="152"/>
      <c r="T11" s="152"/>
      <c r="U11" s="152"/>
      <c r="V11" s="152"/>
      <c r="W11" s="152"/>
      <c r="X11" s="152"/>
      <c r="Y11" s="152"/>
      <c r="Z11" s="152"/>
      <c r="AA11" s="152"/>
      <c r="AB11" s="152"/>
      <c r="AC11" s="152"/>
    </row>
    <row r="12" spans="1:29" s="59" customFormat="1" x14ac:dyDescent="0.25">
      <c r="A12" s="158"/>
      <c r="B12" s="158"/>
      <c r="C12" s="68"/>
      <c r="D12" s="158"/>
      <c r="E12" s="152"/>
      <c r="F12" s="152"/>
      <c r="G12" s="152"/>
      <c r="H12" s="152"/>
      <c r="I12" s="152"/>
      <c r="J12" s="152"/>
      <c r="K12" s="152"/>
      <c r="L12" s="152"/>
      <c r="M12" s="152"/>
      <c r="N12" s="152"/>
      <c r="O12" s="152"/>
      <c r="P12" s="152"/>
      <c r="Q12" s="152"/>
      <c r="R12" s="152"/>
      <c r="S12" s="152"/>
      <c r="T12" s="152"/>
      <c r="U12" s="152"/>
      <c r="V12" s="152"/>
      <c r="W12" s="152"/>
      <c r="X12" s="152"/>
      <c r="Y12" s="152"/>
      <c r="Z12" s="152"/>
      <c r="AA12" s="152"/>
      <c r="AB12" s="152"/>
      <c r="AC12" s="152"/>
    </row>
    <row r="13" spans="1:29" s="59" customFormat="1" x14ac:dyDescent="0.25">
      <c r="A13" s="173"/>
      <c r="B13" s="74" t="s">
        <v>187</v>
      </c>
      <c r="C13" s="49">
        <v>1000</v>
      </c>
      <c r="D13" s="173"/>
      <c r="E13" s="176">
        <v>1</v>
      </c>
      <c r="F13" s="152"/>
      <c r="G13" s="193">
        <v>49086326</v>
      </c>
      <c r="H13" s="152"/>
      <c r="I13" s="176">
        <v>49086</v>
      </c>
      <c r="J13" s="152"/>
      <c r="K13" s="186">
        <v>24480</v>
      </c>
      <c r="L13" s="152"/>
      <c r="M13" s="176">
        <v>1874766</v>
      </c>
      <c r="N13" s="152" t="s">
        <v>143</v>
      </c>
      <c r="O13" s="152"/>
      <c r="P13" s="176">
        <v>-1165774</v>
      </c>
      <c r="Q13" s="152"/>
      <c r="R13" s="176">
        <v>782559</v>
      </c>
      <c r="S13" s="152"/>
      <c r="T13" s="152"/>
      <c r="U13" s="152"/>
      <c r="V13" s="152"/>
      <c r="W13" s="152"/>
      <c r="X13" s="152"/>
      <c r="Y13" s="152"/>
      <c r="Z13" s="152"/>
      <c r="AA13" s="152"/>
      <c r="AB13" s="152"/>
      <c r="AC13" s="152"/>
    </row>
    <row r="14" spans="1:29" s="59" customFormat="1" x14ac:dyDescent="0.25">
      <c r="A14" s="187"/>
      <c r="B14" s="74"/>
      <c r="C14" s="49"/>
      <c r="D14" s="187"/>
      <c r="E14" s="176"/>
      <c r="F14" s="152"/>
      <c r="G14" s="175"/>
      <c r="H14" s="152"/>
      <c r="I14" s="176"/>
      <c r="J14" s="152"/>
      <c r="K14" s="186"/>
      <c r="L14" s="152"/>
      <c r="M14" s="176"/>
      <c r="N14" s="152"/>
      <c r="O14" s="152"/>
      <c r="P14" s="176"/>
      <c r="Q14" s="152"/>
      <c r="R14" s="176"/>
      <c r="S14" s="152"/>
      <c r="T14" s="152"/>
      <c r="U14" s="152"/>
      <c r="V14" s="152"/>
      <c r="W14" s="152"/>
      <c r="X14" s="152"/>
      <c r="Y14" s="152"/>
      <c r="Z14" s="152"/>
      <c r="AA14" s="152"/>
      <c r="AB14" s="152"/>
      <c r="AC14" s="152"/>
    </row>
    <row r="15" spans="1:29" s="59" customFormat="1" x14ac:dyDescent="0.25">
      <c r="A15" s="187"/>
      <c r="B15" s="174" t="s">
        <v>139</v>
      </c>
      <c r="C15" s="208" t="s">
        <v>96</v>
      </c>
      <c r="D15" s="187"/>
      <c r="E15" s="209" t="s">
        <v>96</v>
      </c>
      <c r="F15" s="152"/>
      <c r="G15" s="193" t="s">
        <v>96</v>
      </c>
      <c r="H15" s="152"/>
      <c r="I15" s="209" t="s">
        <v>96</v>
      </c>
      <c r="J15" s="152"/>
      <c r="K15" s="209" t="s">
        <v>96</v>
      </c>
      <c r="L15" s="152"/>
      <c r="M15" s="214">
        <v>11848</v>
      </c>
      <c r="N15" s="152"/>
      <c r="O15" s="152"/>
      <c r="P15" s="209" t="s">
        <v>96</v>
      </c>
      <c r="Q15" s="152"/>
      <c r="R15" s="214">
        <v>11848</v>
      </c>
      <c r="S15" s="152"/>
      <c r="T15" s="152"/>
      <c r="U15" s="152"/>
      <c r="V15" s="152"/>
      <c r="W15" s="152"/>
      <c r="X15" s="152"/>
      <c r="Y15" s="152"/>
      <c r="Z15" s="152"/>
      <c r="AA15" s="152"/>
      <c r="AB15" s="152"/>
      <c r="AC15" s="152"/>
    </row>
    <row r="16" spans="1:29" s="59" customFormat="1" x14ac:dyDescent="0.25">
      <c r="A16" s="173"/>
      <c r="B16" s="173"/>
      <c r="C16" s="68"/>
      <c r="D16" s="173"/>
      <c r="E16" s="152"/>
      <c r="F16" s="152"/>
      <c r="G16" s="152"/>
      <c r="H16" s="152"/>
      <c r="I16" s="152"/>
      <c r="J16" s="152"/>
      <c r="K16" s="152"/>
      <c r="L16" s="152"/>
      <c r="M16" s="152"/>
      <c r="N16" s="152"/>
      <c r="O16" s="152"/>
      <c r="P16" s="152"/>
      <c r="Q16" s="152"/>
      <c r="R16" s="152"/>
      <c r="S16" s="152"/>
      <c r="T16" s="152"/>
      <c r="U16" s="152"/>
      <c r="V16" s="152"/>
      <c r="W16" s="152"/>
      <c r="X16" s="152"/>
      <c r="Y16" s="152"/>
      <c r="Z16" s="152"/>
      <c r="AA16" s="152"/>
      <c r="AB16" s="152"/>
      <c r="AC16" s="152"/>
    </row>
    <row r="17" spans="1:29" s="59" customFormat="1" x14ac:dyDescent="0.25">
      <c r="A17" s="173"/>
      <c r="B17" s="174" t="s">
        <v>203</v>
      </c>
      <c r="C17" s="71" t="s">
        <v>96</v>
      </c>
      <c r="D17" s="173"/>
      <c r="E17" s="141" t="s">
        <v>96</v>
      </c>
      <c r="F17" s="152"/>
      <c r="G17" s="141" t="s">
        <v>96</v>
      </c>
      <c r="H17" s="152"/>
      <c r="I17" s="141" t="s">
        <v>96</v>
      </c>
      <c r="J17" s="152"/>
      <c r="K17" s="141" t="s">
        <v>96</v>
      </c>
      <c r="L17" s="152"/>
      <c r="M17" s="141" t="s">
        <v>96</v>
      </c>
      <c r="N17" s="152"/>
      <c r="O17" s="152"/>
      <c r="P17" s="166">
        <v>-243268</v>
      </c>
      <c r="Q17" s="152"/>
      <c r="R17" s="166">
        <v>-243268</v>
      </c>
      <c r="S17" s="152"/>
      <c r="T17" s="152"/>
      <c r="U17" s="152"/>
      <c r="V17" s="152"/>
      <c r="W17" s="152"/>
      <c r="X17" s="152"/>
      <c r="Y17" s="152"/>
      <c r="Z17" s="152"/>
      <c r="AA17" s="152"/>
      <c r="AB17" s="152"/>
      <c r="AC17" s="152"/>
    </row>
    <row r="18" spans="1:29" s="59" customFormat="1" x14ac:dyDescent="0.25">
      <c r="A18" s="173"/>
      <c r="B18" s="173"/>
      <c r="C18" s="68"/>
      <c r="D18" s="173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2"/>
      <c r="U18" s="152"/>
      <c r="V18" s="152"/>
      <c r="W18" s="152"/>
      <c r="X18" s="152"/>
      <c r="Y18" s="152"/>
      <c r="Z18" s="152"/>
      <c r="AA18" s="152"/>
      <c r="AB18" s="152"/>
      <c r="AC18" s="152"/>
    </row>
    <row r="19" spans="1:29" s="59" customFormat="1" ht="14.4" thickBot="1" x14ac:dyDescent="0.3">
      <c r="A19" s="69"/>
      <c r="B19" s="69" t="s">
        <v>210</v>
      </c>
      <c r="C19" s="85">
        <v>1000</v>
      </c>
      <c r="D19" s="68"/>
      <c r="E19" s="21">
        <v>1</v>
      </c>
      <c r="F19" s="68"/>
      <c r="G19" s="85">
        <f>SUM(G13:G18)</f>
        <v>49086326</v>
      </c>
      <c r="H19" s="68"/>
      <c r="I19" s="21">
        <f>SUM(I13:I18)</f>
        <v>49086</v>
      </c>
      <c r="J19" s="68"/>
      <c r="K19" s="21">
        <f>SUM(K13:K18)</f>
        <v>24480</v>
      </c>
      <c r="L19" s="68"/>
      <c r="M19" s="21">
        <f>SUM(M13:M18)</f>
        <v>1886614</v>
      </c>
      <c r="N19" s="68"/>
      <c r="O19" s="68"/>
      <c r="P19" s="21">
        <f>SUM(P13:P17)</f>
        <v>-1409042</v>
      </c>
      <c r="Q19" s="73"/>
      <c r="R19" s="21">
        <f>SUM(R13:R17)</f>
        <v>551139</v>
      </c>
      <c r="S19" s="152"/>
      <c r="T19" s="152"/>
      <c r="U19" s="152"/>
      <c r="V19" s="152"/>
      <c r="W19" s="152"/>
      <c r="X19" s="152"/>
      <c r="Y19" s="152"/>
      <c r="Z19" s="152"/>
      <c r="AA19" s="152"/>
      <c r="AB19" s="152"/>
      <c r="AC19" s="152"/>
    </row>
    <row r="20" spans="1:29" s="59" customFormat="1" ht="14.4" thickTop="1" x14ac:dyDescent="0.25">
      <c r="A20" s="58"/>
      <c r="B20" s="58"/>
      <c r="C20" s="83"/>
      <c r="D20" s="83"/>
      <c r="E20" s="83"/>
      <c r="F20" s="83"/>
      <c r="G20" s="83"/>
      <c r="H20" s="83"/>
      <c r="I20" s="83"/>
      <c r="J20" s="83"/>
      <c r="K20" s="83"/>
      <c r="L20" s="83"/>
      <c r="M20" s="83"/>
      <c r="N20" s="83"/>
      <c r="O20" s="83"/>
      <c r="P20" s="84"/>
      <c r="Q20" s="84"/>
      <c r="R20" s="83"/>
      <c r="S20" s="152"/>
      <c r="T20" s="152"/>
      <c r="U20" s="152"/>
      <c r="V20" s="152"/>
      <c r="W20" s="152"/>
      <c r="X20" s="152"/>
      <c r="Y20" s="152"/>
      <c r="Z20" s="152"/>
      <c r="AA20" s="152"/>
      <c r="AB20" s="152"/>
      <c r="AC20" s="152"/>
    </row>
    <row r="21" spans="1:29" s="59" customFormat="1" x14ac:dyDescent="0.25">
      <c r="A21" s="58"/>
      <c r="B21" s="82"/>
      <c r="C21" s="220" t="s">
        <v>204</v>
      </c>
      <c r="D21" s="220"/>
      <c r="E21" s="220"/>
      <c r="F21" s="220"/>
      <c r="G21" s="220"/>
      <c r="H21" s="220"/>
      <c r="I21" s="220"/>
      <c r="J21" s="220"/>
      <c r="K21" s="220"/>
      <c r="L21" s="220"/>
      <c r="M21" s="220"/>
      <c r="N21" s="220"/>
      <c r="O21" s="220"/>
      <c r="P21" s="220"/>
      <c r="Q21" s="220"/>
      <c r="R21" s="220"/>
      <c r="S21" s="152"/>
      <c r="T21" s="152"/>
      <c r="U21" s="152"/>
      <c r="V21" s="152"/>
      <c r="W21" s="152"/>
      <c r="X21" s="152"/>
      <c r="Y21" s="152"/>
      <c r="Z21" s="152"/>
      <c r="AA21" s="152"/>
      <c r="AB21" s="152"/>
      <c r="AC21" s="152"/>
    </row>
    <row r="22" spans="1:29" s="59" customFormat="1" x14ac:dyDescent="0.25">
      <c r="A22" s="58"/>
      <c r="B22" s="82"/>
      <c r="C22" s="155"/>
      <c r="D22" s="83"/>
      <c r="E22" s="155"/>
      <c r="F22" s="83"/>
      <c r="G22" s="169"/>
      <c r="H22" s="83"/>
      <c r="I22" s="170"/>
      <c r="J22" s="83"/>
      <c r="K22" s="83"/>
      <c r="L22" s="83"/>
      <c r="M22" s="165"/>
      <c r="N22" s="83"/>
      <c r="O22" s="83"/>
      <c r="P22" s="149"/>
      <c r="Q22" s="84"/>
      <c r="R22" s="165"/>
      <c r="S22" s="152"/>
      <c r="T22" s="152"/>
      <c r="U22" s="152"/>
      <c r="V22" s="152"/>
      <c r="W22" s="152"/>
      <c r="X22" s="152"/>
      <c r="Y22" s="152"/>
      <c r="Z22" s="152"/>
      <c r="AA22" s="152"/>
      <c r="AB22" s="152"/>
      <c r="AC22" s="152"/>
    </row>
    <row r="23" spans="1:29" s="59" customFormat="1" x14ac:dyDescent="0.25">
      <c r="A23" s="58"/>
      <c r="B23" s="188" t="s">
        <v>188</v>
      </c>
      <c r="C23" s="191">
        <v>1000</v>
      </c>
      <c r="D23" s="83"/>
      <c r="E23" s="189">
        <v>1</v>
      </c>
      <c r="F23" s="83"/>
      <c r="G23" s="192">
        <v>48336326</v>
      </c>
      <c r="H23" s="83"/>
      <c r="I23" s="189">
        <v>48336</v>
      </c>
      <c r="J23" s="83"/>
      <c r="K23" s="177">
        <v>0</v>
      </c>
      <c r="L23" s="83"/>
      <c r="M23" s="189">
        <v>1715726</v>
      </c>
      <c r="N23" s="83"/>
      <c r="O23" s="83"/>
      <c r="P23" s="190">
        <v>-769955</v>
      </c>
      <c r="Q23" s="84"/>
      <c r="R23" s="189">
        <v>994108</v>
      </c>
      <c r="S23" s="152"/>
      <c r="T23" s="152"/>
      <c r="U23" s="152"/>
      <c r="V23" s="152"/>
      <c r="W23" s="152"/>
      <c r="X23" s="152"/>
      <c r="Y23" s="152"/>
      <c r="Z23" s="152"/>
      <c r="AA23" s="152"/>
      <c r="AB23" s="152"/>
      <c r="AC23" s="152"/>
    </row>
    <row r="24" spans="1:29" s="59" customFormat="1" x14ac:dyDescent="0.25">
      <c r="A24" s="58"/>
      <c r="B24" s="188"/>
      <c r="C24" s="191"/>
      <c r="D24" s="83"/>
      <c r="E24" s="189"/>
      <c r="F24" s="83"/>
      <c r="G24" s="192"/>
      <c r="H24" s="83"/>
      <c r="I24" s="189"/>
      <c r="J24" s="83"/>
      <c r="K24" s="177"/>
      <c r="L24" s="83"/>
      <c r="M24" s="189"/>
      <c r="N24" s="83"/>
      <c r="O24" s="83"/>
      <c r="P24" s="190"/>
      <c r="Q24" s="84"/>
      <c r="R24" s="189"/>
      <c r="S24" s="152"/>
      <c r="T24" s="152"/>
      <c r="U24" s="152"/>
      <c r="V24" s="152"/>
      <c r="W24" s="152"/>
      <c r="X24" s="152"/>
      <c r="Y24" s="152"/>
      <c r="Z24" s="152"/>
      <c r="AA24" s="152"/>
      <c r="AB24" s="152"/>
      <c r="AC24" s="152"/>
    </row>
    <row r="25" spans="1:29" s="59" customFormat="1" x14ac:dyDescent="0.25">
      <c r="A25" s="58"/>
      <c r="B25" s="174" t="s">
        <v>139</v>
      </c>
      <c r="C25" s="191" t="s">
        <v>96</v>
      </c>
      <c r="D25" s="83"/>
      <c r="E25" s="190" t="s">
        <v>96</v>
      </c>
      <c r="F25" s="83"/>
      <c r="G25" s="192" t="s">
        <v>96</v>
      </c>
      <c r="H25" s="83"/>
      <c r="I25" s="190" t="s">
        <v>96</v>
      </c>
      <c r="J25" s="83"/>
      <c r="K25" s="210" t="s">
        <v>96</v>
      </c>
      <c r="L25" s="83"/>
      <c r="M25" s="165">
        <v>49770</v>
      </c>
      <c r="N25" s="83"/>
      <c r="O25" s="83"/>
      <c r="P25" s="190" t="s">
        <v>96</v>
      </c>
      <c r="Q25" s="84"/>
      <c r="R25" s="165">
        <v>49770</v>
      </c>
      <c r="S25" s="152"/>
      <c r="T25" s="152"/>
      <c r="U25" s="152"/>
      <c r="V25" s="152"/>
      <c r="W25" s="152"/>
      <c r="X25" s="152"/>
      <c r="Y25" s="152"/>
      <c r="Z25" s="152"/>
      <c r="AA25" s="152"/>
      <c r="AB25" s="152"/>
      <c r="AC25" s="152"/>
    </row>
    <row r="26" spans="1:29" s="59" customFormat="1" x14ac:dyDescent="0.25">
      <c r="A26" s="58"/>
      <c r="B26" s="82"/>
      <c r="C26" s="155"/>
      <c r="D26" s="83"/>
      <c r="E26" s="155"/>
      <c r="F26" s="83"/>
      <c r="G26" s="156"/>
      <c r="H26" s="83"/>
      <c r="I26" s="156"/>
      <c r="J26" s="83"/>
      <c r="K26" s="83"/>
      <c r="L26" s="83"/>
      <c r="M26" s="156"/>
      <c r="N26" s="83"/>
      <c r="O26" s="83"/>
      <c r="P26" s="147"/>
      <c r="Q26" s="84"/>
      <c r="R26" s="147"/>
      <c r="S26" s="152"/>
      <c r="T26" s="152"/>
      <c r="U26" s="152"/>
      <c r="V26" s="152"/>
      <c r="W26" s="152"/>
      <c r="X26" s="152"/>
      <c r="Y26" s="152"/>
      <c r="Z26" s="152"/>
      <c r="AA26" s="152"/>
      <c r="AB26" s="152"/>
      <c r="AC26" s="152"/>
    </row>
    <row r="27" spans="1:29" s="59" customFormat="1" x14ac:dyDescent="0.25">
      <c r="A27" s="58"/>
      <c r="B27" s="82" t="s">
        <v>205</v>
      </c>
      <c r="C27" s="211" t="s">
        <v>96</v>
      </c>
      <c r="D27" s="83"/>
      <c r="E27" s="211" t="s">
        <v>96</v>
      </c>
      <c r="F27" s="83"/>
      <c r="G27" s="212" t="s">
        <v>96</v>
      </c>
      <c r="H27" s="83"/>
      <c r="I27" s="212" t="s">
        <v>96</v>
      </c>
      <c r="J27" s="83"/>
      <c r="K27" s="212" t="s">
        <v>96</v>
      </c>
      <c r="L27" s="83"/>
      <c r="M27" s="213">
        <v>0</v>
      </c>
      <c r="N27" s="83"/>
      <c r="O27" s="83"/>
      <c r="P27" s="123">
        <v>48416</v>
      </c>
      <c r="Q27" s="84"/>
      <c r="R27" s="123">
        <v>48416</v>
      </c>
      <c r="S27" s="152"/>
      <c r="T27" s="152"/>
      <c r="U27" s="152"/>
      <c r="V27" s="152"/>
      <c r="W27" s="152"/>
      <c r="X27" s="152"/>
      <c r="Y27" s="152"/>
      <c r="Z27" s="152"/>
      <c r="AA27" s="152"/>
      <c r="AB27" s="152"/>
      <c r="AC27" s="152"/>
    </row>
    <row r="28" spans="1:29" s="59" customFormat="1" x14ac:dyDescent="0.25">
      <c r="A28" s="58"/>
      <c r="B28" s="58"/>
      <c r="C28" s="83"/>
      <c r="D28" s="83"/>
      <c r="E28" s="83"/>
      <c r="F28" s="83"/>
      <c r="G28" s="83"/>
      <c r="H28" s="83"/>
      <c r="I28" s="83"/>
      <c r="J28" s="83"/>
      <c r="K28" s="83"/>
      <c r="L28" s="83"/>
      <c r="M28" s="83"/>
      <c r="N28" s="83"/>
      <c r="O28" s="83"/>
      <c r="P28" s="84"/>
      <c r="Q28" s="84"/>
      <c r="R28" s="83"/>
      <c r="S28" s="152"/>
      <c r="T28" s="152"/>
      <c r="U28" s="152"/>
      <c r="V28" s="152"/>
      <c r="W28" s="152"/>
      <c r="X28" s="152"/>
      <c r="Y28" s="152"/>
      <c r="Z28" s="152"/>
      <c r="AA28" s="152"/>
      <c r="AB28" s="152"/>
      <c r="AC28" s="152"/>
    </row>
    <row r="29" spans="1:29" s="59" customFormat="1" ht="14.4" thickBot="1" x14ac:dyDescent="0.3">
      <c r="A29" s="69"/>
      <c r="B29" s="69" t="s">
        <v>206</v>
      </c>
      <c r="C29" s="85">
        <f>SUM(C23:C28)</f>
        <v>1000</v>
      </c>
      <c r="D29" s="68"/>
      <c r="E29" s="21">
        <f>SUM(E23:E28)</f>
        <v>1</v>
      </c>
      <c r="F29" s="68"/>
      <c r="G29" s="85">
        <f>SUM(G23:G28)</f>
        <v>48336326</v>
      </c>
      <c r="H29" s="68"/>
      <c r="I29" s="21">
        <f>SUM(I23:I28)</f>
        <v>48336</v>
      </c>
      <c r="J29" s="83"/>
      <c r="K29" s="21">
        <f>SUM(K23:K28)</f>
        <v>0</v>
      </c>
      <c r="L29" s="83"/>
      <c r="M29" s="21">
        <f>SUM(M23:M27)</f>
        <v>1765496</v>
      </c>
      <c r="N29" s="83"/>
      <c r="O29" s="83"/>
      <c r="P29" s="164">
        <f>SUM(P23:P27)</f>
        <v>-721539</v>
      </c>
      <c r="Q29" s="84"/>
      <c r="R29" s="164">
        <f>SUM(R23:R27)</f>
        <v>1092294</v>
      </c>
      <c r="S29" s="152"/>
      <c r="T29" s="152"/>
      <c r="U29" s="152"/>
      <c r="V29" s="152"/>
      <c r="W29" s="152"/>
      <c r="X29" s="152"/>
      <c r="Y29" s="152"/>
      <c r="Z29" s="152"/>
      <c r="AA29" s="152"/>
      <c r="AB29" s="152"/>
      <c r="AC29" s="152"/>
    </row>
    <row r="30" spans="1:29" s="59" customFormat="1" ht="14.4" thickTop="1" x14ac:dyDescent="0.25">
      <c r="A30" s="158"/>
      <c r="B30" s="158"/>
      <c r="C30" s="68"/>
      <c r="D30" s="158"/>
      <c r="E30" s="152"/>
      <c r="F30" s="152"/>
      <c r="G30" s="152"/>
      <c r="H30" s="152"/>
      <c r="I30" s="152"/>
      <c r="J30" s="152"/>
      <c r="K30" s="152"/>
      <c r="L30" s="152"/>
      <c r="M30" s="152"/>
      <c r="N30" s="152"/>
      <c r="O30" s="152"/>
      <c r="P30" s="152"/>
      <c r="Q30" s="152"/>
      <c r="R30" s="152"/>
      <c r="S30" s="152"/>
      <c r="T30" s="152"/>
      <c r="U30" s="152"/>
      <c r="V30" s="152"/>
      <c r="W30" s="152"/>
      <c r="X30" s="152"/>
      <c r="Y30" s="152"/>
      <c r="Z30" s="152"/>
      <c r="AA30" s="152"/>
      <c r="AB30" s="152"/>
      <c r="AC30" s="152"/>
    </row>
    <row r="31" spans="1:29" s="59" customFormat="1" x14ac:dyDescent="0.25">
      <c r="A31" s="207"/>
      <c r="B31" s="207"/>
      <c r="C31" s="184"/>
      <c r="D31" s="184"/>
      <c r="E31" s="185"/>
      <c r="F31" s="185"/>
      <c r="G31" s="222" t="s">
        <v>207</v>
      </c>
      <c r="H31" s="222"/>
      <c r="I31" s="222"/>
      <c r="J31" s="222"/>
      <c r="K31" s="222"/>
      <c r="L31" s="222"/>
      <c r="M31" s="222"/>
      <c r="N31" s="185"/>
      <c r="O31" s="185"/>
      <c r="P31" s="185"/>
      <c r="Q31" s="185"/>
      <c r="R31" s="185"/>
      <c r="S31" s="152"/>
      <c r="T31" s="152"/>
      <c r="U31" s="152"/>
      <c r="V31" s="152"/>
      <c r="W31" s="152"/>
      <c r="X31" s="152"/>
      <c r="Y31" s="152"/>
      <c r="Z31" s="152"/>
      <c r="AA31" s="152"/>
      <c r="AB31" s="152"/>
      <c r="AC31" s="152"/>
    </row>
    <row r="32" spans="1:29" s="59" customFormat="1" x14ac:dyDescent="0.25">
      <c r="A32" s="207"/>
      <c r="B32" s="207"/>
      <c r="C32" s="68"/>
      <c r="D32" s="207"/>
      <c r="E32" s="152"/>
      <c r="F32" s="152"/>
      <c r="G32" s="152"/>
      <c r="H32" s="152"/>
      <c r="I32" s="152"/>
      <c r="J32" s="152"/>
      <c r="K32" s="152"/>
      <c r="L32" s="152"/>
      <c r="M32" s="152"/>
      <c r="N32" s="152"/>
      <c r="O32" s="152"/>
      <c r="P32" s="152"/>
      <c r="Q32" s="152"/>
      <c r="R32" s="152"/>
      <c r="S32" s="152"/>
      <c r="T32" s="152"/>
      <c r="U32" s="152"/>
      <c r="V32" s="152"/>
      <c r="W32" s="152"/>
      <c r="X32" s="152"/>
      <c r="Y32" s="152"/>
      <c r="Z32" s="152"/>
      <c r="AA32" s="152"/>
      <c r="AB32" s="152"/>
      <c r="AC32" s="152"/>
    </row>
    <row r="33" spans="1:29" s="59" customFormat="1" x14ac:dyDescent="0.25">
      <c r="A33" s="207"/>
      <c r="B33" s="207"/>
      <c r="C33" s="161"/>
      <c r="D33" s="162" t="s">
        <v>87</v>
      </c>
      <c r="E33" s="163"/>
      <c r="F33" s="163"/>
      <c r="G33" s="71" t="s">
        <v>35</v>
      </c>
      <c r="H33" s="71"/>
      <c r="I33" s="71"/>
      <c r="J33" s="74"/>
      <c r="K33" s="207" t="s">
        <v>154</v>
      </c>
      <c r="L33" s="74"/>
      <c r="M33" s="207" t="s">
        <v>17</v>
      </c>
      <c r="N33" s="68"/>
      <c r="O33" s="69"/>
      <c r="P33" s="68"/>
      <c r="Q33" s="68"/>
      <c r="R33" s="70" t="s">
        <v>18</v>
      </c>
      <c r="S33" s="152"/>
      <c r="T33" s="152"/>
      <c r="U33" s="152"/>
      <c r="V33" s="152"/>
      <c r="W33" s="152"/>
      <c r="X33" s="152"/>
      <c r="Y33" s="152"/>
      <c r="Z33" s="152"/>
      <c r="AA33" s="152"/>
      <c r="AB33" s="152"/>
      <c r="AC33" s="152"/>
    </row>
    <row r="34" spans="1:29" s="59" customFormat="1" x14ac:dyDescent="0.25">
      <c r="A34" s="207"/>
      <c r="B34" s="207"/>
      <c r="C34" s="207" t="s">
        <v>19</v>
      </c>
      <c r="D34" s="207"/>
      <c r="E34" s="207" t="s">
        <v>20</v>
      </c>
      <c r="F34" s="207"/>
      <c r="G34" s="207" t="s">
        <v>19</v>
      </c>
      <c r="H34" s="207"/>
      <c r="I34" s="207" t="s">
        <v>20</v>
      </c>
      <c r="J34" s="207"/>
      <c r="K34" s="207" t="s">
        <v>155</v>
      </c>
      <c r="L34" s="207"/>
      <c r="M34" s="207" t="s">
        <v>21</v>
      </c>
      <c r="N34" s="68"/>
      <c r="O34" s="207" t="s">
        <v>32</v>
      </c>
      <c r="P34" s="207" t="s">
        <v>32</v>
      </c>
      <c r="Q34" s="68"/>
      <c r="R34" s="70" t="s">
        <v>27</v>
      </c>
      <c r="S34" s="152"/>
      <c r="T34" s="152"/>
      <c r="U34" s="152"/>
      <c r="V34" s="152"/>
      <c r="W34" s="152"/>
      <c r="X34" s="152"/>
      <c r="Y34" s="152"/>
      <c r="Z34" s="152"/>
      <c r="AA34" s="152"/>
      <c r="AB34" s="152"/>
      <c r="AC34" s="152"/>
    </row>
    <row r="35" spans="1:29" s="59" customFormat="1" x14ac:dyDescent="0.25">
      <c r="A35" s="207"/>
      <c r="B35" s="207"/>
      <c r="C35" s="71" t="s">
        <v>22</v>
      </c>
      <c r="D35" s="207"/>
      <c r="E35" s="71" t="s">
        <v>23</v>
      </c>
      <c r="F35" s="207"/>
      <c r="G35" s="71" t="s">
        <v>22</v>
      </c>
      <c r="H35" s="207"/>
      <c r="I35" s="71" t="s">
        <v>23</v>
      </c>
      <c r="J35" s="207"/>
      <c r="K35" s="71" t="s">
        <v>156</v>
      </c>
      <c r="L35" s="207"/>
      <c r="M35" s="71" t="s">
        <v>24</v>
      </c>
      <c r="N35" s="68"/>
      <c r="O35" s="71" t="s">
        <v>31</v>
      </c>
      <c r="P35" s="71" t="s">
        <v>31</v>
      </c>
      <c r="Q35" s="68"/>
      <c r="R35" s="72" t="s">
        <v>25</v>
      </c>
      <c r="S35" s="152"/>
      <c r="T35" s="152"/>
      <c r="U35" s="152"/>
      <c r="V35" s="152"/>
      <c r="W35" s="152"/>
      <c r="X35" s="152"/>
      <c r="Y35" s="152"/>
      <c r="Z35" s="152"/>
      <c r="AA35" s="152"/>
      <c r="AB35" s="152"/>
      <c r="AC35" s="152"/>
    </row>
    <row r="36" spans="1:29" s="59" customFormat="1" x14ac:dyDescent="0.25">
      <c r="A36" s="207"/>
      <c r="B36" s="207"/>
      <c r="C36" s="68"/>
      <c r="D36" s="207"/>
      <c r="E36" s="152"/>
      <c r="F36" s="152"/>
      <c r="G36" s="152"/>
      <c r="H36" s="152"/>
      <c r="I36" s="152"/>
      <c r="J36" s="152"/>
      <c r="K36" s="152"/>
      <c r="L36" s="152"/>
      <c r="M36" s="152"/>
      <c r="N36" s="152"/>
      <c r="O36" s="152"/>
      <c r="P36" s="152"/>
      <c r="Q36" s="152"/>
      <c r="R36" s="152"/>
      <c r="S36" s="152"/>
      <c r="T36" s="152"/>
      <c r="U36" s="152"/>
      <c r="V36" s="152"/>
      <c r="W36" s="152"/>
      <c r="X36" s="152"/>
      <c r="Y36" s="152"/>
      <c r="Z36" s="152"/>
      <c r="AA36" s="152"/>
      <c r="AB36" s="152"/>
      <c r="AC36" s="152"/>
    </row>
    <row r="37" spans="1:29" s="59" customFormat="1" x14ac:dyDescent="0.25">
      <c r="A37" s="207"/>
      <c r="B37" s="74" t="s">
        <v>208</v>
      </c>
      <c r="C37" s="49">
        <v>1000</v>
      </c>
      <c r="D37" s="207"/>
      <c r="E37" s="176">
        <v>1</v>
      </c>
      <c r="F37" s="152"/>
      <c r="G37" s="193">
        <v>49086326</v>
      </c>
      <c r="H37" s="152"/>
      <c r="I37" s="176">
        <v>49086</v>
      </c>
      <c r="J37" s="152"/>
      <c r="K37" s="186">
        <v>24480</v>
      </c>
      <c r="L37" s="152"/>
      <c r="M37" s="176">
        <v>1862919</v>
      </c>
      <c r="N37" s="152" t="s">
        <v>143</v>
      </c>
      <c r="O37" s="152"/>
      <c r="P37" s="176">
        <v>-842813</v>
      </c>
      <c r="Q37" s="152"/>
      <c r="R37" s="176">
        <v>1093673</v>
      </c>
      <c r="S37" s="152"/>
      <c r="T37" s="152"/>
      <c r="U37" s="152"/>
      <c r="V37" s="152"/>
      <c r="W37" s="152"/>
      <c r="X37" s="152"/>
      <c r="Y37" s="152"/>
      <c r="Z37" s="152"/>
      <c r="AA37" s="152"/>
      <c r="AB37" s="152"/>
      <c r="AC37" s="152"/>
    </row>
    <row r="38" spans="1:29" s="59" customFormat="1" x14ac:dyDescent="0.25">
      <c r="A38" s="207"/>
      <c r="B38" s="74"/>
      <c r="C38" s="49"/>
      <c r="D38" s="207"/>
      <c r="E38" s="176"/>
      <c r="F38" s="152"/>
      <c r="G38" s="175"/>
      <c r="H38" s="152"/>
      <c r="I38" s="176"/>
      <c r="J38" s="152"/>
      <c r="K38" s="186"/>
      <c r="L38" s="152"/>
      <c r="M38" s="176"/>
      <c r="N38" s="152"/>
      <c r="O38" s="152"/>
      <c r="P38" s="176"/>
      <c r="Q38" s="152"/>
      <c r="R38" s="176"/>
      <c r="S38" s="152"/>
      <c r="T38" s="152"/>
      <c r="U38" s="152"/>
      <c r="V38" s="152"/>
      <c r="W38" s="152"/>
      <c r="X38" s="152"/>
      <c r="Y38" s="152"/>
      <c r="Z38" s="152"/>
      <c r="AA38" s="152"/>
      <c r="AB38" s="152"/>
      <c r="AC38" s="152"/>
    </row>
    <row r="39" spans="1:29" s="59" customFormat="1" x14ac:dyDescent="0.25">
      <c r="A39" s="207"/>
      <c r="B39" s="174" t="s">
        <v>139</v>
      </c>
      <c r="C39" s="208" t="s">
        <v>96</v>
      </c>
      <c r="D39" s="207"/>
      <c r="E39" s="209" t="s">
        <v>96</v>
      </c>
      <c r="F39" s="152"/>
      <c r="G39" s="193" t="s">
        <v>96</v>
      </c>
      <c r="H39" s="152"/>
      <c r="I39" s="209" t="s">
        <v>96</v>
      </c>
      <c r="J39" s="152"/>
      <c r="K39" s="209" t="s">
        <v>96</v>
      </c>
      <c r="L39" s="152"/>
      <c r="M39" s="214">
        <v>23695</v>
      </c>
      <c r="N39" s="152"/>
      <c r="O39" s="152"/>
      <c r="P39" s="209" t="s">
        <v>96</v>
      </c>
      <c r="Q39" s="152"/>
      <c r="R39" s="214">
        <v>23695</v>
      </c>
      <c r="S39" s="152"/>
      <c r="T39" s="152"/>
      <c r="U39" s="152"/>
      <c r="V39" s="152"/>
      <c r="W39" s="152"/>
      <c r="X39" s="152"/>
      <c r="Y39" s="152"/>
      <c r="Z39" s="152"/>
      <c r="AA39" s="152"/>
      <c r="AB39" s="152"/>
      <c r="AC39" s="152"/>
    </row>
    <row r="40" spans="1:29" s="59" customFormat="1" x14ac:dyDescent="0.25">
      <c r="A40" s="207"/>
      <c r="B40" s="207"/>
      <c r="C40" s="68"/>
      <c r="D40" s="207"/>
      <c r="E40" s="152"/>
      <c r="F40" s="152"/>
      <c r="G40" s="152"/>
      <c r="H40" s="152"/>
      <c r="I40" s="152"/>
      <c r="J40" s="152"/>
      <c r="K40" s="152"/>
      <c r="L40" s="152"/>
      <c r="M40" s="152"/>
      <c r="N40" s="152"/>
      <c r="O40" s="152"/>
      <c r="P40" s="152"/>
      <c r="Q40" s="152"/>
      <c r="R40" s="152"/>
      <c r="S40" s="152"/>
      <c r="T40" s="152"/>
      <c r="U40" s="152"/>
      <c r="V40" s="152"/>
      <c r="W40" s="152"/>
      <c r="X40" s="152"/>
      <c r="Y40" s="152"/>
      <c r="Z40" s="152"/>
      <c r="AA40" s="152"/>
      <c r="AB40" s="152"/>
      <c r="AC40" s="152"/>
    </row>
    <row r="41" spans="1:29" s="59" customFormat="1" x14ac:dyDescent="0.25">
      <c r="A41" s="207"/>
      <c r="B41" s="174" t="s">
        <v>209</v>
      </c>
      <c r="C41" s="71" t="s">
        <v>96</v>
      </c>
      <c r="D41" s="207"/>
      <c r="E41" s="141" t="s">
        <v>96</v>
      </c>
      <c r="F41" s="152"/>
      <c r="G41" s="141" t="s">
        <v>96</v>
      </c>
      <c r="H41" s="152"/>
      <c r="I41" s="141" t="s">
        <v>96</v>
      </c>
      <c r="J41" s="152"/>
      <c r="K41" s="141" t="s">
        <v>96</v>
      </c>
      <c r="L41" s="152"/>
      <c r="M41" s="141" t="s">
        <v>96</v>
      </c>
      <c r="N41" s="152"/>
      <c r="O41" s="152"/>
      <c r="P41" s="166">
        <v>-566229</v>
      </c>
      <c r="Q41" s="152"/>
      <c r="R41" s="166">
        <v>-566229</v>
      </c>
      <c r="S41" s="152"/>
      <c r="T41" s="152"/>
      <c r="U41" s="152"/>
      <c r="V41" s="152"/>
      <c r="W41" s="152"/>
      <c r="X41" s="152"/>
      <c r="Y41" s="152"/>
      <c r="Z41" s="152"/>
      <c r="AA41" s="152"/>
      <c r="AB41" s="152"/>
      <c r="AC41" s="152"/>
    </row>
    <row r="42" spans="1:29" s="59" customFormat="1" x14ac:dyDescent="0.25">
      <c r="A42" s="207"/>
      <c r="B42" s="207"/>
      <c r="C42" s="68"/>
      <c r="D42" s="207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152"/>
      <c r="T42" s="152"/>
      <c r="U42" s="152"/>
      <c r="V42" s="152"/>
      <c r="W42" s="152"/>
      <c r="X42" s="152"/>
      <c r="Y42" s="152"/>
      <c r="Z42" s="152"/>
      <c r="AA42" s="152"/>
      <c r="AB42" s="152"/>
      <c r="AC42" s="152"/>
    </row>
    <row r="43" spans="1:29" s="59" customFormat="1" ht="14.4" thickBot="1" x14ac:dyDescent="0.3">
      <c r="A43" s="207"/>
      <c r="B43" s="69" t="s">
        <v>210</v>
      </c>
      <c r="C43" s="85">
        <v>1000</v>
      </c>
      <c r="D43" s="68"/>
      <c r="E43" s="21">
        <v>1</v>
      </c>
      <c r="F43" s="68"/>
      <c r="G43" s="85">
        <f>SUM(G37:G42)</f>
        <v>49086326</v>
      </c>
      <c r="H43" s="68"/>
      <c r="I43" s="21">
        <f>SUM(I37:I42)</f>
        <v>49086</v>
      </c>
      <c r="J43" s="68"/>
      <c r="K43" s="21">
        <f>SUM(K37:K42)</f>
        <v>24480</v>
      </c>
      <c r="L43" s="68"/>
      <c r="M43" s="21">
        <f>SUM(M37:M42)</f>
        <v>1886614</v>
      </c>
      <c r="N43" s="68"/>
      <c r="O43" s="68"/>
      <c r="P43" s="21">
        <f>SUM(P37:P41)</f>
        <v>-1409042</v>
      </c>
      <c r="Q43" s="73"/>
      <c r="R43" s="21">
        <f>SUM(R37:R41)</f>
        <v>551139</v>
      </c>
      <c r="S43" s="152"/>
      <c r="T43" s="152"/>
      <c r="U43" s="152"/>
      <c r="V43" s="152"/>
      <c r="W43" s="152"/>
      <c r="X43" s="152"/>
      <c r="Y43" s="152"/>
      <c r="Z43" s="152"/>
      <c r="AA43" s="152"/>
      <c r="AB43" s="152"/>
      <c r="AC43" s="152"/>
    </row>
    <row r="44" spans="1:29" s="59" customFormat="1" ht="14.4" thickTop="1" x14ac:dyDescent="0.25">
      <c r="A44" s="207"/>
      <c r="B44" s="58"/>
      <c r="C44" s="83"/>
      <c r="D44" s="83"/>
      <c r="E44" s="83"/>
      <c r="F44" s="83"/>
      <c r="G44" s="83"/>
      <c r="H44" s="83"/>
      <c r="I44" s="83"/>
      <c r="J44" s="83"/>
      <c r="K44" s="83"/>
      <c r="L44" s="83"/>
      <c r="M44" s="83"/>
      <c r="N44" s="83"/>
      <c r="O44" s="83"/>
      <c r="P44" s="84"/>
      <c r="Q44" s="84"/>
      <c r="R44" s="83"/>
      <c r="S44" s="152"/>
      <c r="T44" s="152"/>
      <c r="U44" s="152"/>
      <c r="V44" s="152"/>
      <c r="W44" s="152"/>
      <c r="X44" s="152"/>
      <c r="Y44" s="152"/>
      <c r="Z44" s="152"/>
      <c r="AA44" s="152"/>
      <c r="AB44" s="152"/>
      <c r="AC44" s="152"/>
    </row>
    <row r="45" spans="1:29" s="59" customFormat="1" x14ac:dyDescent="0.25">
      <c r="A45" s="207"/>
      <c r="B45" s="82"/>
      <c r="C45" s="220" t="s">
        <v>211</v>
      </c>
      <c r="D45" s="220"/>
      <c r="E45" s="220"/>
      <c r="F45" s="220"/>
      <c r="G45" s="220"/>
      <c r="H45" s="220"/>
      <c r="I45" s="220"/>
      <c r="J45" s="220"/>
      <c r="K45" s="220"/>
      <c r="L45" s="220"/>
      <c r="M45" s="220"/>
      <c r="N45" s="220"/>
      <c r="O45" s="220"/>
      <c r="P45" s="220"/>
      <c r="Q45" s="220"/>
      <c r="R45" s="220"/>
      <c r="S45" s="152"/>
      <c r="T45" s="152"/>
      <c r="U45" s="152"/>
      <c r="V45" s="152"/>
      <c r="W45" s="152"/>
      <c r="X45" s="152"/>
      <c r="Y45" s="152"/>
      <c r="Z45" s="152"/>
      <c r="AA45" s="152"/>
      <c r="AB45" s="152"/>
      <c r="AC45" s="152"/>
    </row>
    <row r="46" spans="1:29" s="59" customFormat="1" x14ac:dyDescent="0.25">
      <c r="A46" s="207"/>
      <c r="B46" s="82"/>
      <c r="C46" s="155"/>
      <c r="D46" s="83"/>
      <c r="E46" s="155"/>
      <c r="F46" s="83"/>
      <c r="G46" s="169"/>
      <c r="H46" s="83"/>
      <c r="I46" s="170"/>
      <c r="J46" s="83"/>
      <c r="K46" s="83"/>
      <c r="L46" s="83"/>
      <c r="M46" s="165"/>
      <c r="N46" s="83"/>
      <c r="O46" s="83"/>
      <c r="P46" s="149"/>
      <c r="Q46" s="84"/>
      <c r="R46" s="165"/>
      <c r="S46" s="152"/>
      <c r="T46" s="152"/>
      <c r="U46" s="152"/>
      <c r="V46" s="152"/>
      <c r="W46" s="152"/>
      <c r="X46" s="152"/>
      <c r="Y46" s="152"/>
      <c r="Z46" s="152"/>
      <c r="AA46" s="152"/>
      <c r="AB46" s="152"/>
      <c r="AC46" s="152"/>
    </row>
    <row r="47" spans="1:29" s="59" customFormat="1" x14ac:dyDescent="0.25">
      <c r="A47" s="207"/>
      <c r="B47" s="188" t="s">
        <v>208</v>
      </c>
      <c r="C47" s="191">
        <v>1000</v>
      </c>
      <c r="D47" s="83"/>
      <c r="E47" s="189">
        <v>1</v>
      </c>
      <c r="F47" s="83"/>
      <c r="G47" s="192">
        <v>48336326</v>
      </c>
      <c r="H47" s="83"/>
      <c r="I47" s="189">
        <v>48336</v>
      </c>
      <c r="J47" s="83"/>
      <c r="K47" s="177">
        <v>0</v>
      </c>
      <c r="L47" s="83"/>
      <c r="M47" s="189">
        <v>1715726</v>
      </c>
      <c r="N47" s="83"/>
      <c r="O47" s="83"/>
      <c r="P47" s="190">
        <v>-848758</v>
      </c>
      <c r="Q47" s="84"/>
      <c r="R47" s="189">
        <v>915305</v>
      </c>
      <c r="S47" s="152"/>
      <c r="T47" s="152"/>
      <c r="U47" s="152"/>
      <c r="V47" s="152"/>
      <c r="W47" s="152"/>
      <c r="X47" s="152"/>
      <c r="Y47" s="152"/>
      <c r="Z47" s="152"/>
      <c r="AA47" s="152"/>
      <c r="AB47" s="152"/>
      <c r="AC47" s="152"/>
    </row>
    <row r="48" spans="1:29" s="59" customFormat="1" x14ac:dyDescent="0.25">
      <c r="A48" s="207"/>
      <c r="B48" s="188"/>
      <c r="C48" s="191"/>
      <c r="D48" s="83"/>
      <c r="E48" s="189"/>
      <c r="F48" s="83"/>
      <c r="G48" s="192"/>
      <c r="H48" s="83"/>
      <c r="I48" s="189"/>
      <c r="J48" s="83"/>
      <c r="K48" s="177"/>
      <c r="L48" s="83"/>
      <c r="M48" s="189"/>
      <c r="N48" s="83"/>
      <c r="O48" s="83"/>
      <c r="P48" s="190"/>
      <c r="Q48" s="84"/>
      <c r="R48" s="189"/>
      <c r="S48" s="152"/>
      <c r="T48" s="152"/>
      <c r="U48" s="152"/>
      <c r="V48" s="152"/>
      <c r="W48" s="152"/>
      <c r="X48" s="152"/>
      <c r="Y48" s="152"/>
      <c r="Z48" s="152"/>
      <c r="AA48" s="152"/>
      <c r="AB48" s="152"/>
      <c r="AC48" s="152"/>
    </row>
    <row r="49" spans="1:29" s="59" customFormat="1" x14ac:dyDescent="0.25">
      <c r="A49" s="158"/>
      <c r="B49" s="174" t="s">
        <v>139</v>
      </c>
      <c r="C49" s="191" t="s">
        <v>96</v>
      </c>
      <c r="D49" s="83"/>
      <c r="E49" s="190" t="s">
        <v>96</v>
      </c>
      <c r="F49" s="83"/>
      <c r="G49" s="192" t="s">
        <v>96</v>
      </c>
      <c r="H49" s="83"/>
      <c r="I49" s="190" t="s">
        <v>96</v>
      </c>
      <c r="J49" s="83"/>
      <c r="K49" s="210" t="s">
        <v>96</v>
      </c>
      <c r="L49" s="83"/>
      <c r="M49" s="165">
        <v>49770</v>
      </c>
      <c r="N49" s="83"/>
      <c r="O49" s="83"/>
      <c r="P49" s="190" t="s">
        <v>96</v>
      </c>
      <c r="Q49" s="84"/>
      <c r="R49" s="165">
        <v>49770</v>
      </c>
      <c r="S49" s="152"/>
      <c r="T49" s="152"/>
      <c r="U49" s="152"/>
      <c r="V49" s="152"/>
      <c r="W49" s="152"/>
      <c r="X49" s="152"/>
      <c r="Y49" s="152"/>
      <c r="Z49" s="152"/>
      <c r="AA49" s="152"/>
      <c r="AB49" s="152"/>
      <c r="AC49" s="152"/>
    </row>
    <row r="50" spans="1:29" x14ac:dyDescent="0.25">
      <c r="B50" s="82"/>
      <c r="C50" s="155"/>
      <c r="D50" s="83"/>
      <c r="E50" s="155"/>
      <c r="F50" s="83"/>
      <c r="G50" s="156"/>
      <c r="H50" s="83"/>
      <c r="I50" s="156"/>
      <c r="J50" s="83"/>
      <c r="K50" s="83"/>
      <c r="L50" s="83"/>
      <c r="M50" s="156"/>
      <c r="N50" s="83"/>
      <c r="O50" s="83"/>
      <c r="P50" s="147"/>
      <c r="Q50" s="84"/>
      <c r="R50" s="147"/>
    </row>
    <row r="51" spans="1:29" x14ac:dyDescent="0.25">
      <c r="A51" s="10"/>
      <c r="B51" s="82" t="s">
        <v>212</v>
      </c>
      <c r="C51" s="211" t="s">
        <v>96</v>
      </c>
      <c r="D51" s="83"/>
      <c r="E51" s="211" t="s">
        <v>96</v>
      </c>
      <c r="F51" s="83"/>
      <c r="G51" s="212" t="s">
        <v>96</v>
      </c>
      <c r="H51" s="83"/>
      <c r="I51" s="212" t="s">
        <v>96</v>
      </c>
      <c r="J51" s="83"/>
      <c r="K51" s="212" t="s">
        <v>96</v>
      </c>
      <c r="L51" s="83"/>
      <c r="M51" s="213">
        <v>0</v>
      </c>
      <c r="N51" s="83"/>
      <c r="O51" s="83"/>
      <c r="P51" s="123">
        <v>127219</v>
      </c>
      <c r="Q51" s="84"/>
      <c r="R51" s="123">
        <v>127219</v>
      </c>
      <c r="S51" s="10"/>
      <c r="T51" s="10"/>
    </row>
    <row r="52" spans="1:29" x14ac:dyDescent="0.25">
      <c r="C52" s="83"/>
      <c r="D52" s="83"/>
      <c r="E52" s="83"/>
      <c r="F52" s="83"/>
      <c r="G52" s="83"/>
      <c r="H52" s="83"/>
      <c r="I52" s="83"/>
      <c r="J52" s="83"/>
      <c r="K52" s="83"/>
      <c r="L52" s="83"/>
      <c r="M52" s="83"/>
      <c r="N52" s="83"/>
      <c r="O52" s="83"/>
      <c r="P52" s="84"/>
      <c r="Q52" s="84"/>
      <c r="R52" s="83"/>
    </row>
    <row r="53" spans="1:29" ht="14.4" thickBot="1" x14ac:dyDescent="0.3">
      <c r="B53" s="69" t="s">
        <v>206</v>
      </c>
      <c r="C53" s="85">
        <f>SUM(C47:C52)</f>
        <v>1000</v>
      </c>
      <c r="D53" s="68"/>
      <c r="E53" s="21">
        <f>SUM(E47:E52)</f>
        <v>1</v>
      </c>
      <c r="F53" s="68"/>
      <c r="G53" s="85">
        <f>SUM(G47:G52)</f>
        <v>48336326</v>
      </c>
      <c r="H53" s="68"/>
      <c r="I53" s="21">
        <f>SUM(I47:I52)</f>
        <v>48336</v>
      </c>
      <c r="J53" s="83"/>
      <c r="K53" s="21">
        <f>SUM(K47:K52)</f>
        <v>0</v>
      </c>
      <c r="L53" s="83"/>
      <c r="M53" s="21">
        <f>SUM(M47:M51)</f>
        <v>1765496</v>
      </c>
      <c r="N53" s="83"/>
      <c r="O53" s="83"/>
      <c r="P53" s="164">
        <f>SUM(P47:P51)</f>
        <v>-721539</v>
      </c>
      <c r="Q53" s="84"/>
      <c r="R53" s="164">
        <f>SUM(R47:R51)</f>
        <v>1092294</v>
      </c>
    </row>
    <row r="54" spans="1:29" ht="14.4" thickTop="1" x14ac:dyDescent="0.25">
      <c r="C54" s="83"/>
      <c r="D54" s="83"/>
      <c r="E54" s="83"/>
      <c r="F54" s="83"/>
      <c r="G54" s="83"/>
      <c r="H54" s="83"/>
      <c r="I54" s="83"/>
      <c r="J54" s="83"/>
      <c r="K54" s="83"/>
      <c r="L54" s="83"/>
      <c r="M54" s="83"/>
      <c r="N54" s="83"/>
      <c r="O54" s="83"/>
      <c r="P54" s="84"/>
      <c r="Q54" s="84"/>
      <c r="R54" s="83"/>
    </row>
    <row r="56" spans="1:29" x14ac:dyDescent="0.25">
      <c r="C56" s="83"/>
      <c r="D56" s="83"/>
      <c r="E56" s="83"/>
      <c r="F56" s="83"/>
      <c r="G56" s="83"/>
      <c r="H56" s="83"/>
      <c r="I56" s="83"/>
      <c r="J56" s="83"/>
      <c r="K56" s="83"/>
      <c r="L56" s="83"/>
      <c r="M56" s="83"/>
      <c r="N56" s="83"/>
      <c r="O56" s="83"/>
      <c r="P56" s="84"/>
      <c r="Q56" s="84"/>
      <c r="R56" s="83"/>
    </row>
    <row r="57" spans="1:29" x14ac:dyDescent="0.25">
      <c r="C57" s="83"/>
      <c r="D57" s="83"/>
      <c r="E57" s="83"/>
      <c r="F57" s="83"/>
      <c r="G57" s="83"/>
      <c r="H57" s="83"/>
      <c r="I57" s="83"/>
      <c r="J57" s="83"/>
      <c r="K57" s="83"/>
      <c r="L57" s="83"/>
      <c r="M57" s="83"/>
      <c r="N57" s="83"/>
      <c r="O57" s="83"/>
      <c r="P57" s="84"/>
      <c r="Q57" s="84"/>
      <c r="R57" s="83"/>
    </row>
    <row r="58" spans="1:29" x14ac:dyDescent="0.25">
      <c r="C58" s="83"/>
      <c r="D58" s="83"/>
      <c r="E58" s="83"/>
      <c r="F58" s="83"/>
      <c r="G58" s="83"/>
      <c r="H58" s="83"/>
      <c r="I58" s="83"/>
      <c r="J58" s="83"/>
      <c r="K58" s="83"/>
      <c r="L58" s="83"/>
      <c r="M58" s="83"/>
      <c r="N58" s="83"/>
      <c r="O58" s="83"/>
      <c r="P58" s="84"/>
      <c r="Q58" s="84"/>
      <c r="R58" s="83"/>
    </row>
    <row r="59" spans="1:29" x14ac:dyDescent="0.25">
      <c r="C59" s="83"/>
      <c r="D59" s="83"/>
      <c r="E59" s="83"/>
      <c r="F59" s="83"/>
      <c r="G59" s="83"/>
      <c r="H59" s="83"/>
      <c r="I59" s="83"/>
      <c r="J59" s="83"/>
      <c r="K59" s="83"/>
      <c r="L59" s="83"/>
      <c r="M59" s="83"/>
      <c r="N59" s="83"/>
      <c r="O59" s="83"/>
      <c r="P59" s="84"/>
      <c r="Q59" s="84"/>
      <c r="R59" s="83"/>
    </row>
    <row r="60" spans="1:29" x14ac:dyDescent="0.25">
      <c r="C60" s="83"/>
      <c r="D60" s="83"/>
      <c r="E60" s="83"/>
      <c r="F60" s="83"/>
      <c r="G60" s="83"/>
      <c r="H60" s="83"/>
      <c r="I60" s="83"/>
      <c r="J60" s="83"/>
      <c r="K60" s="83"/>
      <c r="L60" s="83"/>
      <c r="M60" s="83"/>
      <c r="N60" s="83"/>
      <c r="O60" s="83"/>
      <c r="P60" s="84"/>
      <c r="Q60" s="84"/>
      <c r="R60" s="83"/>
    </row>
    <row r="61" spans="1:29" x14ac:dyDescent="0.25">
      <c r="C61" s="83"/>
      <c r="D61" s="83"/>
      <c r="E61" s="83"/>
      <c r="F61" s="83"/>
      <c r="G61" s="83"/>
      <c r="H61" s="83"/>
      <c r="I61" s="83"/>
      <c r="J61" s="83"/>
      <c r="K61" s="83"/>
      <c r="L61" s="83"/>
      <c r="M61" s="83"/>
      <c r="N61" s="83"/>
      <c r="O61" s="83"/>
      <c r="P61" s="84"/>
      <c r="Q61" s="84"/>
      <c r="R61" s="83"/>
    </row>
    <row r="62" spans="1:29" x14ac:dyDescent="0.25">
      <c r="C62" s="83"/>
      <c r="D62" s="83"/>
      <c r="E62" s="83"/>
      <c r="F62" s="83"/>
      <c r="G62" s="83"/>
      <c r="H62" s="83"/>
      <c r="I62" s="83"/>
      <c r="J62" s="83"/>
      <c r="K62" s="83"/>
      <c r="L62" s="83"/>
      <c r="M62" s="83"/>
      <c r="N62" s="83"/>
      <c r="O62" s="83"/>
      <c r="P62" s="84"/>
      <c r="Q62" s="84"/>
      <c r="R62" s="83"/>
    </row>
    <row r="63" spans="1:29" x14ac:dyDescent="0.25">
      <c r="C63" s="83"/>
      <c r="D63" s="83"/>
      <c r="E63" s="83"/>
      <c r="F63" s="83"/>
      <c r="G63" s="83"/>
      <c r="H63" s="83"/>
      <c r="I63" s="83"/>
      <c r="J63" s="83"/>
      <c r="K63" s="83"/>
      <c r="L63" s="83"/>
      <c r="M63" s="83"/>
      <c r="N63" s="83"/>
      <c r="O63" s="83"/>
      <c r="P63" s="84"/>
      <c r="Q63" s="84"/>
      <c r="R63" s="83"/>
    </row>
    <row r="64" spans="1:29" x14ac:dyDescent="0.25">
      <c r="P64" s="63"/>
      <c r="Q64" s="63"/>
    </row>
    <row r="65" spans="16:17" x14ac:dyDescent="0.25">
      <c r="P65" s="63"/>
      <c r="Q65" s="63"/>
    </row>
    <row r="66" spans="16:17" x14ac:dyDescent="0.25">
      <c r="P66" s="63"/>
      <c r="Q66" s="63"/>
    </row>
    <row r="67" spans="16:17" x14ac:dyDescent="0.25">
      <c r="P67" s="63"/>
      <c r="Q67" s="63"/>
    </row>
    <row r="68" spans="16:17" x14ac:dyDescent="0.25">
      <c r="P68" s="63"/>
      <c r="Q68" s="63"/>
    </row>
    <row r="69" spans="16:17" x14ac:dyDescent="0.25">
      <c r="P69" s="63"/>
      <c r="Q69" s="63"/>
    </row>
    <row r="70" spans="16:17" x14ac:dyDescent="0.25">
      <c r="P70" s="63"/>
      <c r="Q70" s="63"/>
    </row>
    <row r="71" spans="16:17" x14ac:dyDescent="0.25">
      <c r="P71" s="63"/>
      <c r="Q71" s="63"/>
    </row>
    <row r="72" spans="16:17" x14ac:dyDescent="0.25">
      <c r="P72" s="63"/>
      <c r="Q72" s="63"/>
    </row>
    <row r="73" spans="16:17" x14ac:dyDescent="0.25">
      <c r="P73" s="63"/>
      <c r="Q73" s="63"/>
    </row>
    <row r="74" spans="16:17" x14ac:dyDescent="0.25">
      <c r="P74" s="63"/>
      <c r="Q74" s="63"/>
    </row>
    <row r="75" spans="16:17" x14ac:dyDescent="0.25">
      <c r="P75" s="63"/>
      <c r="Q75" s="63"/>
    </row>
    <row r="76" spans="16:17" x14ac:dyDescent="0.25">
      <c r="P76" s="63"/>
      <c r="Q76" s="63"/>
    </row>
    <row r="77" spans="16:17" x14ac:dyDescent="0.25">
      <c r="P77" s="63"/>
      <c r="Q77" s="63"/>
    </row>
    <row r="78" spans="16:17" x14ac:dyDescent="0.25">
      <c r="P78" s="63"/>
      <c r="Q78" s="63"/>
    </row>
    <row r="79" spans="16:17" x14ac:dyDescent="0.25">
      <c r="P79" s="63"/>
      <c r="Q79" s="63"/>
    </row>
    <row r="80" spans="16:17" x14ac:dyDescent="0.25">
      <c r="P80" s="63"/>
      <c r="Q80" s="63"/>
    </row>
    <row r="81" spans="16:17" x14ac:dyDescent="0.25">
      <c r="P81" s="63"/>
      <c r="Q81" s="63"/>
    </row>
    <row r="82" spans="16:17" x14ac:dyDescent="0.25">
      <c r="P82" s="63"/>
      <c r="Q82" s="63"/>
    </row>
    <row r="83" spans="16:17" x14ac:dyDescent="0.25">
      <c r="P83" s="63"/>
      <c r="Q83" s="63"/>
    </row>
    <row r="84" spans="16:17" x14ac:dyDescent="0.25">
      <c r="P84" s="63"/>
      <c r="Q84" s="63"/>
    </row>
    <row r="85" spans="16:17" x14ac:dyDescent="0.25">
      <c r="P85" s="63"/>
      <c r="Q85" s="63"/>
    </row>
    <row r="86" spans="16:17" x14ac:dyDescent="0.25">
      <c r="P86" s="63"/>
      <c r="Q86" s="63"/>
    </row>
    <row r="87" spans="16:17" x14ac:dyDescent="0.25">
      <c r="P87" s="63"/>
      <c r="Q87" s="63"/>
    </row>
    <row r="88" spans="16:17" x14ac:dyDescent="0.25">
      <c r="P88" s="63"/>
      <c r="Q88" s="63"/>
    </row>
    <row r="89" spans="16:17" x14ac:dyDescent="0.25">
      <c r="P89" s="63"/>
      <c r="Q89" s="63"/>
    </row>
    <row r="90" spans="16:17" x14ac:dyDescent="0.25">
      <c r="P90" s="63"/>
      <c r="Q90" s="63"/>
    </row>
    <row r="91" spans="16:17" x14ac:dyDescent="0.25">
      <c r="P91" s="63"/>
      <c r="Q91" s="63"/>
    </row>
    <row r="92" spans="16:17" x14ac:dyDescent="0.25">
      <c r="P92" s="63"/>
      <c r="Q92" s="63"/>
    </row>
    <row r="93" spans="16:17" x14ac:dyDescent="0.25">
      <c r="P93" s="63"/>
      <c r="Q93" s="63"/>
    </row>
    <row r="94" spans="16:17" x14ac:dyDescent="0.25">
      <c r="P94" s="63"/>
      <c r="Q94" s="63"/>
    </row>
    <row r="95" spans="16:17" x14ac:dyDescent="0.25">
      <c r="P95" s="63"/>
      <c r="Q95" s="63"/>
    </row>
    <row r="96" spans="16:17" x14ac:dyDescent="0.25">
      <c r="P96" s="63"/>
      <c r="Q96" s="63"/>
    </row>
    <row r="97" spans="16:17" x14ac:dyDescent="0.25">
      <c r="P97" s="63"/>
      <c r="Q97" s="63"/>
    </row>
    <row r="98" spans="16:17" x14ac:dyDescent="0.25">
      <c r="P98" s="63"/>
      <c r="Q98" s="63"/>
    </row>
    <row r="99" spans="16:17" x14ac:dyDescent="0.25">
      <c r="P99" s="63"/>
      <c r="Q99" s="63"/>
    </row>
    <row r="100" spans="16:17" x14ac:dyDescent="0.25">
      <c r="P100" s="63"/>
      <c r="Q100" s="63"/>
    </row>
    <row r="101" spans="16:17" x14ac:dyDescent="0.25">
      <c r="P101" s="63"/>
      <c r="Q101" s="63"/>
    </row>
    <row r="102" spans="16:17" x14ac:dyDescent="0.25">
      <c r="P102" s="63"/>
      <c r="Q102" s="63"/>
    </row>
    <row r="103" spans="16:17" x14ac:dyDescent="0.25">
      <c r="P103" s="63"/>
      <c r="Q103" s="63"/>
    </row>
    <row r="104" spans="16:17" x14ac:dyDescent="0.25">
      <c r="P104" s="63"/>
      <c r="Q104" s="63"/>
    </row>
    <row r="105" spans="16:17" x14ac:dyDescent="0.25">
      <c r="P105" s="63"/>
      <c r="Q105" s="63"/>
    </row>
    <row r="106" spans="16:17" x14ac:dyDescent="0.25">
      <c r="P106" s="63"/>
      <c r="Q106" s="63"/>
    </row>
    <row r="107" spans="16:17" x14ac:dyDescent="0.25">
      <c r="P107" s="63"/>
      <c r="Q107" s="63"/>
    </row>
    <row r="108" spans="16:17" x14ac:dyDescent="0.25">
      <c r="P108" s="63"/>
      <c r="Q108" s="63"/>
    </row>
    <row r="109" spans="16:17" x14ac:dyDescent="0.25">
      <c r="P109" s="63"/>
      <c r="Q109" s="63"/>
    </row>
    <row r="110" spans="16:17" x14ac:dyDescent="0.25">
      <c r="P110" s="63"/>
      <c r="Q110" s="63"/>
    </row>
    <row r="111" spans="16:17" x14ac:dyDescent="0.25">
      <c r="P111" s="63"/>
      <c r="Q111" s="63"/>
    </row>
    <row r="112" spans="16:17" x14ac:dyDescent="0.25">
      <c r="P112" s="63"/>
      <c r="Q112" s="63"/>
    </row>
    <row r="113" spans="16:17" x14ac:dyDescent="0.25">
      <c r="P113" s="63"/>
      <c r="Q113" s="63"/>
    </row>
    <row r="114" spans="16:17" x14ac:dyDescent="0.25">
      <c r="P114" s="63"/>
      <c r="Q114" s="63"/>
    </row>
    <row r="115" spans="16:17" x14ac:dyDescent="0.25">
      <c r="P115" s="63"/>
      <c r="Q115" s="63"/>
    </row>
    <row r="116" spans="16:17" x14ac:dyDescent="0.25">
      <c r="P116" s="63"/>
      <c r="Q116" s="63"/>
    </row>
    <row r="117" spans="16:17" x14ac:dyDescent="0.25">
      <c r="P117" s="63"/>
      <c r="Q117" s="63"/>
    </row>
    <row r="118" spans="16:17" x14ac:dyDescent="0.25">
      <c r="P118" s="63"/>
      <c r="Q118" s="63"/>
    </row>
    <row r="119" spans="16:17" x14ac:dyDescent="0.25">
      <c r="P119" s="63"/>
      <c r="Q119" s="63"/>
    </row>
    <row r="120" spans="16:17" x14ac:dyDescent="0.25">
      <c r="P120" s="63"/>
      <c r="Q120" s="63"/>
    </row>
    <row r="121" spans="16:17" x14ac:dyDescent="0.25">
      <c r="P121" s="63"/>
      <c r="Q121" s="63"/>
    </row>
    <row r="122" spans="16:17" x14ac:dyDescent="0.25">
      <c r="P122" s="63"/>
      <c r="Q122" s="63"/>
    </row>
    <row r="123" spans="16:17" x14ac:dyDescent="0.25">
      <c r="P123" s="63"/>
      <c r="Q123" s="63"/>
    </row>
    <row r="124" spans="16:17" x14ac:dyDescent="0.25">
      <c r="P124" s="63"/>
      <c r="Q124" s="63"/>
    </row>
    <row r="125" spans="16:17" x14ac:dyDescent="0.25">
      <c r="P125" s="63"/>
      <c r="Q125" s="63"/>
    </row>
    <row r="126" spans="16:17" x14ac:dyDescent="0.25">
      <c r="P126" s="63"/>
      <c r="Q126" s="63"/>
    </row>
    <row r="127" spans="16:17" x14ac:dyDescent="0.25">
      <c r="P127" s="63"/>
      <c r="Q127" s="63"/>
    </row>
    <row r="128" spans="16:17" x14ac:dyDescent="0.25">
      <c r="P128" s="63"/>
      <c r="Q128" s="63"/>
    </row>
    <row r="129" spans="16:17" x14ac:dyDescent="0.25">
      <c r="P129" s="63"/>
      <c r="Q129" s="63"/>
    </row>
    <row r="130" spans="16:17" x14ac:dyDescent="0.25">
      <c r="P130" s="63"/>
      <c r="Q130" s="63"/>
    </row>
    <row r="131" spans="16:17" x14ac:dyDescent="0.25">
      <c r="P131" s="63"/>
      <c r="Q131" s="63"/>
    </row>
    <row r="132" spans="16:17" x14ac:dyDescent="0.25">
      <c r="P132" s="63"/>
      <c r="Q132" s="63"/>
    </row>
    <row r="133" spans="16:17" x14ac:dyDescent="0.25">
      <c r="P133" s="63"/>
      <c r="Q133" s="63"/>
    </row>
    <row r="134" spans="16:17" x14ac:dyDescent="0.25">
      <c r="P134" s="63"/>
      <c r="Q134" s="63"/>
    </row>
    <row r="135" spans="16:17" x14ac:dyDescent="0.25">
      <c r="P135" s="63"/>
      <c r="Q135" s="63"/>
    </row>
    <row r="136" spans="16:17" x14ac:dyDescent="0.25">
      <c r="P136" s="63"/>
      <c r="Q136" s="63"/>
    </row>
    <row r="137" spans="16:17" x14ac:dyDescent="0.25">
      <c r="P137" s="63"/>
      <c r="Q137" s="63"/>
    </row>
    <row r="138" spans="16:17" x14ac:dyDescent="0.25">
      <c r="P138" s="63"/>
      <c r="Q138" s="63"/>
    </row>
    <row r="139" spans="16:17" x14ac:dyDescent="0.25">
      <c r="P139" s="63"/>
      <c r="Q139" s="63"/>
    </row>
    <row r="140" spans="16:17" x14ac:dyDescent="0.25">
      <c r="P140" s="63"/>
      <c r="Q140" s="63"/>
    </row>
    <row r="141" spans="16:17" x14ac:dyDescent="0.25">
      <c r="P141" s="63"/>
      <c r="Q141" s="63"/>
    </row>
    <row r="142" spans="16:17" x14ac:dyDescent="0.25">
      <c r="P142" s="63"/>
      <c r="Q142" s="63"/>
    </row>
    <row r="143" spans="16:17" x14ac:dyDescent="0.25">
      <c r="P143" s="63"/>
      <c r="Q143" s="63"/>
    </row>
    <row r="144" spans="16:17" x14ac:dyDescent="0.25">
      <c r="P144" s="63"/>
      <c r="Q144" s="63"/>
    </row>
    <row r="145" spans="16:17" x14ac:dyDescent="0.25">
      <c r="P145" s="63"/>
      <c r="Q145" s="63"/>
    </row>
    <row r="146" spans="16:17" x14ac:dyDescent="0.25">
      <c r="P146" s="63"/>
      <c r="Q146" s="63"/>
    </row>
    <row r="147" spans="16:17" x14ac:dyDescent="0.25">
      <c r="P147" s="63"/>
      <c r="Q147" s="63"/>
    </row>
    <row r="148" spans="16:17" x14ac:dyDescent="0.25">
      <c r="P148" s="63"/>
      <c r="Q148" s="63"/>
    </row>
    <row r="149" spans="16:17" x14ac:dyDescent="0.25">
      <c r="P149" s="63"/>
      <c r="Q149" s="63"/>
    </row>
    <row r="150" spans="16:17" x14ac:dyDescent="0.25">
      <c r="P150" s="63"/>
      <c r="Q150" s="63"/>
    </row>
    <row r="151" spans="16:17" x14ac:dyDescent="0.25">
      <c r="P151" s="63"/>
      <c r="Q151" s="63"/>
    </row>
    <row r="152" spans="16:17" x14ac:dyDescent="0.25">
      <c r="P152" s="63"/>
      <c r="Q152" s="63"/>
    </row>
    <row r="153" spans="16:17" x14ac:dyDescent="0.25">
      <c r="P153" s="63"/>
      <c r="Q153" s="63"/>
    </row>
    <row r="154" spans="16:17" x14ac:dyDescent="0.25">
      <c r="P154" s="63"/>
      <c r="Q154" s="63"/>
    </row>
    <row r="155" spans="16:17" x14ac:dyDescent="0.25">
      <c r="P155" s="63"/>
      <c r="Q155" s="63"/>
    </row>
    <row r="156" spans="16:17" x14ac:dyDescent="0.25">
      <c r="P156" s="63"/>
      <c r="Q156" s="63"/>
    </row>
    <row r="157" spans="16:17" x14ac:dyDescent="0.25">
      <c r="P157" s="63"/>
      <c r="Q157" s="63"/>
    </row>
    <row r="158" spans="16:17" x14ac:dyDescent="0.25">
      <c r="P158" s="63"/>
      <c r="Q158" s="63"/>
    </row>
    <row r="159" spans="16:17" x14ac:dyDescent="0.25">
      <c r="P159" s="63"/>
      <c r="Q159" s="63"/>
    </row>
    <row r="160" spans="16:17" x14ac:dyDescent="0.25">
      <c r="P160" s="63"/>
      <c r="Q160" s="63"/>
    </row>
    <row r="161" spans="16:17" x14ac:dyDescent="0.25">
      <c r="P161" s="63"/>
      <c r="Q161" s="63"/>
    </row>
    <row r="162" spans="16:17" x14ac:dyDescent="0.25">
      <c r="P162" s="63"/>
      <c r="Q162" s="63"/>
    </row>
    <row r="163" spans="16:17" x14ac:dyDescent="0.25">
      <c r="P163" s="63"/>
      <c r="Q163" s="63"/>
    </row>
    <row r="164" spans="16:17" x14ac:dyDescent="0.25">
      <c r="P164" s="63"/>
      <c r="Q164" s="63"/>
    </row>
    <row r="165" spans="16:17" x14ac:dyDescent="0.25">
      <c r="P165" s="63"/>
      <c r="Q165" s="63"/>
    </row>
    <row r="166" spans="16:17" x14ac:dyDescent="0.25">
      <c r="P166" s="63"/>
      <c r="Q166" s="63"/>
    </row>
    <row r="167" spans="16:17" x14ac:dyDescent="0.25">
      <c r="P167" s="63"/>
      <c r="Q167" s="63"/>
    </row>
    <row r="168" spans="16:17" x14ac:dyDescent="0.25">
      <c r="P168" s="63"/>
      <c r="Q168" s="63"/>
    </row>
    <row r="169" spans="16:17" x14ac:dyDescent="0.25">
      <c r="P169" s="63"/>
      <c r="Q169" s="63"/>
    </row>
    <row r="170" spans="16:17" x14ac:dyDescent="0.25">
      <c r="P170" s="63"/>
      <c r="Q170" s="63"/>
    </row>
    <row r="171" spans="16:17" x14ac:dyDescent="0.25">
      <c r="P171" s="63"/>
      <c r="Q171" s="63"/>
    </row>
    <row r="172" spans="16:17" x14ac:dyDescent="0.25">
      <c r="P172" s="63"/>
      <c r="Q172" s="63"/>
    </row>
    <row r="173" spans="16:17" x14ac:dyDescent="0.25">
      <c r="P173" s="63"/>
      <c r="Q173" s="63"/>
    </row>
    <row r="174" spans="16:17" x14ac:dyDescent="0.25">
      <c r="P174" s="63"/>
      <c r="Q174" s="63"/>
    </row>
    <row r="175" spans="16:17" x14ac:dyDescent="0.25">
      <c r="P175" s="63"/>
      <c r="Q175" s="63"/>
    </row>
    <row r="176" spans="16:17" x14ac:dyDescent="0.25">
      <c r="P176" s="63"/>
      <c r="Q176" s="63"/>
    </row>
    <row r="177" spans="16:17" x14ac:dyDescent="0.25">
      <c r="P177" s="63"/>
      <c r="Q177" s="63"/>
    </row>
    <row r="178" spans="16:17" x14ac:dyDescent="0.25">
      <c r="P178" s="63"/>
      <c r="Q178" s="63"/>
    </row>
    <row r="179" spans="16:17" x14ac:dyDescent="0.25">
      <c r="P179" s="63"/>
      <c r="Q179" s="63"/>
    </row>
    <row r="180" spans="16:17" x14ac:dyDescent="0.25">
      <c r="P180" s="63"/>
      <c r="Q180" s="63"/>
    </row>
    <row r="181" spans="16:17" x14ac:dyDescent="0.25">
      <c r="P181" s="63"/>
      <c r="Q181" s="63"/>
    </row>
    <row r="182" spans="16:17" x14ac:dyDescent="0.25">
      <c r="P182" s="63"/>
      <c r="Q182" s="63"/>
    </row>
    <row r="183" spans="16:17" x14ac:dyDescent="0.25">
      <c r="P183" s="63"/>
      <c r="Q183" s="63"/>
    </row>
    <row r="184" spans="16:17" x14ac:dyDescent="0.25">
      <c r="P184" s="63"/>
      <c r="Q184" s="63"/>
    </row>
    <row r="185" spans="16:17" x14ac:dyDescent="0.25">
      <c r="P185" s="63"/>
      <c r="Q185" s="63"/>
    </row>
    <row r="186" spans="16:17" x14ac:dyDescent="0.25">
      <c r="P186" s="63"/>
      <c r="Q186" s="63"/>
    </row>
    <row r="187" spans="16:17" x14ac:dyDescent="0.25">
      <c r="P187" s="63"/>
      <c r="Q187" s="63"/>
    </row>
    <row r="188" spans="16:17" x14ac:dyDescent="0.25">
      <c r="P188" s="63"/>
      <c r="Q188" s="63"/>
    </row>
    <row r="189" spans="16:17" x14ac:dyDescent="0.25">
      <c r="P189" s="63"/>
      <c r="Q189" s="63"/>
    </row>
    <row r="190" spans="16:17" x14ac:dyDescent="0.25">
      <c r="P190" s="63"/>
      <c r="Q190" s="63"/>
    </row>
    <row r="191" spans="16:17" x14ac:dyDescent="0.25">
      <c r="P191" s="63"/>
      <c r="Q191" s="63"/>
    </row>
    <row r="192" spans="16:17" x14ac:dyDescent="0.25">
      <c r="P192" s="63"/>
      <c r="Q192" s="63"/>
    </row>
    <row r="193" spans="16:17" x14ac:dyDescent="0.25">
      <c r="P193" s="63"/>
      <c r="Q193" s="63"/>
    </row>
    <row r="194" spans="16:17" x14ac:dyDescent="0.25">
      <c r="P194" s="63"/>
      <c r="Q194" s="63"/>
    </row>
    <row r="195" spans="16:17" x14ac:dyDescent="0.25">
      <c r="P195" s="63"/>
      <c r="Q195" s="63"/>
    </row>
    <row r="196" spans="16:17" x14ac:dyDescent="0.25">
      <c r="P196" s="63"/>
      <c r="Q196" s="63"/>
    </row>
    <row r="197" spans="16:17" x14ac:dyDescent="0.25">
      <c r="P197" s="63"/>
      <c r="Q197" s="63"/>
    </row>
    <row r="198" spans="16:17" x14ac:dyDescent="0.25">
      <c r="P198" s="63"/>
      <c r="Q198" s="63"/>
    </row>
    <row r="199" spans="16:17" x14ac:dyDescent="0.25">
      <c r="P199" s="63"/>
      <c r="Q199" s="63"/>
    </row>
    <row r="200" spans="16:17" x14ac:dyDescent="0.25">
      <c r="P200" s="63"/>
      <c r="Q200" s="63"/>
    </row>
    <row r="201" spans="16:17" x14ac:dyDescent="0.25">
      <c r="P201" s="63"/>
      <c r="Q201" s="63"/>
    </row>
    <row r="202" spans="16:17" x14ac:dyDescent="0.25">
      <c r="P202" s="63"/>
      <c r="Q202" s="63"/>
    </row>
    <row r="203" spans="16:17" x14ac:dyDescent="0.25">
      <c r="P203" s="63"/>
      <c r="Q203" s="63"/>
    </row>
    <row r="204" spans="16:17" x14ac:dyDescent="0.25">
      <c r="P204" s="63"/>
      <c r="Q204" s="63"/>
    </row>
    <row r="205" spans="16:17" x14ac:dyDescent="0.25">
      <c r="P205" s="63"/>
      <c r="Q205" s="63"/>
    </row>
    <row r="206" spans="16:17" x14ac:dyDescent="0.25">
      <c r="P206" s="63"/>
      <c r="Q206" s="63"/>
    </row>
    <row r="207" spans="16:17" x14ac:dyDescent="0.25">
      <c r="P207" s="63"/>
      <c r="Q207" s="63"/>
    </row>
    <row r="208" spans="16:17" x14ac:dyDescent="0.25">
      <c r="P208" s="63"/>
      <c r="Q208" s="63"/>
    </row>
    <row r="209" spans="16:17" x14ac:dyDescent="0.25">
      <c r="P209" s="63"/>
      <c r="Q209" s="63"/>
    </row>
    <row r="210" spans="16:17" x14ac:dyDescent="0.25">
      <c r="P210" s="63"/>
      <c r="Q210" s="63"/>
    </row>
    <row r="211" spans="16:17" x14ac:dyDescent="0.25">
      <c r="P211" s="63"/>
      <c r="Q211" s="63"/>
    </row>
    <row r="212" spans="16:17" x14ac:dyDescent="0.25">
      <c r="P212" s="63"/>
      <c r="Q212" s="63"/>
    </row>
    <row r="213" spans="16:17" x14ac:dyDescent="0.25">
      <c r="P213" s="63"/>
      <c r="Q213" s="63"/>
    </row>
    <row r="214" spans="16:17" x14ac:dyDescent="0.25">
      <c r="P214" s="63"/>
      <c r="Q214" s="63"/>
    </row>
    <row r="215" spans="16:17" x14ac:dyDescent="0.25">
      <c r="P215" s="63"/>
      <c r="Q215" s="63"/>
    </row>
    <row r="216" spans="16:17" x14ac:dyDescent="0.25">
      <c r="P216" s="63"/>
      <c r="Q216" s="63"/>
    </row>
    <row r="217" spans="16:17" x14ac:dyDescent="0.25">
      <c r="P217" s="63"/>
      <c r="Q217" s="63"/>
    </row>
    <row r="218" spans="16:17" x14ac:dyDescent="0.25">
      <c r="P218" s="63"/>
      <c r="Q218" s="63"/>
    </row>
    <row r="219" spans="16:17" x14ac:dyDescent="0.25">
      <c r="P219" s="63"/>
      <c r="Q219" s="63"/>
    </row>
    <row r="220" spans="16:17" x14ac:dyDescent="0.25">
      <c r="P220" s="63"/>
      <c r="Q220" s="63"/>
    </row>
    <row r="221" spans="16:17" x14ac:dyDescent="0.25">
      <c r="P221" s="63"/>
      <c r="Q221" s="63"/>
    </row>
    <row r="222" spans="16:17" x14ac:dyDescent="0.25">
      <c r="P222" s="63"/>
      <c r="Q222" s="63"/>
    </row>
    <row r="223" spans="16:17" x14ac:dyDescent="0.25">
      <c r="P223" s="63"/>
      <c r="Q223" s="63"/>
    </row>
    <row r="224" spans="16:17" x14ac:dyDescent="0.25">
      <c r="P224" s="63"/>
      <c r="Q224" s="63"/>
    </row>
    <row r="225" spans="16:17" x14ac:dyDescent="0.25">
      <c r="P225" s="63"/>
      <c r="Q225" s="63"/>
    </row>
    <row r="226" spans="16:17" x14ac:dyDescent="0.25">
      <c r="P226" s="63"/>
      <c r="Q226" s="63"/>
    </row>
    <row r="227" spans="16:17" x14ac:dyDescent="0.25">
      <c r="P227" s="63"/>
      <c r="Q227" s="63"/>
    </row>
    <row r="228" spans="16:17" x14ac:dyDescent="0.25">
      <c r="P228" s="63"/>
      <c r="Q228" s="63"/>
    </row>
    <row r="229" spans="16:17" x14ac:dyDescent="0.25">
      <c r="P229" s="63"/>
      <c r="Q229" s="63"/>
    </row>
    <row r="230" spans="16:17" x14ac:dyDescent="0.25">
      <c r="P230" s="63"/>
      <c r="Q230" s="63"/>
    </row>
    <row r="231" spans="16:17" x14ac:dyDescent="0.25">
      <c r="P231" s="63"/>
      <c r="Q231" s="63"/>
    </row>
    <row r="232" spans="16:17" x14ac:dyDescent="0.25">
      <c r="P232" s="63"/>
      <c r="Q232" s="63"/>
    </row>
    <row r="233" spans="16:17" x14ac:dyDescent="0.25">
      <c r="P233" s="63"/>
      <c r="Q233" s="63"/>
    </row>
    <row r="234" spans="16:17" x14ac:dyDescent="0.25">
      <c r="P234" s="63"/>
      <c r="Q234" s="63"/>
    </row>
    <row r="235" spans="16:17" x14ac:dyDescent="0.25">
      <c r="P235" s="63"/>
      <c r="Q235" s="63"/>
    </row>
    <row r="236" spans="16:17" x14ac:dyDescent="0.25">
      <c r="P236" s="63"/>
      <c r="Q236" s="63"/>
    </row>
    <row r="237" spans="16:17" x14ac:dyDescent="0.25">
      <c r="P237" s="63"/>
      <c r="Q237" s="63"/>
    </row>
    <row r="238" spans="16:17" x14ac:dyDescent="0.25">
      <c r="P238" s="63"/>
      <c r="Q238" s="63"/>
    </row>
    <row r="239" spans="16:17" x14ac:dyDescent="0.25">
      <c r="P239" s="63"/>
      <c r="Q239" s="63"/>
    </row>
    <row r="240" spans="16:17" x14ac:dyDescent="0.25">
      <c r="P240" s="63"/>
      <c r="Q240" s="63"/>
    </row>
    <row r="241" spans="16:17" x14ac:dyDescent="0.25">
      <c r="P241" s="63"/>
      <c r="Q241" s="63"/>
    </row>
    <row r="242" spans="16:17" x14ac:dyDescent="0.25">
      <c r="P242" s="63"/>
      <c r="Q242" s="63"/>
    </row>
    <row r="243" spans="16:17" x14ac:dyDescent="0.25">
      <c r="P243" s="63"/>
      <c r="Q243" s="63"/>
    </row>
    <row r="244" spans="16:17" x14ac:dyDescent="0.25">
      <c r="P244" s="63"/>
      <c r="Q244" s="63"/>
    </row>
    <row r="245" spans="16:17" x14ac:dyDescent="0.25">
      <c r="P245" s="63"/>
      <c r="Q245" s="63"/>
    </row>
    <row r="246" spans="16:17" x14ac:dyDescent="0.25">
      <c r="P246" s="63"/>
      <c r="Q246" s="63"/>
    </row>
    <row r="247" spans="16:17" x14ac:dyDescent="0.25">
      <c r="P247" s="63"/>
      <c r="Q247" s="63"/>
    </row>
    <row r="248" spans="16:17" x14ac:dyDescent="0.25">
      <c r="P248" s="63"/>
      <c r="Q248" s="63"/>
    </row>
    <row r="249" spans="16:17" x14ac:dyDescent="0.25">
      <c r="P249" s="63"/>
      <c r="Q249" s="63"/>
    </row>
    <row r="250" spans="16:17" x14ac:dyDescent="0.25">
      <c r="P250" s="63"/>
      <c r="Q250" s="63"/>
    </row>
    <row r="251" spans="16:17" x14ac:dyDescent="0.25">
      <c r="P251" s="63"/>
      <c r="Q251" s="63"/>
    </row>
    <row r="252" spans="16:17" x14ac:dyDescent="0.25">
      <c r="P252" s="63"/>
      <c r="Q252" s="63"/>
    </row>
    <row r="253" spans="16:17" x14ac:dyDescent="0.25">
      <c r="P253" s="63"/>
      <c r="Q253" s="63"/>
    </row>
    <row r="254" spans="16:17" x14ac:dyDescent="0.25">
      <c r="P254" s="63"/>
      <c r="Q254" s="63"/>
    </row>
    <row r="255" spans="16:17" x14ac:dyDescent="0.25">
      <c r="P255" s="63"/>
      <c r="Q255" s="63"/>
    </row>
    <row r="256" spans="16:17" x14ac:dyDescent="0.25">
      <c r="P256" s="63"/>
      <c r="Q256" s="63"/>
    </row>
    <row r="257" spans="16:17" x14ac:dyDescent="0.25">
      <c r="P257" s="63"/>
      <c r="Q257" s="63"/>
    </row>
    <row r="258" spans="16:17" x14ac:dyDescent="0.25">
      <c r="P258" s="63"/>
      <c r="Q258" s="63"/>
    </row>
    <row r="259" spans="16:17" x14ac:dyDescent="0.25">
      <c r="P259" s="63"/>
      <c r="Q259" s="63"/>
    </row>
    <row r="260" spans="16:17" x14ac:dyDescent="0.25">
      <c r="P260" s="63"/>
      <c r="Q260" s="63"/>
    </row>
    <row r="261" spans="16:17" x14ac:dyDescent="0.25">
      <c r="P261" s="63"/>
      <c r="Q261" s="63"/>
    </row>
    <row r="262" spans="16:17" x14ac:dyDescent="0.25">
      <c r="P262" s="63"/>
      <c r="Q262" s="63"/>
    </row>
    <row r="263" spans="16:17" x14ac:dyDescent="0.25">
      <c r="P263" s="63"/>
      <c r="Q263" s="63"/>
    </row>
    <row r="264" spans="16:17" x14ac:dyDescent="0.25">
      <c r="P264" s="63"/>
      <c r="Q264" s="63"/>
    </row>
    <row r="265" spans="16:17" x14ac:dyDescent="0.25">
      <c r="P265" s="63"/>
      <c r="Q265" s="63"/>
    </row>
    <row r="266" spans="16:17" x14ac:dyDescent="0.25">
      <c r="P266" s="63"/>
      <c r="Q266" s="63"/>
    </row>
    <row r="267" spans="16:17" x14ac:dyDescent="0.25">
      <c r="P267" s="63"/>
      <c r="Q267" s="63"/>
    </row>
    <row r="268" spans="16:17" x14ac:dyDescent="0.25">
      <c r="P268" s="63"/>
      <c r="Q268" s="63"/>
    </row>
    <row r="269" spans="16:17" x14ac:dyDescent="0.25">
      <c r="P269" s="63"/>
      <c r="Q269" s="63"/>
    </row>
    <row r="270" spans="16:17" x14ac:dyDescent="0.25">
      <c r="P270" s="63"/>
      <c r="Q270" s="63"/>
    </row>
    <row r="271" spans="16:17" x14ac:dyDescent="0.25">
      <c r="P271" s="63"/>
      <c r="Q271" s="63"/>
    </row>
    <row r="272" spans="16:17" x14ac:dyDescent="0.25">
      <c r="P272" s="63"/>
      <c r="Q272" s="63"/>
    </row>
    <row r="273" spans="16:17" x14ac:dyDescent="0.25">
      <c r="P273" s="63"/>
      <c r="Q273" s="63"/>
    </row>
    <row r="274" spans="16:17" x14ac:dyDescent="0.25">
      <c r="P274" s="63"/>
      <c r="Q274" s="63"/>
    </row>
    <row r="275" spans="16:17" x14ac:dyDescent="0.25">
      <c r="P275" s="63"/>
      <c r="Q275" s="63"/>
    </row>
    <row r="276" spans="16:17" x14ac:dyDescent="0.25">
      <c r="P276" s="63"/>
      <c r="Q276" s="63"/>
    </row>
    <row r="277" spans="16:17" x14ac:dyDescent="0.25">
      <c r="P277" s="63"/>
      <c r="Q277" s="63"/>
    </row>
    <row r="278" spans="16:17" x14ac:dyDescent="0.25">
      <c r="P278" s="63"/>
      <c r="Q278" s="63"/>
    </row>
    <row r="279" spans="16:17" x14ac:dyDescent="0.25">
      <c r="P279" s="63"/>
      <c r="Q279" s="63"/>
    </row>
    <row r="280" spans="16:17" x14ac:dyDescent="0.25">
      <c r="P280" s="63"/>
      <c r="Q280" s="63"/>
    </row>
    <row r="281" spans="16:17" x14ac:dyDescent="0.25">
      <c r="P281" s="63"/>
      <c r="Q281" s="63"/>
    </row>
    <row r="282" spans="16:17" x14ac:dyDescent="0.25">
      <c r="P282" s="63"/>
      <c r="Q282" s="63"/>
    </row>
    <row r="283" spans="16:17" x14ac:dyDescent="0.25">
      <c r="P283" s="63"/>
      <c r="Q283" s="63"/>
    </row>
    <row r="284" spans="16:17" x14ac:dyDescent="0.25">
      <c r="P284" s="63"/>
      <c r="Q284" s="63"/>
    </row>
    <row r="285" spans="16:17" x14ac:dyDescent="0.25">
      <c r="P285" s="63"/>
      <c r="Q285" s="63"/>
    </row>
    <row r="286" spans="16:17" x14ac:dyDescent="0.25">
      <c r="P286" s="63"/>
      <c r="Q286" s="63"/>
    </row>
    <row r="287" spans="16:17" x14ac:dyDescent="0.25">
      <c r="P287" s="63"/>
      <c r="Q287" s="63"/>
    </row>
    <row r="288" spans="16:17" x14ac:dyDescent="0.25">
      <c r="P288" s="63"/>
      <c r="Q288" s="63"/>
    </row>
    <row r="289" spans="16:17" x14ac:dyDescent="0.25">
      <c r="P289" s="63"/>
      <c r="Q289" s="63"/>
    </row>
    <row r="290" spans="16:17" x14ac:dyDescent="0.25">
      <c r="P290" s="63"/>
      <c r="Q290" s="63"/>
    </row>
    <row r="291" spans="16:17" x14ac:dyDescent="0.25">
      <c r="P291" s="63"/>
      <c r="Q291" s="63"/>
    </row>
    <row r="292" spans="16:17" x14ac:dyDescent="0.25">
      <c r="P292" s="63"/>
      <c r="Q292" s="63"/>
    </row>
    <row r="293" spans="16:17" x14ac:dyDescent="0.25">
      <c r="P293" s="63"/>
      <c r="Q293" s="63"/>
    </row>
    <row r="294" spans="16:17" x14ac:dyDescent="0.25">
      <c r="P294" s="63"/>
      <c r="Q294" s="63"/>
    </row>
    <row r="295" spans="16:17" x14ac:dyDescent="0.25">
      <c r="P295" s="63"/>
      <c r="Q295" s="63"/>
    </row>
    <row r="296" spans="16:17" x14ac:dyDescent="0.25">
      <c r="P296" s="63"/>
      <c r="Q296" s="63"/>
    </row>
    <row r="297" spans="16:17" x14ac:dyDescent="0.25">
      <c r="P297" s="63"/>
      <c r="Q297" s="63"/>
    </row>
    <row r="298" spans="16:17" x14ac:dyDescent="0.25">
      <c r="P298" s="63"/>
      <c r="Q298" s="63"/>
    </row>
    <row r="299" spans="16:17" x14ac:dyDescent="0.25">
      <c r="P299" s="63"/>
      <c r="Q299" s="63"/>
    </row>
    <row r="300" spans="16:17" x14ac:dyDescent="0.25">
      <c r="P300" s="63"/>
      <c r="Q300" s="63"/>
    </row>
    <row r="301" spans="16:17" x14ac:dyDescent="0.25">
      <c r="P301" s="63"/>
      <c r="Q301" s="63"/>
    </row>
    <row r="302" spans="16:17" x14ac:dyDescent="0.25">
      <c r="P302" s="63"/>
      <c r="Q302" s="63"/>
    </row>
    <row r="303" spans="16:17" x14ac:dyDescent="0.25">
      <c r="P303" s="63"/>
      <c r="Q303" s="63"/>
    </row>
    <row r="304" spans="16:17" x14ac:dyDescent="0.25">
      <c r="P304" s="63"/>
      <c r="Q304" s="63"/>
    </row>
    <row r="305" spans="16:17" x14ac:dyDescent="0.25">
      <c r="P305" s="63"/>
      <c r="Q305" s="63"/>
    </row>
    <row r="306" spans="16:17" x14ac:dyDescent="0.25">
      <c r="P306" s="63"/>
      <c r="Q306" s="63"/>
    </row>
    <row r="307" spans="16:17" x14ac:dyDescent="0.25">
      <c r="P307" s="63"/>
      <c r="Q307" s="63"/>
    </row>
    <row r="308" spans="16:17" x14ac:dyDescent="0.25">
      <c r="P308" s="63"/>
      <c r="Q308" s="63"/>
    </row>
    <row r="309" spans="16:17" x14ac:dyDescent="0.25">
      <c r="P309" s="63"/>
      <c r="Q309" s="63"/>
    </row>
    <row r="310" spans="16:17" x14ac:dyDescent="0.25">
      <c r="P310" s="63"/>
      <c r="Q310" s="63"/>
    </row>
    <row r="311" spans="16:17" x14ac:dyDescent="0.25">
      <c r="P311" s="63"/>
      <c r="Q311" s="63"/>
    </row>
    <row r="312" spans="16:17" x14ac:dyDescent="0.25">
      <c r="P312" s="63"/>
      <c r="Q312" s="63"/>
    </row>
    <row r="313" spans="16:17" x14ac:dyDescent="0.25">
      <c r="P313" s="63"/>
      <c r="Q313" s="63"/>
    </row>
    <row r="314" spans="16:17" x14ac:dyDescent="0.25">
      <c r="P314" s="63"/>
      <c r="Q314" s="63"/>
    </row>
    <row r="315" spans="16:17" x14ac:dyDescent="0.25">
      <c r="P315" s="63"/>
      <c r="Q315" s="63"/>
    </row>
    <row r="316" spans="16:17" x14ac:dyDescent="0.25">
      <c r="P316" s="63"/>
      <c r="Q316" s="63"/>
    </row>
    <row r="317" spans="16:17" x14ac:dyDescent="0.25">
      <c r="P317" s="63"/>
      <c r="Q317" s="63"/>
    </row>
    <row r="318" spans="16:17" x14ac:dyDescent="0.25">
      <c r="P318" s="63"/>
      <c r="Q318" s="63"/>
    </row>
    <row r="319" spans="16:17" x14ac:dyDescent="0.25">
      <c r="P319" s="63"/>
      <c r="Q319" s="63"/>
    </row>
    <row r="320" spans="16:17" x14ac:dyDescent="0.25">
      <c r="P320" s="63"/>
      <c r="Q320" s="63"/>
    </row>
    <row r="321" spans="16:17" x14ac:dyDescent="0.25">
      <c r="P321" s="63"/>
      <c r="Q321" s="63"/>
    </row>
    <row r="322" spans="16:17" x14ac:dyDescent="0.25">
      <c r="P322" s="63"/>
      <c r="Q322" s="63"/>
    </row>
    <row r="323" spans="16:17" x14ac:dyDescent="0.25">
      <c r="P323" s="63"/>
      <c r="Q323" s="63"/>
    </row>
    <row r="324" spans="16:17" x14ac:dyDescent="0.25">
      <c r="P324" s="63"/>
      <c r="Q324" s="63"/>
    </row>
    <row r="325" spans="16:17" x14ac:dyDescent="0.25">
      <c r="P325" s="63"/>
      <c r="Q325" s="63"/>
    </row>
    <row r="326" spans="16:17" x14ac:dyDescent="0.25">
      <c r="P326" s="63"/>
      <c r="Q326" s="63"/>
    </row>
    <row r="327" spans="16:17" x14ac:dyDescent="0.25">
      <c r="P327" s="63"/>
      <c r="Q327" s="63"/>
    </row>
    <row r="328" spans="16:17" x14ac:dyDescent="0.25">
      <c r="P328" s="63"/>
      <c r="Q328" s="63"/>
    </row>
    <row r="329" spans="16:17" x14ac:dyDescent="0.25">
      <c r="P329" s="63"/>
      <c r="Q329" s="63"/>
    </row>
    <row r="330" spans="16:17" x14ac:dyDescent="0.25">
      <c r="P330" s="63"/>
      <c r="Q330" s="63"/>
    </row>
    <row r="331" spans="16:17" x14ac:dyDescent="0.25">
      <c r="P331" s="63"/>
      <c r="Q331" s="63"/>
    </row>
    <row r="332" spans="16:17" x14ac:dyDescent="0.25">
      <c r="P332" s="63"/>
      <c r="Q332" s="63"/>
    </row>
    <row r="333" spans="16:17" x14ac:dyDescent="0.25">
      <c r="P333" s="63"/>
      <c r="Q333" s="63"/>
    </row>
    <row r="334" spans="16:17" x14ac:dyDescent="0.25">
      <c r="P334" s="63"/>
      <c r="Q334" s="63"/>
    </row>
    <row r="335" spans="16:17" x14ac:dyDescent="0.25">
      <c r="P335" s="63"/>
      <c r="Q335" s="63"/>
    </row>
    <row r="336" spans="16:17" x14ac:dyDescent="0.25">
      <c r="P336" s="63"/>
      <c r="Q336" s="63"/>
    </row>
    <row r="337" spans="16:17" x14ac:dyDescent="0.25">
      <c r="P337" s="63"/>
      <c r="Q337" s="63"/>
    </row>
    <row r="338" spans="16:17" x14ac:dyDescent="0.25">
      <c r="P338" s="63"/>
      <c r="Q338" s="63"/>
    </row>
    <row r="339" spans="16:17" x14ac:dyDescent="0.25">
      <c r="P339" s="63"/>
      <c r="Q339" s="63"/>
    </row>
    <row r="340" spans="16:17" x14ac:dyDescent="0.25">
      <c r="P340" s="63"/>
      <c r="Q340" s="63"/>
    </row>
    <row r="341" spans="16:17" x14ac:dyDescent="0.25">
      <c r="P341" s="63"/>
      <c r="Q341" s="63"/>
    </row>
    <row r="342" spans="16:17" x14ac:dyDescent="0.25">
      <c r="P342" s="63"/>
      <c r="Q342" s="63"/>
    </row>
    <row r="343" spans="16:17" x14ac:dyDescent="0.25">
      <c r="P343" s="63"/>
      <c r="Q343" s="63"/>
    </row>
    <row r="344" spans="16:17" x14ac:dyDescent="0.25">
      <c r="P344" s="63"/>
      <c r="Q344" s="63"/>
    </row>
    <row r="345" spans="16:17" x14ac:dyDescent="0.25">
      <c r="P345" s="63"/>
      <c r="Q345" s="63"/>
    </row>
    <row r="346" spans="16:17" x14ac:dyDescent="0.25">
      <c r="P346" s="63"/>
      <c r="Q346" s="63"/>
    </row>
    <row r="347" spans="16:17" x14ac:dyDescent="0.25">
      <c r="P347" s="63"/>
      <c r="Q347" s="63"/>
    </row>
    <row r="348" spans="16:17" x14ac:dyDescent="0.25">
      <c r="P348" s="63"/>
      <c r="Q348" s="63"/>
    </row>
    <row r="349" spans="16:17" x14ac:dyDescent="0.25">
      <c r="P349" s="63"/>
      <c r="Q349" s="63"/>
    </row>
    <row r="350" spans="16:17" x14ac:dyDescent="0.25">
      <c r="P350" s="63"/>
      <c r="Q350" s="63"/>
    </row>
    <row r="351" spans="16:17" x14ac:dyDescent="0.25">
      <c r="P351" s="63"/>
      <c r="Q351" s="63"/>
    </row>
    <row r="352" spans="16:17" x14ac:dyDescent="0.25">
      <c r="P352" s="63"/>
      <c r="Q352" s="63"/>
    </row>
    <row r="353" spans="16:17" x14ac:dyDescent="0.25">
      <c r="P353" s="63"/>
      <c r="Q353" s="63"/>
    </row>
    <row r="354" spans="16:17" x14ac:dyDescent="0.25">
      <c r="P354" s="63"/>
      <c r="Q354" s="63"/>
    </row>
    <row r="355" spans="16:17" x14ac:dyDescent="0.25">
      <c r="P355" s="63"/>
      <c r="Q355" s="63"/>
    </row>
    <row r="356" spans="16:17" x14ac:dyDescent="0.25">
      <c r="P356" s="63"/>
      <c r="Q356" s="63"/>
    </row>
    <row r="357" spans="16:17" x14ac:dyDescent="0.25">
      <c r="P357" s="63"/>
      <c r="Q357" s="63"/>
    </row>
    <row r="358" spans="16:17" x14ac:dyDescent="0.25">
      <c r="P358" s="63"/>
      <c r="Q358" s="63"/>
    </row>
    <row r="359" spans="16:17" x14ac:dyDescent="0.25">
      <c r="P359" s="63"/>
      <c r="Q359" s="63"/>
    </row>
    <row r="360" spans="16:17" x14ac:dyDescent="0.25">
      <c r="P360" s="63"/>
      <c r="Q360" s="63"/>
    </row>
    <row r="361" spans="16:17" x14ac:dyDescent="0.25">
      <c r="P361" s="63"/>
      <c r="Q361" s="63"/>
    </row>
    <row r="362" spans="16:17" x14ac:dyDescent="0.25">
      <c r="P362" s="63"/>
      <c r="Q362" s="63"/>
    </row>
    <row r="363" spans="16:17" x14ac:dyDescent="0.25">
      <c r="P363" s="63"/>
      <c r="Q363" s="63"/>
    </row>
    <row r="364" spans="16:17" x14ac:dyDescent="0.25">
      <c r="P364" s="63"/>
      <c r="Q364" s="63"/>
    </row>
    <row r="365" spans="16:17" x14ac:dyDescent="0.25">
      <c r="P365" s="63"/>
      <c r="Q365" s="63"/>
    </row>
    <row r="366" spans="16:17" x14ac:dyDescent="0.25">
      <c r="P366" s="63"/>
      <c r="Q366" s="63"/>
    </row>
    <row r="367" spans="16:17" x14ac:dyDescent="0.25">
      <c r="P367" s="63"/>
      <c r="Q367" s="63"/>
    </row>
    <row r="368" spans="16:17" x14ac:dyDescent="0.25">
      <c r="P368" s="63"/>
      <c r="Q368" s="63"/>
    </row>
    <row r="369" spans="16:17" x14ac:dyDescent="0.25">
      <c r="P369" s="63"/>
      <c r="Q369" s="63"/>
    </row>
    <row r="370" spans="16:17" x14ac:dyDescent="0.25">
      <c r="P370" s="63"/>
      <c r="Q370" s="63"/>
    </row>
    <row r="371" spans="16:17" x14ac:dyDescent="0.25">
      <c r="P371" s="63"/>
      <c r="Q371" s="63"/>
    </row>
    <row r="372" spans="16:17" x14ac:dyDescent="0.25">
      <c r="P372" s="63"/>
      <c r="Q372" s="63"/>
    </row>
    <row r="373" spans="16:17" x14ac:dyDescent="0.25">
      <c r="P373" s="63"/>
      <c r="Q373" s="63"/>
    </row>
    <row r="374" spans="16:17" x14ac:dyDescent="0.25">
      <c r="P374" s="63"/>
      <c r="Q374" s="63"/>
    </row>
    <row r="375" spans="16:17" x14ac:dyDescent="0.25">
      <c r="P375" s="63"/>
      <c r="Q375" s="63"/>
    </row>
    <row r="376" spans="16:17" x14ac:dyDescent="0.25">
      <c r="P376" s="63"/>
      <c r="Q376" s="63"/>
    </row>
    <row r="377" spans="16:17" x14ac:dyDescent="0.25">
      <c r="P377" s="63"/>
      <c r="Q377" s="63"/>
    </row>
    <row r="378" spans="16:17" x14ac:dyDescent="0.25">
      <c r="P378" s="63"/>
      <c r="Q378" s="63"/>
    </row>
    <row r="379" spans="16:17" x14ac:dyDescent="0.25">
      <c r="P379" s="63"/>
      <c r="Q379" s="63"/>
    </row>
    <row r="380" spans="16:17" x14ac:dyDescent="0.25">
      <c r="P380" s="63"/>
      <c r="Q380" s="63"/>
    </row>
    <row r="381" spans="16:17" x14ac:dyDescent="0.25">
      <c r="P381" s="63"/>
      <c r="Q381" s="63"/>
    </row>
    <row r="382" spans="16:17" x14ac:dyDescent="0.25">
      <c r="P382" s="63"/>
      <c r="Q382" s="63"/>
    </row>
    <row r="383" spans="16:17" x14ac:dyDescent="0.25">
      <c r="P383" s="63"/>
      <c r="Q383" s="63"/>
    </row>
    <row r="384" spans="16:17" x14ac:dyDescent="0.25">
      <c r="P384" s="63"/>
      <c r="Q384" s="63"/>
    </row>
    <row r="385" spans="16:17" x14ac:dyDescent="0.25">
      <c r="P385" s="63"/>
      <c r="Q385" s="63"/>
    </row>
    <row r="386" spans="16:17" x14ac:dyDescent="0.25">
      <c r="P386" s="63"/>
      <c r="Q386" s="63"/>
    </row>
    <row r="387" spans="16:17" x14ac:dyDescent="0.25">
      <c r="P387" s="63"/>
      <c r="Q387" s="63"/>
    </row>
    <row r="388" spans="16:17" x14ac:dyDescent="0.25">
      <c r="P388" s="63"/>
      <c r="Q388" s="63"/>
    </row>
    <row r="389" spans="16:17" x14ac:dyDescent="0.25">
      <c r="P389" s="63"/>
      <c r="Q389" s="63"/>
    </row>
    <row r="390" spans="16:17" x14ac:dyDescent="0.25">
      <c r="P390" s="63"/>
      <c r="Q390" s="63"/>
    </row>
    <row r="391" spans="16:17" x14ac:dyDescent="0.25">
      <c r="P391" s="63"/>
      <c r="Q391" s="63"/>
    </row>
    <row r="392" spans="16:17" x14ac:dyDescent="0.25">
      <c r="P392" s="63"/>
      <c r="Q392" s="63"/>
    </row>
    <row r="393" spans="16:17" x14ac:dyDescent="0.25">
      <c r="P393" s="63"/>
      <c r="Q393" s="63"/>
    </row>
    <row r="394" spans="16:17" x14ac:dyDescent="0.25">
      <c r="P394" s="63"/>
      <c r="Q394" s="63"/>
    </row>
    <row r="395" spans="16:17" x14ac:dyDescent="0.25">
      <c r="P395" s="63"/>
      <c r="Q395" s="63"/>
    </row>
    <row r="396" spans="16:17" x14ac:dyDescent="0.25">
      <c r="P396" s="63"/>
      <c r="Q396" s="63"/>
    </row>
    <row r="397" spans="16:17" x14ac:dyDescent="0.25">
      <c r="P397" s="63"/>
      <c r="Q397" s="63"/>
    </row>
    <row r="398" spans="16:17" x14ac:dyDescent="0.25">
      <c r="P398" s="63"/>
      <c r="Q398" s="63"/>
    </row>
    <row r="399" spans="16:17" x14ac:dyDescent="0.25">
      <c r="P399" s="63"/>
      <c r="Q399" s="63"/>
    </row>
    <row r="400" spans="16:17" x14ac:dyDescent="0.25">
      <c r="P400" s="63"/>
      <c r="Q400" s="63"/>
    </row>
    <row r="401" spans="16:17" x14ac:dyDescent="0.25">
      <c r="P401" s="63"/>
      <c r="Q401" s="63"/>
    </row>
    <row r="402" spans="16:17" x14ac:dyDescent="0.25">
      <c r="P402" s="63"/>
      <c r="Q402" s="63"/>
    </row>
    <row r="403" spans="16:17" x14ac:dyDescent="0.25">
      <c r="P403" s="63"/>
      <c r="Q403" s="63"/>
    </row>
    <row r="404" spans="16:17" x14ac:dyDescent="0.25">
      <c r="P404" s="63"/>
      <c r="Q404" s="63"/>
    </row>
    <row r="405" spans="16:17" x14ac:dyDescent="0.25">
      <c r="P405" s="63"/>
      <c r="Q405" s="63"/>
    </row>
    <row r="406" spans="16:17" x14ac:dyDescent="0.25">
      <c r="P406" s="63"/>
      <c r="Q406" s="63"/>
    </row>
    <row r="407" spans="16:17" x14ac:dyDescent="0.25">
      <c r="P407" s="63"/>
      <c r="Q407" s="63"/>
    </row>
    <row r="408" spans="16:17" x14ac:dyDescent="0.25">
      <c r="P408" s="63"/>
      <c r="Q408" s="63"/>
    </row>
    <row r="409" spans="16:17" x14ac:dyDescent="0.25">
      <c r="P409" s="63"/>
      <c r="Q409" s="63"/>
    </row>
    <row r="410" spans="16:17" x14ac:dyDescent="0.25">
      <c r="P410" s="63"/>
      <c r="Q410" s="63"/>
    </row>
    <row r="411" spans="16:17" x14ac:dyDescent="0.25">
      <c r="P411" s="63"/>
      <c r="Q411" s="63"/>
    </row>
    <row r="412" spans="16:17" x14ac:dyDescent="0.25">
      <c r="P412" s="63"/>
      <c r="Q412" s="63"/>
    </row>
    <row r="413" spans="16:17" x14ac:dyDescent="0.25">
      <c r="P413" s="63"/>
      <c r="Q413" s="63"/>
    </row>
    <row r="414" spans="16:17" x14ac:dyDescent="0.25">
      <c r="P414" s="63"/>
      <c r="Q414" s="63"/>
    </row>
    <row r="415" spans="16:17" x14ac:dyDescent="0.25">
      <c r="P415" s="63"/>
      <c r="Q415" s="63"/>
    </row>
    <row r="416" spans="16:17" x14ac:dyDescent="0.25">
      <c r="P416" s="63"/>
      <c r="Q416" s="63"/>
    </row>
    <row r="417" spans="16:17" x14ac:dyDescent="0.25">
      <c r="P417" s="63"/>
      <c r="Q417" s="63"/>
    </row>
    <row r="418" spans="16:17" x14ac:dyDescent="0.25">
      <c r="P418" s="63"/>
      <c r="Q418" s="63"/>
    </row>
    <row r="419" spans="16:17" x14ac:dyDescent="0.25">
      <c r="P419" s="63"/>
      <c r="Q419" s="63"/>
    </row>
    <row r="420" spans="16:17" x14ac:dyDescent="0.25">
      <c r="P420" s="63"/>
      <c r="Q420" s="63"/>
    </row>
    <row r="421" spans="16:17" x14ac:dyDescent="0.25">
      <c r="P421" s="63"/>
      <c r="Q421" s="63"/>
    </row>
    <row r="422" spans="16:17" x14ac:dyDescent="0.25">
      <c r="P422" s="63"/>
      <c r="Q422" s="63"/>
    </row>
    <row r="423" spans="16:17" x14ac:dyDescent="0.25">
      <c r="P423" s="63"/>
      <c r="Q423" s="63"/>
    </row>
    <row r="424" spans="16:17" x14ac:dyDescent="0.25">
      <c r="P424" s="63"/>
      <c r="Q424" s="63"/>
    </row>
    <row r="425" spans="16:17" x14ac:dyDescent="0.25">
      <c r="P425" s="63"/>
      <c r="Q425" s="63"/>
    </row>
    <row r="426" spans="16:17" x14ac:dyDescent="0.25">
      <c r="P426" s="63"/>
      <c r="Q426" s="63"/>
    </row>
    <row r="427" spans="16:17" x14ac:dyDescent="0.25">
      <c r="P427" s="63"/>
      <c r="Q427" s="63"/>
    </row>
    <row r="428" spans="16:17" x14ac:dyDescent="0.25">
      <c r="P428" s="63"/>
      <c r="Q428" s="63"/>
    </row>
    <row r="429" spans="16:17" x14ac:dyDescent="0.25">
      <c r="P429" s="63"/>
      <c r="Q429" s="63"/>
    </row>
    <row r="430" spans="16:17" x14ac:dyDescent="0.25">
      <c r="P430" s="63"/>
      <c r="Q430" s="63"/>
    </row>
    <row r="431" spans="16:17" x14ac:dyDescent="0.25">
      <c r="P431" s="63"/>
      <c r="Q431" s="63"/>
    </row>
    <row r="432" spans="16:17" x14ac:dyDescent="0.25">
      <c r="P432" s="63"/>
      <c r="Q432" s="63"/>
    </row>
    <row r="433" spans="16:17" x14ac:dyDescent="0.25">
      <c r="P433" s="63"/>
      <c r="Q433" s="63"/>
    </row>
    <row r="434" spans="16:17" x14ac:dyDescent="0.25">
      <c r="P434" s="63"/>
      <c r="Q434" s="63"/>
    </row>
    <row r="435" spans="16:17" x14ac:dyDescent="0.25">
      <c r="P435" s="63"/>
      <c r="Q435" s="63"/>
    </row>
    <row r="436" spans="16:17" x14ac:dyDescent="0.25">
      <c r="P436" s="63"/>
      <c r="Q436" s="63"/>
    </row>
    <row r="437" spans="16:17" x14ac:dyDescent="0.25">
      <c r="P437" s="63"/>
      <c r="Q437" s="63"/>
    </row>
    <row r="438" spans="16:17" x14ac:dyDescent="0.25">
      <c r="P438" s="63"/>
      <c r="Q438" s="63"/>
    </row>
    <row r="439" spans="16:17" x14ac:dyDescent="0.25">
      <c r="P439" s="63"/>
      <c r="Q439" s="63"/>
    </row>
    <row r="440" spans="16:17" x14ac:dyDescent="0.25">
      <c r="P440" s="63"/>
      <c r="Q440" s="63"/>
    </row>
    <row r="441" spans="16:17" x14ac:dyDescent="0.25">
      <c r="P441" s="63"/>
      <c r="Q441" s="63"/>
    </row>
    <row r="442" spans="16:17" x14ac:dyDescent="0.25">
      <c r="P442" s="63"/>
      <c r="Q442" s="63"/>
    </row>
    <row r="443" spans="16:17" x14ac:dyDescent="0.25">
      <c r="P443" s="63"/>
      <c r="Q443" s="63"/>
    </row>
    <row r="444" spans="16:17" x14ac:dyDescent="0.25">
      <c r="P444" s="63"/>
      <c r="Q444" s="63"/>
    </row>
    <row r="445" spans="16:17" x14ac:dyDescent="0.25">
      <c r="P445" s="63"/>
      <c r="Q445" s="63"/>
    </row>
    <row r="446" spans="16:17" x14ac:dyDescent="0.25">
      <c r="P446" s="63"/>
      <c r="Q446" s="63"/>
    </row>
    <row r="447" spans="16:17" x14ac:dyDescent="0.25">
      <c r="P447" s="63"/>
      <c r="Q447" s="63"/>
    </row>
    <row r="448" spans="16:17" x14ac:dyDescent="0.25">
      <c r="P448" s="63"/>
      <c r="Q448" s="63"/>
    </row>
    <row r="449" spans="16:17" x14ac:dyDescent="0.25">
      <c r="P449" s="63"/>
      <c r="Q449" s="63"/>
    </row>
    <row r="450" spans="16:17" x14ac:dyDescent="0.25">
      <c r="P450" s="63"/>
      <c r="Q450" s="63"/>
    </row>
    <row r="451" spans="16:17" x14ac:dyDescent="0.25">
      <c r="P451" s="63"/>
      <c r="Q451" s="63"/>
    </row>
    <row r="452" spans="16:17" x14ac:dyDescent="0.25">
      <c r="P452" s="63"/>
      <c r="Q452" s="63"/>
    </row>
    <row r="453" spans="16:17" x14ac:dyDescent="0.25">
      <c r="P453" s="63"/>
      <c r="Q453" s="63"/>
    </row>
    <row r="454" spans="16:17" x14ac:dyDescent="0.25">
      <c r="P454" s="63"/>
      <c r="Q454" s="63"/>
    </row>
    <row r="455" spans="16:17" x14ac:dyDescent="0.25">
      <c r="P455" s="63"/>
      <c r="Q455" s="63"/>
    </row>
    <row r="456" spans="16:17" x14ac:dyDescent="0.25">
      <c r="P456" s="63"/>
      <c r="Q456" s="63"/>
    </row>
    <row r="457" spans="16:17" x14ac:dyDescent="0.25">
      <c r="P457" s="63"/>
      <c r="Q457" s="63"/>
    </row>
    <row r="458" spans="16:17" x14ac:dyDescent="0.25">
      <c r="P458" s="63"/>
      <c r="Q458" s="63"/>
    </row>
    <row r="459" spans="16:17" x14ac:dyDescent="0.25">
      <c r="P459" s="63"/>
      <c r="Q459" s="63"/>
    </row>
    <row r="460" spans="16:17" x14ac:dyDescent="0.25">
      <c r="P460" s="63"/>
      <c r="Q460" s="63"/>
    </row>
    <row r="461" spans="16:17" x14ac:dyDescent="0.25">
      <c r="P461" s="63"/>
      <c r="Q461" s="63"/>
    </row>
    <row r="462" spans="16:17" x14ac:dyDescent="0.25">
      <c r="P462" s="63"/>
      <c r="Q462" s="63"/>
    </row>
    <row r="463" spans="16:17" x14ac:dyDescent="0.25">
      <c r="P463" s="63"/>
      <c r="Q463" s="63"/>
    </row>
    <row r="464" spans="16:17" x14ac:dyDescent="0.25">
      <c r="P464" s="63"/>
      <c r="Q464" s="63"/>
    </row>
    <row r="465" spans="16:17" x14ac:dyDescent="0.25">
      <c r="P465" s="63"/>
      <c r="Q465" s="63"/>
    </row>
    <row r="466" spans="16:17" x14ac:dyDescent="0.25">
      <c r="P466" s="63"/>
      <c r="Q466" s="63"/>
    </row>
    <row r="467" spans="16:17" x14ac:dyDescent="0.25">
      <c r="P467" s="63"/>
      <c r="Q467" s="63"/>
    </row>
    <row r="468" spans="16:17" x14ac:dyDescent="0.25">
      <c r="P468" s="63"/>
      <c r="Q468" s="63"/>
    </row>
    <row r="469" spans="16:17" x14ac:dyDescent="0.25">
      <c r="P469" s="63"/>
      <c r="Q469" s="63"/>
    </row>
    <row r="470" spans="16:17" x14ac:dyDescent="0.25">
      <c r="P470" s="63"/>
      <c r="Q470" s="63"/>
    </row>
    <row r="471" spans="16:17" x14ac:dyDescent="0.25">
      <c r="P471" s="63"/>
      <c r="Q471" s="63"/>
    </row>
    <row r="472" spans="16:17" x14ac:dyDescent="0.25">
      <c r="P472" s="63"/>
      <c r="Q472" s="63"/>
    </row>
    <row r="473" spans="16:17" x14ac:dyDescent="0.25">
      <c r="P473" s="63"/>
      <c r="Q473" s="63"/>
    </row>
    <row r="474" spans="16:17" x14ac:dyDescent="0.25">
      <c r="P474" s="63"/>
      <c r="Q474" s="63"/>
    </row>
    <row r="475" spans="16:17" x14ac:dyDescent="0.25">
      <c r="P475" s="63"/>
      <c r="Q475" s="63"/>
    </row>
    <row r="476" spans="16:17" x14ac:dyDescent="0.25">
      <c r="P476" s="63"/>
      <c r="Q476" s="63"/>
    </row>
    <row r="477" spans="16:17" x14ac:dyDescent="0.25">
      <c r="P477" s="63"/>
      <c r="Q477" s="63"/>
    </row>
    <row r="478" spans="16:17" x14ac:dyDescent="0.25">
      <c r="P478" s="63"/>
      <c r="Q478" s="63"/>
    </row>
    <row r="479" spans="16:17" x14ac:dyDescent="0.25">
      <c r="P479" s="63"/>
      <c r="Q479" s="63"/>
    </row>
    <row r="480" spans="16:17" x14ac:dyDescent="0.25">
      <c r="P480" s="63"/>
      <c r="Q480" s="63"/>
    </row>
    <row r="481" spans="16:17" x14ac:dyDescent="0.25">
      <c r="P481" s="63"/>
      <c r="Q481" s="63"/>
    </row>
    <row r="482" spans="16:17" x14ac:dyDescent="0.25">
      <c r="P482" s="64"/>
      <c r="Q482" s="64"/>
    </row>
    <row r="483" spans="16:17" x14ac:dyDescent="0.25">
      <c r="P483" s="64"/>
      <c r="Q483" s="64"/>
    </row>
    <row r="484" spans="16:17" x14ac:dyDescent="0.25">
      <c r="P484" s="64"/>
      <c r="Q484" s="64"/>
    </row>
    <row r="485" spans="16:17" x14ac:dyDescent="0.25">
      <c r="P485" s="64"/>
      <c r="Q485" s="64"/>
    </row>
    <row r="486" spans="16:17" x14ac:dyDescent="0.25">
      <c r="P486" s="64"/>
      <c r="Q486" s="64"/>
    </row>
    <row r="487" spans="16:17" x14ac:dyDescent="0.25">
      <c r="P487" s="64"/>
      <c r="Q487" s="64"/>
    </row>
    <row r="488" spans="16:17" x14ac:dyDescent="0.25">
      <c r="P488" s="64"/>
      <c r="Q488" s="64"/>
    </row>
    <row r="489" spans="16:17" x14ac:dyDescent="0.25">
      <c r="P489" s="64"/>
      <c r="Q489" s="64"/>
    </row>
    <row r="490" spans="16:17" x14ac:dyDescent="0.25">
      <c r="P490" s="64"/>
      <c r="Q490" s="64"/>
    </row>
    <row r="491" spans="16:17" x14ac:dyDescent="0.25">
      <c r="P491" s="64"/>
      <c r="Q491" s="64"/>
    </row>
    <row r="492" spans="16:17" x14ac:dyDescent="0.25">
      <c r="P492" s="64"/>
      <c r="Q492" s="64"/>
    </row>
    <row r="493" spans="16:17" x14ac:dyDescent="0.25">
      <c r="P493" s="64"/>
      <c r="Q493" s="64"/>
    </row>
    <row r="494" spans="16:17" x14ac:dyDescent="0.25">
      <c r="P494" s="64"/>
      <c r="Q494" s="64"/>
    </row>
    <row r="495" spans="16:17" x14ac:dyDescent="0.25">
      <c r="P495" s="64"/>
      <c r="Q495" s="64"/>
    </row>
    <row r="496" spans="16:17" x14ac:dyDescent="0.25">
      <c r="P496" s="64"/>
      <c r="Q496" s="64"/>
    </row>
    <row r="497" spans="16:17" x14ac:dyDescent="0.25">
      <c r="P497" s="64"/>
      <c r="Q497" s="64"/>
    </row>
    <row r="498" spans="16:17" x14ac:dyDescent="0.25">
      <c r="P498" s="64"/>
      <c r="Q498" s="64"/>
    </row>
    <row r="499" spans="16:17" x14ac:dyDescent="0.25">
      <c r="P499" s="64"/>
      <c r="Q499" s="64"/>
    </row>
    <row r="500" spans="16:17" x14ac:dyDescent="0.25">
      <c r="P500" s="64"/>
      <c r="Q500" s="64"/>
    </row>
    <row r="501" spans="16:17" x14ac:dyDescent="0.25">
      <c r="P501" s="64"/>
      <c r="Q501" s="64"/>
    </row>
    <row r="502" spans="16:17" x14ac:dyDescent="0.25">
      <c r="P502" s="64"/>
      <c r="Q502" s="64"/>
    </row>
    <row r="503" spans="16:17" x14ac:dyDescent="0.25">
      <c r="P503" s="64"/>
      <c r="Q503" s="64"/>
    </row>
    <row r="504" spans="16:17" x14ac:dyDescent="0.25">
      <c r="P504" s="64"/>
      <c r="Q504" s="64"/>
    </row>
    <row r="505" spans="16:17" x14ac:dyDescent="0.25">
      <c r="P505" s="64"/>
      <c r="Q505" s="64"/>
    </row>
    <row r="506" spans="16:17" x14ac:dyDescent="0.25">
      <c r="P506" s="64"/>
      <c r="Q506" s="64"/>
    </row>
    <row r="507" spans="16:17" x14ac:dyDescent="0.25">
      <c r="P507" s="64"/>
      <c r="Q507" s="64"/>
    </row>
    <row r="508" spans="16:17" x14ac:dyDescent="0.25">
      <c r="P508" s="64"/>
      <c r="Q508" s="64"/>
    </row>
    <row r="509" spans="16:17" x14ac:dyDescent="0.25">
      <c r="P509" s="64"/>
      <c r="Q509" s="64"/>
    </row>
    <row r="510" spans="16:17" x14ac:dyDescent="0.25">
      <c r="P510" s="64"/>
      <c r="Q510" s="64"/>
    </row>
    <row r="511" spans="16:17" x14ac:dyDescent="0.25">
      <c r="P511" s="64"/>
      <c r="Q511" s="64"/>
    </row>
    <row r="512" spans="16:17" x14ac:dyDescent="0.25">
      <c r="P512" s="64"/>
      <c r="Q512" s="64"/>
    </row>
    <row r="513" spans="16:17" x14ac:dyDescent="0.25">
      <c r="P513" s="64"/>
      <c r="Q513" s="64"/>
    </row>
    <row r="514" spans="16:17" x14ac:dyDescent="0.25">
      <c r="P514" s="64"/>
      <c r="Q514" s="64"/>
    </row>
    <row r="515" spans="16:17" x14ac:dyDescent="0.25">
      <c r="P515" s="64"/>
      <c r="Q515" s="64"/>
    </row>
    <row r="516" spans="16:17" x14ac:dyDescent="0.25">
      <c r="P516" s="64"/>
      <c r="Q516" s="64"/>
    </row>
    <row r="517" spans="16:17" x14ac:dyDescent="0.25">
      <c r="P517" s="64"/>
      <c r="Q517" s="64"/>
    </row>
    <row r="518" spans="16:17" x14ac:dyDescent="0.25">
      <c r="P518" s="64"/>
      <c r="Q518" s="64"/>
    </row>
    <row r="519" spans="16:17" x14ac:dyDescent="0.25">
      <c r="P519" s="64"/>
      <c r="Q519" s="64"/>
    </row>
    <row r="520" spans="16:17" x14ac:dyDescent="0.25">
      <c r="P520" s="64"/>
      <c r="Q520" s="64"/>
    </row>
    <row r="521" spans="16:17" x14ac:dyDescent="0.25">
      <c r="P521" s="64"/>
      <c r="Q521" s="64"/>
    </row>
    <row r="522" spans="16:17" x14ac:dyDescent="0.25">
      <c r="P522" s="64"/>
      <c r="Q522" s="64"/>
    </row>
    <row r="523" spans="16:17" x14ac:dyDescent="0.25">
      <c r="P523" s="64"/>
      <c r="Q523" s="64"/>
    </row>
    <row r="524" spans="16:17" x14ac:dyDescent="0.25">
      <c r="P524" s="64"/>
      <c r="Q524" s="64"/>
    </row>
    <row r="525" spans="16:17" x14ac:dyDescent="0.25">
      <c r="P525" s="64"/>
      <c r="Q525" s="64"/>
    </row>
    <row r="526" spans="16:17" x14ac:dyDescent="0.25">
      <c r="P526" s="64"/>
      <c r="Q526" s="64"/>
    </row>
    <row r="527" spans="16:17" x14ac:dyDescent="0.25">
      <c r="P527" s="64"/>
      <c r="Q527" s="64"/>
    </row>
    <row r="528" spans="16:17" x14ac:dyDescent="0.25">
      <c r="P528" s="64"/>
      <c r="Q528" s="64"/>
    </row>
    <row r="529" spans="16:17" x14ac:dyDescent="0.25">
      <c r="P529" s="64"/>
      <c r="Q529" s="64"/>
    </row>
    <row r="530" spans="16:17" x14ac:dyDescent="0.25">
      <c r="P530" s="64"/>
      <c r="Q530" s="64"/>
    </row>
    <row r="531" spans="16:17" x14ac:dyDescent="0.25">
      <c r="P531" s="64"/>
      <c r="Q531" s="64"/>
    </row>
    <row r="532" spans="16:17" x14ac:dyDescent="0.25">
      <c r="P532" s="64"/>
      <c r="Q532" s="64"/>
    </row>
    <row r="533" spans="16:17" x14ac:dyDescent="0.25">
      <c r="P533" s="64"/>
      <c r="Q533" s="64"/>
    </row>
    <row r="534" spans="16:17" x14ac:dyDescent="0.25">
      <c r="P534" s="64"/>
      <c r="Q534" s="64"/>
    </row>
    <row r="535" spans="16:17" x14ac:dyDescent="0.25">
      <c r="P535" s="64"/>
      <c r="Q535" s="64"/>
    </row>
    <row r="536" spans="16:17" x14ac:dyDescent="0.25">
      <c r="P536" s="64"/>
      <c r="Q536" s="64"/>
    </row>
    <row r="537" spans="16:17" x14ac:dyDescent="0.25">
      <c r="P537" s="64"/>
      <c r="Q537" s="64"/>
    </row>
    <row r="538" spans="16:17" x14ac:dyDescent="0.25">
      <c r="P538" s="64"/>
      <c r="Q538" s="64"/>
    </row>
    <row r="539" spans="16:17" x14ac:dyDescent="0.25">
      <c r="P539" s="64"/>
      <c r="Q539" s="64"/>
    </row>
    <row r="540" spans="16:17" x14ac:dyDescent="0.25">
      <c r="P540" s="64"/>
      <c r="Q540" s="64"/>
    </row>
    <row r="541" spans="16:17" x14ac:dyDescent="0.25">
      <c r="P541" s="64"/>
      <c r="Q541" s="64"/>
    </row>
    <row r="542" spans="16:17" x14ac:dyDescent="0.25">
      <c r="P542" s="64"/>
      <c r="Q542" s="64"/>
    </row>
    <row r="543" spans="16:17" x14ac:dyDescent="0.25">
      <c r="P543" s="64"/>
      <c r="Q543" s="64"/>
    </row>
    <row r="544" spans="16:17" x14ac:dyDescent="0.25">
      <c r="P544" s="64"/>
      <c r="Q544" s="64"/>
    </row>
    <row r="545" spans="16:17" x14ac:dyDescent="0.25">
      <c r="P545" s="64"/>
      <c r="Q545" s="64"/>
    </row>
    <row r="546" spans="16:17" x14ac:dyDescent="0.25">
      <c r="P546" s="64"/>
      <c r="Q546" s="64"/>
    </row>
    <row r="547" spans="16:17" x14ac:dyDescent="0.25">
      <c r="P547" s="64"/>
      <c r="Q547" s="64"/>
    </row>
    <row r="548" spans="16:17" x14ac:dyDescent="0.25">
      <c r="P548" s="64"/>
      <c r="Q548" s="64"/>
    </row>
    <row r="549" spans="16:17" x14ac:dyDescent="0.25">
      <c r="P549" s="64"/>
      <c r="Q549" s="64"/>
    </row>
    <row r="550" spans="16:17" x14ac:dyDescent="0.25">
      <c r="P550" s="64"/>
      <c r="Q550" s="64"/>
    </row>
    <row r="551" spans="16:17" x14ac:dyDescent="0.25">
      <c r="P551" s="64"/>
      <c r="Q551" s="64"/>
    </row>
    <row r="552" spans="16:17" x14ac:dyDescent="0.25">
      <c r="P552" s="64"/>
      <c r="Q552" s="64"/>
    </row>
    <row r="553" spans="16:17" x14ac:dyDescent="0.25">
      <c r="P553" s="64"/>
      <c r="Q553" s="64"/>
    </row>
    <row r="554" spans="16:17" x14ac:dyDescent="0.25">
      <c r="P554" s="64"/>
      <c r="Q554" s="64"/>
    </row>
    <row r="555" spans="16:17" x14ac:dyDescent="0.25">
      <c r="P555" s="64"/>
      <c r="Q555" s="64"/>
    </row>
    <row r="556" spans="16:17" x14ac:dyDescent="0.25">
      <c r="P556" s="64"/>
      <c r="Q556" s="64"/>
    </row>
    <row r="557" spans="16:17" x14ac:dyDescent="0.25">
      <c r="P557" s="64"/>
      <c r="Q557" s="64"/>
    </row>
    <row r="558" spans="16:17" x14ac:dyDescent="0.25">
      <c r="P558" s="64"/>
      <c r="Q558" s="64"/>
    </row>
    <row r="559" spans="16:17" x14ac:dyDescent="0.25">
      <c r="P559" s="64"/>
      <c r="Q559" s="64"/>
    </row>
    <row r="560" spans="16:17" x14ac:dyDescent="0.25">
      <c r="P560" s="64"/>
      <c r="Q560" s="64"/>
    </row>
    <row r="561" spans="16:17" x14ac:dyDescent="0.25">
      <c r="P561" s="64"/>
      <c r="Q561" s="64"/>
    </row>
    <row r="562" spans="16:17" x14ac:dyDescent="0.25">
      <c r="P562" s="64"/>
      <c r="Q562" s="64"/>
    </row>
    <row r="563" spans="16:17" x14ac:dyDescent="0.25">
      <c r="P563" s="64"/>
      <c r="Q563" s="64"/>
    </row>
    <row r="564" spans="16:17" x14ac:dyDescent="0.25">
      <c r="P564" s="64"/>
      <c r="Q564" s="64"/>
    </row>
    <row r="565" spans="16:17" x14ac:dyDescent="0.25">
      <c r="P565" s="64"/>
      <c r="Q565" s="64"/>
    </row>
    <row r="566" spans="16:17" x14ac:dyDescent="0.25">
      <c r="P566" s="64"/>
      <c r="Q566" s="64"/>
    </row>
    <row r="567" spans="16:17" x14ac:dyDescent="0.25">
      <c r="P567" s="64"/>
      <c r="Q567" s="64"/>
    </row>
    <row r="568" spans="16:17" x14ac:dyDescent="0.25">
      <c r="P568" s="64"/>
      <c r="Q568" s="64"/>
    </row>
    <row r="569" spans="16:17" x14ac:dyDescent="0.25">
      <c r="P569" s="64"/>
      <c r="Q569" s="64"/>
    </row>
    <row r="570" spans="16:17" x14ac:dyDescent="0.25">
      <c r="P570" s="64"/>
      <c r="Q570" s="64"/>
    </row>
    <row r="571" spans="16:17" x14ac:dyDescent="0.25">
      <c r="P571" s="64"/>
      <c r="Q571" s="64"/>
    </row>
    <row r="572" spans="16:17" x14ac:dyDescent="0.25">
      <c r="P572" s="64"/>
      <c r="Q572" s="64"/>
    </row>
    <row r="573" spans="16:17" x14ac:dyDescent="0.25">
      <c r="P573" s="64"/>
      <c r="Q573" s="64"/>
    </row>
    <row r="574" spans="16:17" x14ac:dyDescent="0.25">
      <c r="P574" s="64"/>
      <c r="Q574" s="64"/>
    </row>
    <row r="575" spans="16:17" x14ac:dyDescent="0.25">
      <c r="P575" s="64"/>
      <c r="Q575" s="64"/>
    </row>
    <row r="576" spans="16:17" x14ac:dyDescent="0.25">
      <c r="P576" s="64"/>
      <c r="Q576" s="64"/>
    </row>
    <row r="577" spans="16:17" x14ac:dyDescent="0.25">
      <c r="P577" s="64"/>
      <c r="Q577" s="64"/>
    </row>
    <row r="578" spans="16:17" x14ac:dyDescent="0.25">
      <c r="P578" s="64"/>
      <c r="Q578" s="64"/>
    </row>
    <row r="579" spans="16:17" x14ac:dyDescent="0.25">
      <c r="P579" s="64"/>
      <c r="Q579" s="64"/>
    </row>
    <row r="580" spans="16:17" x14ac:dyDescent="0.25">
      <c r="P580" s="64"/>
      <c r="Q580" s="64"/>
    </row>
    <row r="581" spans="16:17" x14ac:dyDescent="0.25">
      <c r="P581" s="64"/>
      <c r="Q581" s="64"/>
    </row>
    <row r="582" spans="16:17" x14ac:dyDescent="0.25">
      <c r="P582" s="64"/>
      <c r="Q582" s="64"/>
    </row>
    <row r="583" spans="16:17" x14ac:dyDescent="0.25">
      <c r="P583" s="64"/>
      <c r="Q583" s="64"/>
    </row>
    <row r="584" spans="16:17" x14ac:dyDescent="0.25">
      <c r="P584" s="64"/>
      <c r="Q584" s="64"/>
    </row>
    <row r="585" spans="16:17" x14ac:dyDescent="0.25">
      <c r="P585" s="64"/>
      <c r="Q585" s="64"/>
    </row>
    <row r="586" spans="16:17" x14ac:dyDescent="0.25">
      <c r="P586" s="64"/>
      <c r="Q586" s="64"/>
    </row>
    <row r="587" spans="16:17" x14ac:dyDescent="0.25">
      <c r="P587" s="64"/>
      <c r="Q587" s="64"/>
    </row>
    <row r="588" spans="16:17" x14ac:dyDescent="0.25">
      <c r="P588" s="64"/>
      <c r="Q588" s="64"/>
    </row>
    <row r="589" spans="16:17" x14ac:dyDescent="0.25">
      <c r="P589" s="64"/>
      <c r="Q589" s="64"/>
    </row>
    <row r="590" spans="16:17" x14ac:dyDescent="0.25">
      <c r="P590" s="64"/>
      <c r="Q590" s="64"/>
    </row>
    <row r="591" spans="16:17" x14ac:dyDescent="0.25">
      <c r="P591" s="64"/>
      <c r="Q591" s="64"/>
    </row>
    <row r="592" spans="16:17" x14ac:dyDescent="0.25">
      <c r="P592" s="64"/>
      <c r="Q592" s="64"/>
    </row>
    <row r="593" spans="16:17" x14ac:dyDescent="0.25">
      <c r="P593" s="64"/>
      <c r="Q593" s="64"/>
    </row>
    <row r="594" spans="16:17" x14ac:dyDescent="0.25">
      <c r="P594" s="64"/>
      <c r="Q594" s="64"/>
    </row>
    <row r="595" spans="16:17" x14ac:dyDescent="0.25">
      <c r="P595" s="64"/>
      <c r="Q595" s="64"/>
    </row>
    <row r="596" spans="16:17" x14ac:dyDescent="0.25">
      <c r="P596" s="64"/>
      <c r="Q596" s="64"/>
    </row>
    <row r="597" spans="16:17" x14ac:dyDescent="0.25">
      <c r="P597" s="64"/>
      <c r="Q597" s="64"/>
    </row>
    <row r="598" spans="16:17" x14ac:dyDescent="0.25">
      <c r="P598" s="64"/>
      <c r="Q598" s="64"/>
    </row>
    <row r="599" spans="16:17" x14ac:dyDescent="0.25">
      <c r="P599" s="64"/>
      <c r="Q599" s="64"/>
    </row>
    <row r="600" spans="16:17" x14ac:dyDescent="0.25">
      <c r="P600" s="64"/>
      <c r="Q600" s="64"/>
    </row>
    <row r="601" spans="16:17" x14ac:dyDescent="0.25">
      <c r="P601" s="64"/>
      <c r="Q601" s="64"/>
    </row>
    <row r="602" spans="16:17" x14ac:dyDescent="0.25">
      <c r="P602" s="64"/>
      <c r="Q602" s="64"/>
    </row>
    <row r="603" spans="16:17" x14ac:dyDescent="0.25">
      <c r="P603" s="64"/>
      <c r="Q603" s="64"/>
    </row>
    <row r="604" spans="16:17" x14ac:dyDescent="0.25">
      <c r="P604" s="64"/>
      <c r="Q604" s="64"/>
    </row>
    <row r="605" spans="16:17" x14ac:dyDescent="0.25">
      <c r="P605" s="64"/>
      <c r="Q605" s="64"/>
    </row>
    <row r="606" spans="16:17" x14ac:dyDescent="0.25">
      <c r="P606" s="64"/>
      <c r="Q606" s="64"/>
    </row>
    <row r="607" spans="16:17" x14ac:dyDescent="0.25">
      <c r="P607" s="64"/>
      <c r="Q607" s="64"/>
    </row>
    <row r="608" spans="16:17" x14ac:dyDescent="0.25">
      <c r="P608" s="64"/>
      <c r="Q608" s="64"/>
    </row>
    <row r="609" spans="16:17" x14ac:dyDescent="0.25">
      <c r="P609" s="64"/>
      <c r="Q609" s="64"/>
    </row>
    <row r="610" spans="16:17" x14ac:dyDescent="0.25">
      <c r="P610" s="64"/>
      <c r="Q610" s="64"/>
    </row>
    <row r="611" spans="16:17" x14ac:dyDescent="0.25">
      <c r="P611" s="64"/>
      <c r="Q611" s="64"/>
    </row>
    <row r="612" spans="16:17" x14ac:dyDescent="0.25">
      <c r="P612" s="64"/>
      <c r="Q612" s="64"/>
    </row>
    <row r="613" spans="16:17" x14ac:dyDescent="0.25">
      <c r="P613" s="64"/>
      <c r="Q613" s="64"/>
    </row>
    <row r="614" spans="16:17" x14ac:dyDescent="0.25">
      <c r="P614" s="64"/>
      <c r="Q614" s="64"/>
    </row>
    <row r="615" spans="16:17" x14ac:dyDescent="0.25">
      <c r="P615" s="64"/>
      <c r="Q615" s="64"/>
    </row>
    <row r="616" spans="16:17" x14ac:dyDescent="0.25">
      <c r="P616" s="64"/>
      <c r="Q616" s="64"/>
    </row>
    <row r="617" spans="16:17" x14ac:dyDescent="0.25">
      <c r="P617" s="64"/>
      <c r="Q617" s="64"/>
    </row>
    <row r="618" spans="16:17" x14ac:dyDescent="0.25">
      <c r="P618" s="64"/>
      <c r="Q618" s="64"/>
    </row>
    <row r="619" spans="16:17" x14ac:dyDescent="0.25">
      <c r="P619" s="64"/>
      <c r="Q619" s="64"/>
    </row>
    <row r="620" spans="16:17" x14ac:dyDescent="0.25">
      <c r="P620" s="64"/>
      <c r="Q620" s="64"/>
    </row>
    <row r="621" spans="16:17" x14ac:dyDescent="0.25">
      <c r="P621" s="64"/>
      <c r="Q621" s="64"/>
    </row>
    <row r="622" spans="16:17" x14ac:dyDescent="0.25">
      <c r="P622" s="64"/>
      <c r="Q622" s="64"/>
    </row>
    <row r="623" spans="16:17" x14ac:dyDescent="0.25">
      <c r="P623" s="64"/>
      <c r="Q623" s="64"/>
    </row>
    <row r="624" spans="16:17" x14ac:dyDescent="0.25">
      <c r="P624" s="64"/>
      <c r="Q624" s="64"/>
    </row>
    <row r="625" spans="16:17" x14ac:dyDescent="0.25">
      <c r="P625" s="64"/>
      <c r="Q625" s="64"/>
    </row>
    <row r="626" spans="16:17" x14ac:dyDescent="0.25">
      <c r="P626" s="64"/>
      <c r="Q626" s="64"/>
    </row>
    <row r="627" spans="16:17" x14ac:dyDescent="0.25">
      <c r="P627" s="64"/>
      <c r="Q627" s="64"/>
    </row>
    <row r="628" spans="16:17" x14ac:dyDescent="0.25">
      <c r="P628" s="64"/>
      <c r="Q628" s="64"/>
    </row>
    <row r="629" spans="16:17" x14ac:dyDescent="0.25">
      <c r="P629" s="64"/>
      <c r="Q629" s="64"/>
    </row>
    <row r="630" spans="16:17" x14ac:dyDescent="0.25">
      <c r="P630" s="64"/>
      <c r="Q630" s="64"/>
    </row>
    <row r="631" spans="16:17" x14ac:dyDescent="0.25">
      <c r="P631" s="64"/>
      <c r="Q631" s="64"/>
    </row>
    <row r="632" spans="16:17" x14ac:dyDescent="0.25">
      <c r="P632" s="64"/>
      <c r="Q632" s="64"/>
    </row>
    <row r="633" spans="16:17" x14ac:dyDescent="0.25">
      <c r="P633" s="64"/>
      <c r="Q633" s="64"/>
    </row>
    <row r="634" spans="16:17" x14ac:dyDescent="0.25">
      <c r="P634" s="64"/>
      <c r="Q634" s="64"/>
    </row>
    <row r="635" spans="16:17" x14ac:dyDescent="0.25">
      <c r="P635" s="64"/>
      <c r="Q635" s="64"/>
    </row>
    <row r="636" spans="16:17" x14ac:dyDescent="0.25">
      <c r="P636" s="64"/>
      <c r="Q636" s="64"/>
    </row>
    <row r="637" spans="16:17" x14ac:dyDescent="0.25">
      <c r="P637" s="64"/>
      <c r="Q637" s="64"/>
    </row>
    <row r="638" spans="16:17" x14ac:dyDescent="0.25">
      <c r="P638" s="64"/>
      <c r="Q638" s="64"/>
    </row>
    <row r="639" spans="16:17" x14ac:dyDescent="0.25">
      <c r="P639" s="64"/>
      <c r="Q639" s="64"/>
    </row>
    <row r="640" spans="16:17" x14ac:dyDescent="0.25">
      <c r="P640" s="64"/>
      <c r="Q640" s="64"/>
    </row>
    <row r="641" spans="16:17" x14ac:dyDescent="0.25">
      <c r="P641" s="64"/>
      <c r="Q641" s="64"/>
    </row>
    <row r="642" spans="16:17" x14ac:dyDescent="0.25">
      <c r="P642" s="64"/>
      <c r="Q642" s="64"/>
    </row>
    <row r="643" spans="16:17" x14ac:dyDescent="0.25">
      <c r="P643" s="64"/>
      <c r="Q643" s="64"/>
    </row>
    <row r="644" spans="16:17" x14ac:dyDescent="0.25">
      <c r="P644" s="64"/>
      <c r="Q644" s="64"/>
    </row>
    <row r="645" spans="16:17" x14ac:dyDescent="0.25">
      <c r="P645" s="64"/>
      <c r="Q645" s="64"/>
    </row>
    <row r="646" spans="16:17" x14ac:dyDescent="0.25">
      <c r="P646" s="64"/>
      <c r="Q646" s="64"/>
    </row>
    <row r="647" spans="16:17" x14ac:dyDescent="0.25">
      <c r="P647" s="64"/>
      <c r="Q647" s="64"/>
    </row>
    <row r="648" spans="16:17" x14ac:dyDescent="0.25">
      <c r="P648" s="64"/>
      <c r="Q648" s="64"/>
    </row>
    <row r="649" spans="16:17" x14ac:dyDescent="0.25">
      <c r="P649" s="64"/>
      <c r="Q649" s="64"/>
    </row>
    <row r="650" spans="16:17" x14ac:dyDescent="0.25">
      <c r="P650" s="64"/>
      <c r="Q650" s="64"/>
    </row>
    <row r="651" spans="16:17" x14ac:dyDescent="0.25">
      <c r="P651" s="64"/>
      <c r="Q651" s="64"/>
    </row>
    <row r="652" spans="16:17" x14ac:dyDescent="0.25">
      <c r="P652" s="64"/>
      <c r="Q652" s="64"/>
    </row>
    <row r="653" spans="16:17" x14ac:dyDescent="0.25">
      <c r="P653" s="64"/>
      <c r="Q653" s="64"/>
    </row>
    <row r="654" spans="16:17" x14ac:dyDescent="0.25">
      <c r="P654" s="64"/>
      <c r="Q654" s="64"/>
    </row>
    <row r="655" spans="16:17" x14ac:dyDescent="0.25">
      <c r="P655" s="64"/>
      <c r="Q655" s="64"/>
    </row>
    <row r="656" spans="16:17" x14ac:dyDescent="0.25">
      <c r="P656" s="64"/>
      <c r="Q656" s="64"/>
    </row>
    <row r="657" spans="16:17" x14ac:dyDescent="0.25">
      <c r="P657" s="64"/>
      <c r="Q657" s="64"/>
    </row>
    <row r="658" spans="16:17" x14ac:dyDescent="0.25">
      <c r="P658" s="64"/>
      <c r="Q658" s="64"/>
    </row>
    <row r="659" spans="16:17" x14ac:dyDescent="0.25">
      <c r="P659" s="64"/>
      <c r="Q659" s="64"/>
    </row>
    <row r="660" spans="16:17" x14ac:dyDescent="0.25">
      <c r="P660" s="64"/>
      <c r="Q660" s="64"/>
    </row>
    <row r="661" spans="16:17" x14ac:dyDescent="0.25">
      <c r="P661" s="64"/>
      <c r="Q661" s="64"/>
    </row>
    <row r="662" spans="16:17" x14ac:dyDescent="0.25">
      <c r="P662" s="64"/>
      <c r="Q662" s="64"/>
    </row>
    <row r="663" spans="16:17" x14ac:dyDescent="0.25">
      <c r="P663" s="64"/>
      <c r="Q663" s="64"/>
    </row>
    <row r="664" spans="16:17" x14ac:dyDescent="0.25">
      <c r="P664" s="64"/>
      <c r="Q664" s="64"/>
    </row>
    <row r="665" spans="16:17" x14ac:dyDescent="0.25">
      <c r="P665" s="64"/>
      <c r="Q665" s="64"/>
    </row>
    <row r="666" spans="16:17" x14ac:dyDescent="0.25">
      <c r="P666" s="64"/>
      <c r="Q666" s="64"/>
    </row>
    <row r="667" spans="16:17" x14ac:dyDescent="0.25">
      <c r="P667" s="64"/>
      <c r="Q667" s="64"/>
    </row>
    <row r="668" spans="16:17" x14ac:dyDescent="0.25">
      <c r="P668" s="64"/>
      <c r="Q668" s="64"/>
    </row>
    <row r="669" spans="16:17" x14ac:dyDescent="0.25">
      <c r="P669" s="64"/>
      <c r="Q669" s="64"/>
    </row>
    <row r="670" spans="16:17" x14ac:dyDescent="0.25">
      <c r="P670" s="64"/>
      <c r="Q670" s="64"/>
    </row>
    <row r="671" spans="16:17" x14ac:dyDescent="0.25">
      <c r="P671" s="64"/>
      <c r="Q671" s="64"/>
    </row>
    <row r="672" spans="16:17" x14ac:dyDescent="0.25">
      <c r="P672" s="64"/>
      <c r="Q672" s="64"/>
    </row>
    <row r="673" spans="16:17" x14ac:dyDescent="0.25">
      <c r="P673" s="64"/>
      <c r="Q673" s="64"/>
    </row>
    <row r="674" spans="16:17" x14ac:dyDescent="0.25">
      <c r="P674" s="64"/>
      <c r="Q674" s="64"/>
    </row>
    <row r="675" spans="16:17" x14ac:dyDescent="0.25">
      <c r="P675" s="64"/>
      <c r="Q675" s="64"/>
    </row>
    <row r="676" spans="16:17" x14ac:dyDescent="0.25">
      <c r="P676" s="64"/>
      <c r="Q676" s="64"/>
    </row>
    <row r="677" spans="16:17" x14ac:dyDescent="0.25">
      <c r="P677" s="64"/>
      <c r="Q677" s="64"/>
    </row>
    <row r="678" spans="16:17" x14ac:dyDescent="0.25">
      <c r="P678" s="64"/>
      <c r="Q678" s="64"/>
    </row>
    <row r="679" spans="16:17" x14ac:dyDescent="0.25">
      <c r="P679" s="64"/>
      <c r="Q679" s="64"/>
    </row>
    <row r="680" spans="16:17" x14ac:dyDescent="0.25">
      <c r="P680" s="64"/>
      <c r="Q680" s="64"/>
    </row>
    <row r="681" spans="16:17" x14ac:dyDescent="0.25">
      <c r="P681" s="64"/>
      <c r="Q681" s="64"/>
    </row>
    <row r="682" spans="16:17" x14ac:dyDescent="0.25">
      <c r="P682" s="64"/>
      <c r="Q682" s="64"/>
    </row>
    <row r="683" spans="16:17" x14ac:dyDescent="0.25">
      <c r="P683" s="64"/>
      <c r="Q683" s="64"/>
    </row>
    <row r="684" spans="16:17" x14ac:dyDescent="0.25">
      <c r="P684" s="64"/>
      <c r="Q684" s="64"/>
    </row>
    <row r="685" spans="16:17" x14ac:dyDescent="0.25">
      <c r="P685" s="64"/>
      <c r="Q685" s="64"/>
    </row>
    <row r="686" spans="16:17" x14ac:dyDescent="0.25">
      <c r="P686" s="64"/>
      <c r="Q686" s="64"/>
    </row>
    <row r="687" spans="16:17" x14ac:dyDescent="0.25">
      <c r="P687" s="64"/>
      <c r="Q687" s="64"/>
    </row>
    <row r="688" spans="16:17" x14ac:dyDescent="0.25">
      <c r="P688" s="64"/>
      <c r="Q688" s="64"/>
    </row>
    <row r="689" spans="16:17" x14ac:dyDescent="0.25">
      <c r="P689" s="64"/>
      <c r="Q689" s="64"/>
    </row>
    <row r="690" spans="16:17" x14ac:dyDescent="0.25">
      <c r="P690" s="64"/>
      <c r="Q690" s="64"/>
    </row>
    <row r="691" spans="16:17" x14ac:dyDescent="0.25">
      <c r="P691" s="64"/>
      <c r="Q691" s="64"/>
    </row>
    <row r="692" spans="16:17" x14ac:dyDescent="0.25">
      <c r="P692" s="64"/>
      <c r="Q692" s="64"/>
    </row>
    <row r="693" spans="16:17" x14ac:dyDescent="0.25">
      <c r="P693" s="64"/>
      <c r="Q693" s="64"/>
    </row>
    <row r="694" spans="16:17" x14ac:dyDescent="0.25">
      <c r="P694" s="64"/>
      <c r="Q694" s="64"/>
    </row>
    <row r="695" spans="16:17" x14ac:dyDescent="0.25">
      <c r="P695" s="64"/>
      <c r="Q695" s="64"/>
    </row>
    <row r="696" spans="16:17" x14ac:dyDescent="0.25">
      <c r="P696" s="64"/>
      <c r="Q696" s="64"/>
    </row>
    <row r="697" spans="16:17" x14ac:dyDescent="0.25">
      <c r="P697" s="64"/>
      <c r="Q697" s="64"/>
    </row>
    <row r="698" spans="16:17" x14ac:dyDescent="0.25">
      <c r="P698" s="64"/>
      <c r="Q698" s="64"/>
    </row>
    <row r="699" spans="16:17" x14ac:dyDescent="0.25">
      <c r="P699" s="64"/>
      <c r="Q699" s="64"/>
    </row>
    <row r="700" spans="16:17" x14ac:dyDescent="0.25">
      <c r="P700" s="64"/>
      <c r="Q700" s="64"/>
    </row>
    <row r="701" spans="16:17" x14ac:dyDescent="0.25">
      <c r="P701" s="64"/>
      <c r="Q701" s="64"/>
    </row>
    <row r="702" spans="16:17" x14ac:dyDescent="0.25">
      <c r="P702" s="64"/>
      <c r="Q702" s="64"/>
    </row>
    <row r="703" spans="16:17" x14ac:dyDescent="0.25">
      <c r="P703" s="64"/>
      <c r="Q703" s="64"/>
    </row>
    <row r="704" spans="16:17" x14ac:dyDescent="0.25">
      <c r="P704" s="64"/>
      <c r="Q704" s="64"/>
    </row>
    <row r="705" spans="16:17" x14ac:dyDescent="0.25">
      <c r="P705" s="64"/>
      <c r="Q705" s="64"/>
    </row>
    <row r="706" spans="16:17" x14ac:dyDescent="0.25">
      <c r="P706" s="64"/>
      <c r="Q706" s="64"/>
    </row>
    <row r="707" spans="16:17" x14ac:dyDescent="0.25">
      <c r="P707" s="64"/>
      <c r="Q707" s="64"/>
    </row>
    <row r="708" spans="16:17" x14ac:dyDescent="0.25">
      <c r="P708" s="64"/>
      <c r="Q708" s="64"/>
    </row>
    <row r="709" spans="16:17" x14ac:dyDescent="0.25">
      <c r="P709" s="64"/>
      <c r="Q709" s="64"/>
    </row>
    <row r="710" spans="16:17" x14ac:dyDescent="0.25">
      <c r="P710" s="64"/>
      <c r="Q710" s="64"/>
    </row>
    <row r="711" spans="16:17" x14ac:dyDescent="0.25">
      <c r="P711" s="64"/>
      <c r="Q711" s="64"/>
    </row>
    <row r="712" spans="16:17" x14ac:dyDescent="0.25">
      <c r="P712" s="64"/>
      <c r="Q712" s="64"/>
    </row>
    <row r="713" spans="16:17" x14ac:dyDescent="0.25">
      <c r="P713" s="64"/>
      <c r="Q713" s="64"/>
    </row>
    <row r="714" spans="16:17" x14ac:dyDescent="0.25">
      <c r="P714" s="64"/>
      <c r="Q714" s="64"/>
    </row>
    <row r="715" spans="16:17" x14ac:dyDescent="0.25">
      <c r="P715" s="64"/>
      <c r="Q715" s="64"/>
    </row>
    <row r="716" spans="16:17" x14ac:dyDescent="0.25">
      <c r="P716" s="64"/>
      <c r="Q716" s="64"/>
    </row>
    <row r="717" spans="16:17" x14ac:dyDescent="0.25">
      <c r="P717" s="64"/>
      <c r="Q717" s="64"/>
    </row>
    <row r="718" spans="16:17" x14ac:dyDescent="0.25">
      <c r="P718" s="64"/>
      <c r="Q718" s="64"/>
    </row>
    <row r="719" spans="16:17" x14ac:dyDescent="0.25">
      <c r="P719" s="64"/>
      <c r="Q719" s="64"/>
    </row>
    <row r="720" spans="16:17" x14ac:dyDescent="0.25">
      <c r="P720" s="64"/>
      <c r="Q720" s="64"/>
    </row>
    <row r="721" spans="16:17" x14ac:dyDescent="0.25">
      <c r="P721" s="64"/>
      <c r="Q721" s="64"/>
    </row>
    <row r="722" spans="16:17" x14ac:dyDescent="0.25">
      <c r="P722" s="64"/>
      <c r="Q722" s="64"/>
    </row>
    <row r="723" spans="16:17" x14ac:dyDescent="0.25">
      <c r="P723" s="64"/>
      <c r="Q723" s="64"/>
    </row>
    <row r="724" spans="16:17" x14ac:dyDescent="0.25">
      <c r="P724" s="64"/>
      <c r="Q724" s="64"/>
    </row>
    <row r="725" spans="16:17" x14ac:dyDescent="0.25">
      <c r="P725" s="64"/>
      <c r="Q725" s="64"/>
    </row>
    <row r="726" spans="16:17" x14ac:dyDescent="0.25">
      <c r="P726" s="64"/>
      <c r="Q726" s="64"/>
    </row>
    <row r="727" spans="16:17" x14ac:dyDescent="0.25">
      <c r="P727" s="64"/>
      <c r="Q727" s="64"/>
    </row>
    <row r="728" spans="16:17" x14ac:dyDescent="0.25">
      <c r="P728" s="64"/>
      <c r="Q728" s="64"/>
    </row>
    <row r="729" spans="16:17" x14ac:dyDescent="0.25">
      <c r="P729" s="64"/>
      <c r="Q729" s="64"/>
    </row>
    <row r="730" spans="16:17" x14ac:dyDescent="0.25">
      <c r="P730" s="64"/>
      <c r="Q730" s="64"/>
    </row>
    <row r="731" spans="16:17" x14ac:dyDescent="0.25">
      <c r="P731" s="64"/>
      <c r="Q731" s="64"/>
    </row>
    <row r="732" spans="16:17" x14ac:dyDescent="0.25">
      <c r="P732" s="64"/>
      <c r="Q732" s="64"/>
    </row>
    <row r="733" spans="16:17" x14ac:dyDescent="0.25">
      <c r="P733" s="64"/>
      <c r="Q733" s="64"/>
    </row>
    <row r="734" spans="16:17" x14ac:dyDescent="0.25">
      <c r="P734" s="64"/>
      <c r="Q734" s="64"/>
    </row>
    <row r="735" spans="16:17" x14ac:dyDescent="0.25">
      <c r="P735" s="64"/>
      <c r="Q735" s="64"/>
    </row>
    <row r="736" spans="16:17" x14ac:dyDescent="0.25">
      <c r="P736" s="64"/>
      <c r="Q736" s="64"/>
    </row>
    <row r="737" spans="16:17" x14ac:dyDescent="0.25">
      <c r="P737" s="64"/>
      <c r="Q737" s="64"/>
    </row>
    <row r="738" spans="16:17" x14ac:dyDescent="0.25">
      <c r="P738" s="64"/>
      <c r="Q738" s="64"/>
    </row>
    <row r="739" spans="16:17" x14ac:dyDescent="0.25">
      <c r="P739" s="64"/>
      <c r="Q739" s="64"/>
    </row>
    <row r="740" spans="16:17" x14ac:dyDescent="0.25">
      <c r="P740" s="64"/>
      <c r="Q740" s="64"/>
    </row>
    <row r="741" spans="16:17" x14ac:dyDescent="0.25">
      <c r="P741" s="64"/>
      <c r="Q741" s="64"/>
    </row>
    <row r="742" spans="16:17" x14ac:dyDescent="0.25">
      <c r="P742" s="64"/>
      <c r="Q742" s="64"/>
    </row>
    <row r="743" spans="16:17" x14ac:dyDescent="0.25">
      <c r="P743" s="64"/>
      <c r="Q743" s="64"/>
    </row>
    <row r="744" spans="16:17" x14ac:dyDescent="0.25">
      <c r="P744" s="64"/>
      <c r="Q744" s="64"/>
    </row>
    <row r="745" spans="16:17" x14ac:dyDescent="0.25">
      <c r="P745" s="64"/>
      <c r="Q745" s="64"/>
    </row>
    <row r="746" spans="16:17" x14ac:dyDescent="0.25">
      <c r="P746" s="64"/>
      <c r="Q746" s="64"/>
    </row>
    <row r="747" spans="16:17" x14ac:dyDescent="0.25">
      <c r="P747" s="64"/>
      <c r="Q747" s="64"/>
    </row>
    <row r="748" spans="16:17" x14ac:dyDescent="0.25">
      <c r="P748" s="64"/>
      <c r="Q748" s="64"/>
    </row>
    <row r="749" spans="16:17" x14ac:dyDescent="0.25">
      <c r="P749" s="64"/>
      <c r="Q749" s="64"/>
    </row>
    <row r="750" spans="16:17" x14ac:dyDescent="0.25">
      <c r="P750" s="64"/>
      <c r="Q750" s="64"/>
    </row>
    <row r="751" spans="16:17" x14ac:dyDescent="0.25">
      <c r="P751" s="64"/>
      <c r="Q751" s="64"/>
    </row>
    <row r="752" spans="16:17" x14ac:dyDescent="0.25">
      <c r="P752" s="64"/>
      <c r="Q752" s="64"/>
    </row>
    <row r="753" spans="16:17" x14ac:dyDescent="0.25">
      <c r="P753" s="64"/>
      <c r="Q753" s="64"/>
    </row>
    <row r="754" spans="16:17" x14ac:dyDescent="0.25">
      <c r="P754" s="64"/>
      <c r="Q754" s="64"/>
    </row>
    <row r="755" spans="16:17" x14ac:dyDescent="0.25">
      <c r="P755" s="64"/>
      <c r="Q755" s="64"/>
    </row>
    <row r="756" spans="16:17" x14ac:dyDescent="0.25">
      <c r="P756" s="64"/>
      <c r="Q756" s="64"/>
    </row>
    <row r="757" spans="16:17" x14ac:dyDescent="0.25">
      <c r="P757" s="64"/>
      <c r="Q757" s="64"/>
    </row>
    <row r="758" spans="16:17" x14ac:dyDescent="0.25">
      <c r="P758" s="64"/>
      <c r="Q758" s="64"/>
    </row>
    <row r="759" spans="16:17" x14ac:dyDescent="0.25">
      <c r="P759" s="64"/>
      <c r="Q759" s="64"/>
    </row>
    <row r="760" spans="16:17" x14ac:dyDescent="0.25">
      <c r="P760" s="64"/>
      <c r="Q760" s="64"/>
    </row>
    <row r="761" spans="16:17" x14ac:dyDescent="0.25">
      <c r="P761" s="64"/>
      <c r="Q761" s="64"/>
    </row>
    <row r="762" spans="16:17" x14ac:dyDescent="0.25">
      <c r="P762" s="64"/>
      <c r="Q762" s="64"/>
    </row>
    <row r="763" spans="16:17" x14ac:dyDescent="0.25">
      <c r="P763" s="64"/>
      <c r="Q763" s="64"/>
    </row>
    <row r="764" spans="16:17" x14ac:dyDescent="0.25">
      <c r="P764" s="64"/>
      <c r="Q764" s="64"/>
    </row>
    <row r="765" spans="16:17" x14ac:dyDescent="0.25">
      <c r="P765" s="64"/>
      <c r="Q765" s="64"/>
    </row>
    <row r="766" spans="16:17" x14ac:dyDescent="0.25">
      <c r="P766" s="64"/>
      <c r="Q766" s="64"/>
    </row>
    <row r="767" spans="16:17" x14ac:dyDescent="0.25">
      <c r="P767" s="64"/>
      <c r="Q767" s="64"/>
    </row>
    <row r="768" spans="16:17" x14ac:dyDescent="0.25">
      <c r="P768" s="64"/>
      <c r="Q768" s="64"/>
    </row>
    <row r="769" spans="16:17" x14ac:dyDescent="0.25">
      <c r="P769" s="64"/>
      <c r="Q769" s="64"/>
    </row>
    <row r="770" spans="16:17" x14ac:dyDescent="0.25">
      <c r="P770" s="64"/>
      <c r="Q770" s="64"/>
    </row>
    <row r="771" spans="16:17" x14ac:dyDescent="0.25">
      <c r="P771" s="64"/>
      <c r="Q771" s="64"/>
    </row>
    <row r="772" spans="16:17" x14ac:dyDescent="0.25">
      <c r="P772" s="64"/>
      <c r="Q772" s="64"/>
    </row>
    <row r="773" spans="16:17" x14ac:dyDescent="0.25">
      <c r="P773" s="64"/>
      <c r="Q773" s="64"/>
    </row>
    <row r="774" spans="16:17" x14ac:dyDescent="0.25">
      <c r="P774" s="64"/>
      <c r="Q774" s="64"/>
    </row>
    <row r="775" spans="16:17" x14ac:dyDescent="0.25">
      <c r="P775" s="64"/>
      <c r="Q775" s="64"/>
    </row>
    <row r="776" spans="16:17" x14ac:dyDescent="0.25">
      <c r="P776" s="64"/>
      <c r="Q776" s="64"/>
    </row>
    <row r="777" spans="16:17" x14ac:dyDescent="0.25">
      <c r="P777" s="64"/>
      <c r="Q777" s="64"/>
    </row>
    <row r="778" spans="16:17" x14ac:dyDescent="0.25">
      <c r="P778" s="64"/>
      <c r="Q778" s="64"/>
    </row>
    <row r="779" spans="16:17" x14ac:dyDescent="0.25">
      <c r="P779" s="64"/>
      <c r="Q779" s="64"/>
    </row>
    <row r="780" spans="16:17" x14ac:dyDescent="0.25">
      <c r="P780" s="64"/>
      <c r="Q780" s="64"/>
    </row>
    <row r="781" spans="16:17" x14ac:dyDescent="0.25">
      <c r="P781" s="64"/>
      <c r="Q781" s="64"/>
    </row>
    <row r="782" spans="16:17" x14ac:dyDescent="0.25">
      <c r="P782" s="64"/>
      <c r="Q782" s="64"/>
    </row>
    <row r="783" spans="16:17" x14ac:dyDescent="0.25">
      <c r="P783" s="64"/>
      <c r="Q783" s="64"/>
    </row>
    <row r="784" spans="16:17" x14ac:dyDescent="0.25">
      <c r="P784" s="64"/>
      <c r="Q784" s="64"/>
    </row>
    <row r="785" spans="16:17" x14ac:dyDescent="0.25">
      <c r="P785" s="64"/>
      <c r="Q785" s="64"/>
    </row>
    <row r="786" spans="16:17" x14ac:dyDescent="0.25">
      <c r="P786" s="64"/>
      <c r="Q786" s="64"/>
    </row>
    <row r="787" spans="16:17" x14ac:dyDescent="0.25">
      <c r="P787" s="64"/>
      <c r="Q787" s="64"/>
    </row>
    <row r="788" spans="16:17" x14ac:dyDescent="0.25">
      <c r="P788" s="64"/>
      <c r="Q788" s="64"/>
    </row>
    <row r="789" spans="16:17" x14ac:dyDescent="0.25">
      <c r="P789" s="64"/>
      <c r="Q789" s="64"/>
    </row>
    <row r="790" spans="16:17" x14ac:dyDescent="0.25">
      <c r="P790" s="64"/>
      <c r="Q790" s="64"/>
    </row>
    <row r="791" spans="16:17" x14ac:dyDescent="0.25">
      <c r="P791" s="64"/>
      <c r="Q791" s="64"/>
    </row>
    <row r="792" spans="16:17" x14ac:dyDescent="0.25">
      <c r="P792" s="64"/>
      <c r="Q792" s="64"/>
    </row>
    <row r="793" spans="16:17" x14ac:dyDescent="0.25">
      <c r="P793" s="64"/>
      <c r="Q793" s="64"/>
    </row>
    <row r="794" spans="16:17" x14ac:dyDescent="0.25">
      <c r="P794" s="64"/>
      <c r="Q794" s="64"/>
    </row>
    <row r="795" spans="16:17" x14ac:dyDescent="0.25">
      <c r="P795" s="64"/>
      <c r="Q795" s="64"/>
    </row>
    <row r="796" spans="16:17" x14ac:dyDescent="0.25">
      <c r="P796" s="64"/>
      <c r="Q796" s="64"/>
    </row>
    <row r="797" spans="16:17" x14ac:dyDescent="0.25">
      <c r="P797" s="64"/>
      <c r="Q797" s="64"/>
    </row>
    <row r="798" spans="16:17" x14ac:dyDescent="0.25">
      <c r="P798" s="64"/>
      <c r="Q798" s="64"/>
    </row>
    <row r="799" spans="16:17" x14ac:dyDescent="0.25">
      <c r="P799" s="64"/>
      <c r="Q799" s="64"/>
    </row>
    <row r="800" spans="16:17" x14ac:dyDescent="0.25">
      <c r="P800" s="64"/>
      <c r="Q800" s="64"/>
    </row>
    <row r="801" spans="16:17" x14ac:dyDescent="0.25">
      <c r="P801" s="64"/>
      <c r="Q801" s="64"/>
    </row>
    <row r="802" spans="16:17" x14ac:dyDescent="0.25">
      <c r="P802" s="64"/>
      <c r="Q802" s="64"/>
    </row>
    <row r="803" spans="16:17" x14ac:dyDescent="0.25">
      <c r="P803" s="64"/>
      <c r="Q803" s="64"/>
    </row>
    <row r="804" spans="16:17" x14ac:dyDescent="0.25">
      <c r="P804" s="64"/>
      <c r="Q804" s="64"/>
    </row>
    <row r="805" spans="16:17" x14ac:dyDescent="0.25">
      <c r="P805" s="64"/>
      <c r="Q805" s="64"/>
    </row>
    <row r="806" spans="16:17" x14ac:dyDescent="0.25">
      <c r="P806" s="64"/>
      <c r="Q806" s="64"/>
    </row>
    <row r="807" spans="16:17" x14ac:dyDescent="0.25">
      <c r="P807" s="64"/>
      <c r="Q807" s="64"/>
    </row>
    <row r="808" spans="16:17" x14ac:dyDescent="0.25">
      <c r="P808" s="64"/>
      <c r="Q808" s="64"/>
    </row>
    <row r="809" spans="16:17" x14ac:dyDescent="0.25">
      <c r="P809" s="64"/>
      <c r="Q809" s="64"/>
    </row>
    <row r="810" spans="16:17" x14ac:dyDescent="0.25">
      <c r="P810" s="64"/>
      <c r="Q810" s="64"/>
    </row>
    <row r="811" spans="16:17" x14ac:dyDescent="0.25">
      <c r="P811" s="64"/>
      <c r="Q811" s="64"/>
    </row>
    <row r="812" spans="16:17" x14ac:dyDescent="0.25">
      <c r="P812" s="64"/>
      <c r="Q812" s="64"/>
    </row>
    <row r="813" spans="16:17" x14ac:dyDescent="0.25">
      <c r="P813" s="64"/>
      <c r="Q813" s="64"/>
    </row>
    <row r="814" spans="16:17" x14ac:dyDescent="0.25">
      <c r="P814" s="64"/>
      <c r="Q814" s="64"/>
    </row>
    <row r="815" spans="16:17" x14ac:dyDescent="0.25">
      <c r="P815" s="64"/>
      <c r="Q815" s="64"/>
    </row>
    <row r="816" spans="16:17" x14ac:dyDescent="0.25">
      <c r="P816" s="64"/>
      <c r="Q816" s="64"/>
    </row>
    <row r="817" spans="16:17" x14ac:dyDescent="0.25">
      <c r="P817" s="64"/>
      <c r="Q817" s="64"/>
    </row>
    <row r="818" spans="16:17" x14ac:dyDescent="0.25">
      <c r="P818" s="64"/>
      <c r="Q818" s="64"/>
    </row>
    <row r="819" spans="16:17" x14ac:dyDescent="0.25">
      <c r="P819" s="64"/>
      <c r="Q819" s="64"/>
    </row>
    <row r="820" spans="16:17" x14ac:dyDescent="0.25">
      <c r="P820" s="64"/>
      <c r="Q820" s="64"/>
    </row>
    <row r="821" spans="16:17" x14ac:dyDescent="0.25">
      <c r="P821" s="64"/>
      <c r="Q821" s="64"/>
    </row>
    <row r="822" spans="16:17" x14ac:dyDescent="0.25">
      <c r="P822" s="64"/>
      <c r="Q822" s="64"/>
    </row>
    <row r="823" spans="16:17" x14ac:dyDescent="0.25">
      <c r="P823" s="64"/>
      <c r="Q823" s="64"/>
    </row>
    <row r="824" spans="16:17" x14ac:dyDescent="0.25">
      <c r="P824" s="64"/>
      <c r="Q824" s="64"/>
    </row>
    <row r="825" spans="16:17" x14ac:dyDescent="0.25">
      <c r="P825" s="64"/>
      <c r="Q825" s="64"/>
    </row>
    <row r="826" spans="16:17" x14ac:dyDescent="0.25">
      <c r="P826" s="64"/>
      <c r="Q826" s="64"/>
    </row>
    <row r="827" spans="16:17" x14ac:dyDescent="0.25">
      <c r="P827" s="64"/>
      <c r="Q827" s="64"/>
    </row>
    <row r="828" spans="16:17" x14ac:dyDescent="0.25">
      <c r="P828" s="64"/>
      <c r="Q828" s="64"/>
    </row>
    <row r="829" spans="16:17" x14ac:dyDescent="0.25">
      <c r="P829" s="64"/>
      <c r="Q829" s="64"/>
    </row>
    <row r="830" spans="16:17" x14ac:dyDescent="0.25">
      <c r="P830" s="64"/>
      <c r="Q830" s="64"/>
    </row>
    <row r="831" spans="16:17" x14ac:dyDescent="0.25">
      <c r="P831" s="64"/>
      <c r="Q831" s="64"/>
    </row>
    <row r="832" spans="16:17" x14ac:dyDescent="0.25">
      <c r="P832" s="64"/>
      <c r="Q832" s="64"/>
    </row>
    <row r="833" spans="16:17" x14ac:dyDescent="0.25">
      <c r="P833" s="64"/>
      <c r="Q833" s="64"/>
    </row>
    <row r="834" spans="16:17" x14ac:dyDescent="0.25">
      <c r="P834" s="64"/>
      <c r="Q834" s="64"/>
    </row>
    <row r="835" spans="16:17" x14ac:dyDescent="0.25">
      <c r="P835" s="64"/>
      <c r="Q835" s="64"/>
    </row>
    <row r="836" spans="16:17" x14ac:dyDescent="0.25">
      <c r="P836" s="64"/>
      <c r="Q836" s="64"/>
    </row>
    <row r="837" spans="16:17" x14ac:dyDescent="0.25">
      <c r="P837" s="64"/>
      <c r="Q837" s="64"/>
    </row>
    <row r="838" spans="16:17" x14ac:dyDescent="0.25">
      <c r="P838" s="64"/>
      <c r="Q838" s="64"/>
    </row>
    <row r="839" spans="16:17" x14ac:dyDescent="0.25">
      <c r="P839" s="64"/>
      <c r="Q839" s="64"/>
    </row>
    <row r="840" spans="16:17" x14ac:dyDescent="0.25">
      <c r="P840" s="64"/>
      <c r="Q840" s="64"/>
    </row>
    <row r="841" spans="16:17" x14ac:dyDescent="0.25">
      <c r="P841" s="64"/>
      <c r="Q841" s="64"/>
    </row>
    <row r="842" spans="16:17" x14ac:dyDescent="0.25">
      <c r="P842" s="64"/>
      <c r="Q842" s="64"/>
    </row>
    <row r="843" spans="16:17" x14ac:dyDescent="0.25">
      <c r="P843" s="64"/>
      <c r="Q843" s="64"/>
    </row>
    <row r="844" spans="16:17" x14ac:dyDescent="0.25">
      <c r="P844" s="64"/>
      <c r="Q844" s="64"/>
    </row>
    <row r="845" spans="16:17" x14ac:dyDescent="0.25">
      <c r="P845" s="64"/>
      <c r="Q845" s="64"/>
    </row>
    <row r="846" spans="16:17" x14ac:dyDescent="0.25">
      <c r="P846" s="64"/>
      <c r="Q846" s="64"/>
    </row>
    <row r="847" spans="16:17" x14ac:dyDescent="0.25">
      <c r="P847" s="64"/>
      <c r="Q847" s="64"/>
    </row>
    <row r="848" spans="16:17" x14ac:dyDescent="0.25">
      <c r="P848" s="64"/>
      <c r="Q848" s="64"/>
    </row>
    <row r="849" spans="16:17" x14ac:dyDescent="0.25">
      <c r="P849" s="64"/>
      <c r="Q849" s="64"/>
    </row>
    <row r="850" spans="16:17" x14ac:dyDescent="0.25">
      <c r="P850" s="64"/>
      <c r="Q850" s="64"/>
    </row>
    <row r="851" spans="16:17" x14ac:dyDescent="0.25">
      <c r="P851" s="64"/>
      <c r="Q851" s="64"/>
    </row>
    <row r="852" spans="16:17" x14ac:dyDescent="0.25">
      <c r="P852" s="64"/>
      <c r="Q852" s="64"/>
    </row>
    <row r="853" spans="16:17" x14ac:dyDescent="0.25">
      <c r="P853" s="64"/>
      <c r="Q853" s="64"/>
    </row>
    <row r="854" spans="16:17" x14ac:dyDescent="0.25">
      <c r="P854" s="64"/>
      <c r="Q854" s="64"/>
    </row>
    <row r="855" spans="16:17" x14ac:dyDescent="0.25">
      <c r="P855" s="64"/>
      <c r="Q855" s="64"/>
    </row>
    <row r="856" spans="16:17" x14ac:dyDescent="0.25">
      <c r="P856" s="64"/>
      <c r="Q856" s="64"/>
    </row>
    <row r="857" spans="16:17" x14ac:dyDescent="0.25">
      <c r="P857" s="64"/>
      <c r="Q857" s="64"/>
    </row>
    <row r="858" spans="16:17" x14ac:dyDescent="0.25">
      <c r="P858" s="64"/>
      <c r="Q858" s="64"/>
    </row>
    <row r="859" spans="16:17" x14ac:dyDescent="0.25">
      <c r="P859" s="64"/>
      <c r="Q859" s="64"/>
    </row>
    <row r="860" spans="16:17" x14ac:dyDescent="0.25">
      <c r="P860" s="64"/>
      <c r="Q860" s="64"/>
    </row>
    <row r="861" spans="16:17" x14ac:dyDescent="0.25">
      <c r="P861" s="64"/>
      <c r="Q861" s="64"/>
    </row>
    <row r="862" spans="16:17" x14ac:dyDescent="0.25">
      <c r="P862" s="64"/>
      <c r="Q862" s="64"/>
    </row>
    <row r="863" spans="16:17" x14ac:dyDescent="0.25">
      <c r="P863" s="64"/>
      <c r="Q863" s="64"/>
    </row>
    <row r="864" spans="16:17" x14ac:dyDescent="0.25">
      <c r="P864" s="64"/>
      <c r="Q864" s="64"/>
    </row>
    <row r="865" spans="16:17" x14ac:dyDescent="0.25">
      <c r="P865" s="64"/>
      <c r="Q865" s="64"/>
    </row>
    <row r="866" spans="16:17" x14ac:dyDescent="0.25">
      <c r="P866" s="64"/>
      <c r="Q866" s="64"/>
    </row>
    <row r="867" spans="16:17" x14ac:dyDescent="0.25">
      <c r="P867" s="64"/>
      <c r="Q867" s="64"/>
    </row>
    <row r="868" spans="16:17" x14ac:dyDescent="0.25">
      <c r="P868" s="64"/>
      <c r="Q868" s="64"/>
    </row>
    <row r="869" spans="16:17" x14ac:dyDescent="0.25">
      <c r="P869" s="64"/>
      <c r="Q869" s="64"/>
    </row>
    <row r="870" spans="16:17" x14ac:dyDescent="0.25">
      <c r="P870" s="64"/>
      <c r="Q870" s="64"/>
    </row>
    <row r="871" spans="16:17" x14ac:dyDescent="0.25">
      <c r="P871" s="64"/>
      <c r="Q871" s="64"/>
    </row>
    <row r="872" spans="16:17" x14ac:dyDescent="0.25">
      <c r="P872" s="64"/>
      <c r="Q872" s="64"/>
    </row>
    <row r="873" spans="16:17" x14ac:dyDescent="0.25">
      <c r="P873" s="64"/>
      <c r="Q873" s="64"/>
    </row>
    <row r="874" spans="16:17" x14ac:dyDescent="0.25">
      <c r="P874" s="64"/>
      <c r="Q874" s="64"/>
    </row>
    <row r="875" spans="16:17" x14ac:dyDescent="0.25">
      <c r="P875" s="64"/>
      <c r="Q875" s="64"/>
    </row>
    <row r="876" spans="16:17" x14ac:dyDescent="0.25">
      <c r="P876" s="64"/>
      <c r="Q876" s="64"/>
    </row>
    <row r="877" spans="16:17" x14ac:dyDescent="0.25">
      <c r="P877" s="64"/>
      <c r="Q877" s="64"/>
    </row>
    <row r="878" spans="16:17" x14ac:dyDescent="0.25">
      <c r="P878" s="64"/>
      <c r="Q878" s="64"/>
    </row>
    <row r="879" spans="16:17" x14ac:dyDescent="0.25">
      <c r="P879" s="64"/>
      <c r="Q879" s="64"/>
    </row>
    <row r="880" spans="16:17" x14ac:dyDescent="0.25">
      <c r="P880" s="64"/>
      <c r="Q880" s="64"/>
    </row>
    <row r="881" spans="16:17" x14ac:dyDescent="0.25">
      <c r="P881" s="64"/>
      <c r="Q881" s="64"/>
    </row>
    <row r="882" spans="16:17" x14ac:dyDescent="0.25">
      <c r="P882" s="64"/>
      <c r="Q882" s="64"/>
    </row>
    <row r="883" spans="16:17" x14ac:dyDescent="0.25">
      <c r="P883" s="64"/>
      <c r="Q883" s="64"/>
    </row>
    <row r="884" spans="16:17" x14ac:dyDescent="0.25">
      <c r="P884" s="64"/>
      <c r="Q884" s="64"/>
    </row>
    <row r="885" spans="16:17" x14ac:dyDescent="0.25">
      <c r="P885" s="64"/>
      <c r="Q885" s="64"/>
    </row>
    <row r="886" spans="16:17" x14ac:dyDescent="0.25">
      <c r="P886" s="64"/>
      <c r="Q886" s="64"/>
    </row>
    <row r="887" spans="16:17" x14ac:dyDescent="0.25">
      <c r="P887" s="64"/>
      <c r="Q887" s="64"/>
    </row>
    <row r="888" spans="16:17" x14ac:dyDescent="0.25">
      <c r="P888" s="64"/>
      <c r="Q888" s="64"/>
    </row>
    <row r="889" spans="16:17" x14ac:dyDescent="0.25">
      <c r="P889" s="64"/>
      <c r="Q889" s="64"/>
    </row>
    <row r="890" spans="16:17" x14ac:dyDescent="0.25">
      <c r="P890" s="64"/>
      <c r="Q890" s="64"/>
    </row>
    <row r="891" spans="16:17" x14ac:dyDescent="0.25">
      <c r="P891" s="64"/>
      <c r="Q891" s="64"/>
    </row>
    <row r="892" spans="16:17" x14ac:dyDescent="0.25">
      <c r="P892" s="64"/>
      <c r="Q892" s="64"/>
    </row>
    <row r="893" spans="16:17" x14ac:dyDescent="0.25">
      <c r="P893" s="64"/>
      <c r="Q893" s="64"/>
    </row>
    <row r="894" spans="16:17" x14ac:dyDescent="0.25">
      <c r="P894" s="64"/>
      <c r="Q894" s="64"/>
    </row>
    <row r="895" spans="16:17" x14ac:dyDescent="0.25">
      <c r="P895" s="64"/>
      <c r="Q895" s="64"/>
    </row>
    <row r="896" spans="16:17" x14ac:dyDescent="0.25">
      <c r="P896" s="64"/>
      <c r="Q896" s="64"/>
    </row>
    <row r="897" spans="16:17" x14ac:dyDescent="0.25">
      <c r="P897" s="64"/>
      <c r="Q897" s="64"/>
    </row>
    <row r="898" spans="16:17" x14ac:dyDescent="0.25">
      <c r="P898" s="64"/>
      <c r="Q898" s="64"/>
    </row>
    <row r="899" spans="16:17" x14ac:dyDescent="0.25">
      <c r="P899" s="64"/>
      <c r="Q899" s="64"/>
    </row>
    <row r="900" spans="16:17" x14ac:dyDescent="0.25">
      <c r="P900" s="64"/>
      <c r="Q900" s="64"/>
    </row>
    <row r="901" spans="16:17" x14ac:dyDescent="0.25">
      <c r="P901" s="64"/>
      <c r="Q901" s="64"/>
    </row>
    <row r="902" spans="16:17" x14ac:dyDescent="0.25">
      <c r="P902" s="64"/>
      <c r="Q902" s="64"/>
    </row>
    <row r="903" spans="16:17" x14ac:dyDescent="0.25">
      <c r="P903" s="64"/>
      <c r="Q903" s="64"/>
    </row>
    <row r="904" spans="16:17" x14ac:dyDescent="0.25">
      <c r="P904" s="64"/>
      <c r="Q904" s="64"/>
    </row>
    <row r="905" spans="16:17" x14ac:dyDescent="0.25">
      <c r="P905" s="64"/>
      <c r="Q905" s="64"/>
    </row>
    <row r="906" spans="16:17" x14ac:dyDescent="0.25">
      <c r="P906" s="64"/>
      <c r="Q906" s="64"/>
    </row>
    <row r="907" spans="16:17" x14ac:dyDescent="0.25">
      <c r="P907" s="64"/>
      <c r="Q907" s="64"/>
    </row>
    <row r="908" spans="16:17" x14ac:dyDescent="0.25">
      <c r="P908" s="64"/>
      <c r="Q908" s="64"/>
    </row>
    <row r="909" spans="16:17" x14ac:dyDescent="0.25">
      <c r="P909" s="64"/>
      <c r="Q909" s="64"/>
    </row>
    <row r="910" spans="16:17" x14ac:dyDescent="0.25">
      <c r="P910" s="64"/>
      <c r="Q910" s="64"/>
    </row>
    <row r="911" spans="16:17" x14ac:dyDescent="0.25">
      <c r="P911" s="64"/>
      <c r="Q911" s="64"/>
    </row>
    <row r="912" spans="16:17" x14ac:dyDescent="0.25">
      <c r="P912" s="64"/>
      <c r="Q912" s="64"/>
    </row>
    <row r="913" spans="16:17" x14ac:dyDescent="0.25">
      <c r="P913" s="64"/>
      <c r="Q913" s="64"/>
    </row>
    <row r="914" spans="16:17" x14ac:dyDescent="0.25">
      <c r="P914" s="64"/>
      <c r="Q914" s="64"/>
    </row>
    <row r="915" spans="16:17" x14ac:dyDescent="0.25">
      <c r="P915" s="64"/>
      <c r="Q915" s="64"/>
    </row>
    <row r="916" spans="16:17" x14ac:dyDescent="0.25">
      <c r="P916" s="64"/>
      <c r="Q916" s="64"/>
    </row>
    <row r="917" spans="16:17" x14ac:dyDescent="0.25">
      <c r="P917" s="64"/>
      <c r="Q917" s="64"/>
    </row>
    <row r="918" spans="16:17" x14ac:dyDescent="0.25">
      <c r="P918" s="64"/>
      <c r="Q918" s="64"/>
    </row>
    <row r="919" spans="16:17" x14ac:dyDescent="0.25">
      <c r="P919" s="64"/>
      <c r="Q919" s="64"/>
    </row>
    <row r="920" spans="16:17" x14ac:dyDescent="0.25">
      <c r="P920" s="64"/>
      <c r="Q920" s="64"/>
    </row>
    <row r="921" spans="16:17" x14ac:dyDescent="0.25">
      <c r="P921" s="64"/>
      <c r="Q921" s="64"/>
    </row>
    <row r="922" spans="16:17" x14ac:dyDescent="0.25">
      <c r="P922" s="64"/>
      <c r="Q922" s="64"/>
    </row>
    <row r="923" spans="16:17" x14ac:dyDescent="0.25">
      <c r="P923" s="64"/>
      <c r="Q923" s="64"/>
    </row>
    <row r="924" spans="16:17" x14ac:dyDescent="0.25">
      <c r="P924" s="64"/>
      <c r="Q924" s="64"/>
    </row>
    <row r="925" spans="16:17" x14ac:dyDescent="0.25">
      <c r="P925" s="64"/>
      <c r="Q925" s="64"/>
    </row>
  </sheetData>
  <mergeCells count="6">
    <mergeCell ref="C45:R45"/>
    <mergeCell ref="A2:T2"/>
    <mergeCell ref="A3:T3"/>
    <mergeCell ref="G7:M7"/>
    <mergeCell ref="C21:R21"/>
    <mergeCell ref="G31:M31"/>
  </mergeCells>
  <phoneticPr fontId="4" type="noConversion"/>
  <pageMargins left="0.73" right="0.2" top="0.28000000000000003" bottom="0.27" header="0.17" footer="0.2"/>
  <pageSetup scale="59" orientation="landscape" r:id="rId1"/>
  <headerFooter alignWithMargins="0">
    <oddFooter>&amp;CF-5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pageSetUpPr fitToPage="1"/>
  </sheetPr>
  <dimension ref="A1:AA64"/>
  <sheetViews>
    <sheetView zoomScale="75" zoomScaleNormal="75" workbookViewId="0">
      <selection activeCell="W22" sqref="W22"/>
    </sheetView>
  </sheetViews>
  <sheetFormatPr defaultRowHeight="13.8" x14ac:dyDescent="0.25"/>
  <cols>
    <col min="1" max="1" width="5.44140625" customWidth="1"/>
    <col min="2" max="2" width="4.6640625" customWidth="1"/>
    <col min="3" max="3" width="6.33203125" customWidth="1"/>
    <col min="4" max="4" width="8.109375" customWidth="1"/>
    <col min="5" max="5" width="28" customWidth="1"/>
    <col min="6" max="8" width="0" hidden="1" customWidth="1"/>
    <col min="9" max="9" width="2" customWidth="1"/>
    <col min="10" max="16" width="0" hidden="1" customWidth="1"/>
    <col min="17" max="17" width="10.5546875" customWidth="1"/>
    <col min="18" max="18" width="14.6640625" customWidth="1"/>
    <col min="19" max="19" width="3.109375" customWidth="1"/>
    <col min="20" max="20" width="14.6640625" customWidth="1"/>
    <col min="21" max="21" width="3.88671875" customWidth="1"/>
    <col min="22" max="22" width="12" style="23" customWidth="1"/>
    <col min="23" max="23" width="13.88671875" style="75" customWidth="1"/>
    <col min="24" max="24" width="13.109375" style="75" customWidth="1"/>
    <col min="25" max="25" width="10.5546875" customWidth="1"/>
    <col min="27" max="27" width="15.109375" customWidth="1"/>
  </cols>
  <sheetData>
    <row r="1" spans="1:27" x14ac:dyDescent="0.25">
      <c r="A1" s="219" t="s">
        <v>68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19"/>
      <c r="N1" s="219"/>
      <c r="O1" s="219"/>
      <c r="P1" s="219"/>
      <c r="Q1" s="219"/>
      <c r="R1" s="219"/>
      <c r="S1" s="219"/>
      <c r="T1" s="219"/>
    </row>
    <row r="2" spans="1:27" x14ac:dyDescent="0.25">
      <c r="A2" s="219" t="s">
        <v>123</v>
      </c>
      <c r="B2" s="219"/>
      <c r="C2" s="219"/>
      <c r="D2" s="219"/>
      <c r="E2" s="219"/>
      <c r="F2" s="219"/>
      <c r="G2" s="219"/>
      <c r="H2" s="219"/>
      <c r="I2" s="219"/>
      <c r="J2" s="219"/>
      <c r="K2" s="219"/>
      <c r="L2" s="219"/>
      <c r="M2" s="219"/>
      <c r="N2" s="219"/>
      <c r="O2" s="219"/>
      <c r="P2" s="219"/>
      <c r="Q2" s="219"/>
      <c r="R2" s="219"/>
      <c r="S2" s="219"/>
      <c r="T2" s="219"/>
    </row>
    <row r="3" spans="1:27" x14ac:dyDescent="0.25">
      <c r="E3" s="76"/>
    </row>
    <row r="5" spans="1:27" x14ac:dyDescent="0.25">
      <c r="R5" s="79">
        <v>44012</v>
      </c>
      <c r="T5" s="79">
        <v>43465</v>
      </c>
    </row>
    <row r="6" spans="1:27" x14ac:dyDescent="0.25">
      <c r="R6" s="42">
        <v>2020</v>
      </c>
      <c r="T6" s="42">
        <v>2019</v>
      </c>
    </row>
    <row r="7" spans="1:27" ht="15.6" x14ac:dyDescent="0.3">
      <c r="A7" s="56" t="s">
        <v>0</v>
      </c>
      <c r="R7" s="41"/>
      <c r="T7" s="41"/>
      <c r="V7" s="77" t="s">
        <v>18</v>
      </c>
      <c r="W7" s="78" t="s">
        <v>90</v>
      </c>
      <c r="X7" s="78" t="s">
        <v>91</v>
      </c>
    </row>
    <row r="9" spans="1:27" x14ac:dyDescent="0.25">
      <c r="B9" s="9" t="s">
        <v>1</v>
      </c>
    </row>
    <row r="11" spans="1:27" x14ac:dyDescent="0.25">
      <c r="C11" s="9" t="s">
        <v>7</v>
      </c>
      <c r="F11" s="11">
        <v>44150</v>
      </c>
      <c r="H11" s="11">
        <f>-2894+2894</f>
        <v>0</v>
      </c>
      <c r="J11" s="11">
        <v>15625</v>
      </c>
      <c r="L11" s="13">
        <v>27081</v>
      </c>
      <c r="N11" s="13">
        <v>-12252</v>
      </c>
      <c r="P11" s="13">
        <v>11549</v>
      </c>
      <c r="R11" s="47">
        <f>Consolidation!G8</f>
        <v>432546</v>
      </c>
      <c r="T11" s="49">
        <v>574712</v>
      </c>
      <c r="V11" s="18">
        <f>T11-R11</f>
        <v>142166</v>
      </c>
      <c r="W11" s="18"/>
      <c r="X11" s="18">
        <f>V11</f>
        <v>142166</v>
      </c>
    </row>
    <row r="12" spans="1:27" x14ac:dyDescent="0.25">
      <c r="C12" s="9" t="s">
        <v>84</v>
      </c>
      <c r="R12" s="15">
        <f>Consolidation!G9</f>
        <v>401860</v>
      </c>
      <c r="T12" s="49">
        <v>619195</v>
      </c>
      <c r="V12" s="18">
        <f t="shared" ref="V12:V14" si="0">T12-R12</f>
        <v>217335</v>
      </c>
      <c r="W12" s="18"/>
      <c r="X12" s="18">
        <f t="shared" ref="X12:X14" si="1">V12</f>
        <v>217335</v>
      </c>
    </row>
    <row r="13" spans="1:27" x14ac:dyDescent="0.25">
      <c r="C13" s="9" t="s">
        <v>85</v>
      </c>
      <c r="R13" s="15">
        <f>Consolidation!G10</f>
        <v>645266</v>
      </c>
      <c r="T13" s="49">
        <v>557710</v>
      </c>
      <c r="V13" s="18">
        <f t="shared" si="0"/>
        <v>-87556</v>
      </c>
      <c r="W13" s="18"/>
      <c r="X13" s="18">
        <f t="shared" si="1"/>
        <v>-87556</v>
      </c>
      <c r="AA13" s="171"/>
    </row>
    <row r="14" spans="1:27" x14ac:dyDescent="0.25">
      <c r="C14" s="9" t="s">
        <v>66</v>
      </c>
      <c r="R14" s="16">
        <v>36782</v>
      </c>
      <c r="T14" s="124">
        <v>124209</v>
      </c>
      <c r="V14" s="18">
        <f t="shared" si="0"/>
        <v>87427</v>
      </c>
      <c r="W14" s="18"/>
      <c r="X14" s="18">
        <f t="shared" si="1"/>
        <v>87427</v>
      </c>
      <c r="Y14" s="143"/>
      <c r="AA14" s="171"/>
    </row>
    <row r="15" spans="1:27" x14ac:dyDescent="0.25">
      <c r="T15" s="49"/>
    </row>
    <row r="16" spans="1:27" x14ac:dyDescent="0.25">
      <c r="C16" s="9" t="s">
        <v>13</v>
      </c>
      <c r="F16" s="19">
        <f>SUM(F11:F11)</f>
        <v>44150</v>
      </c>
      <c r="H16" s="16">
        <f>SUM(H11:H11)</f>
        <v>0</v>
      </c>
      <c r="J16" s="16">
        <f>SUM(J11:J11)</f>
        <v>15625</v>
      </c>
      <c r="L16" s="16">
        <f>SUM(L11:L11)</f>
        <v>27081</v>
      </c>
      <c r="N16" s="16">
        <f>SUM(N11:N11)</f>
        <v>-12252</v>
      </c>
      <c r="P16" s="16">
        <f>SUM(P11:P11)</f>
        <v>11549</v>
      </c>
      <c r="R16" s="15">
        <f>SUM(R11:R15)</f>
        <v>1516454</v>
      </c>
      <c r="T16" s="49">
        <f>SUM(T11:T15)</f>
        <v>1875826</v>
      </c>
    </row>
    <row r="17" spans="1:27" x14ac:dyDescent="0.25">
      <c r="T17" s="47"/>
    </row>
    <row r="18" spans="1:27" x14ac:dyDescent="0.25">
      <c r="B18" s="9" t="s">
        <v>86</v>
      </c>
      <c r="R18" s="153">
        <f>Consolidation!G14</f>
        <v>311227</v>
      </c>
      <c r="T18" s="49">
        <v>198110</v>
      </c>
      <c r="V18" s="18">
        <f t="shared" ref="V18:V22" si="2">T18-R18</f>
        <v>-113117</v>
      </c>
      <c r="W18" s="75">
        <v>23064</v>
      </c>
      <c r="X18" s="75">
        <v>136179</v>
      </c>
      <c r="AA18" s="171"/>
    </row>
    <row r="19" spans="1:27" x14ac:dyDescent="0.25">
      <c r="B19" s="150" t="s">
        <v>137</v>
      </c>
      <c r="R19" s="153">
        <f>Consolidation!G15</f>
        <v>405030</v>
      </c>
      <c r="T19" s="49">
        <v>465092</v>
      </c>
      <c r="V19" s="18">
        <f t="shared" si="2"/>
        <v>60062</v>
      </c>
      <c r="AA19" s="171"/>
    </row>
    <row r="20" spans="1:27" x14ac:dyDescent="0.25">
      <c r="B20" s="154" t="s">
        <v>150</v>
      </c>
      <c r="R20" s="153">
        <v>652898</v>
      </c>
      <c r="T20" s="49">
        <v>673429</v>
      </c>
      <c r="V20" s="18">
        <f t="shared" si="2"/>
        <v>20531</v>
      </c>
      <c r="W20" s="75">
        <v>20531</v>
      </c>
      <c r="AA20" s="171"/>
    </row>
    <row r="21" spans="1:27" x14ac:dyDescent="0.25">
      <c r="B21" s="154" t="s">
        <v>160</v>
      </c>
      <c r="R21" s="153">
        <v>120136</v>
      </c>
      <c r="T21" s="49">
        <v>120136</v>
      </c>
      <c r="V21" s="18"/>
      <c r="AA21" s="171"/>
    </row>
    <row r="22" spans="1:27" x14ac:dyDescent="0.25">
      <c r="B22" s="9" t="s">
        <v>45</v>
      </c>
      <c r="R22" s="16">
        <v>27821</v>
      </c>
      <c r="T22" s="124">
        <v>27821</v>
      </c>
      <c r="V22" s="18">
        <f t="shared" si="2"/>
        <v>0</v>
      </c>
      <c r="X22" s="75">
        <f>V22+W22</f>
        <v>0</v>
      </c>
    </row>
    <row r="23" spans="1:27" x14ac:dyDescent="0.25">
      <c r="T23" s="49"/>
    </row>
    <row r="24" spans="1:27" ht="14.4" thickBot="1" x14ac:dyDescent="0.3">
      <c r="D24" s="9" t="s">
        <v>2</v>
      </c>
      <c r="F24" s="21" t="e">
        <f>#REF!+#REF!+F16</f>
        <v>#REF!</v>
      </c>
      <c r="H24" s="21" t="e">
        <f>#REF!+#REF!+H16</f>
        <v>#REF!</v>
      </c>
      <c r="J24" s="21" t="e">
        <f>#REF!+#REF!+J16</f>
        <v>#REF!</v>
      </c>
      <c r="L24" s="21" t="e">
        <f>#REF!+#REF!+L16</f>
        <v>#REF!</v>
      </c>
      <c r="N24" s="21" t="e">
        <f>#REF!+#REF!+N16</f>
        <v>#REF!</v>
      </c>
      <c r="P24" s="21" t="e">
        <f>#REF!+#REF!+P16</f>
        <v>#REF!</v>
      </c>
      <c r="R24" s="21">
        <f>SUM(R16:R23)</f>
        <v>3033566</v>
      </c>
      <c r="T24" s="21">
        <f>SUM(T16:T23)</f>
        <v>3360414</v>
      </c>
    </row>
    <row r="25" spans="1:27" ht="14.4" thickTop="1" x14ac:dyDescent="0.25">
      <c r="T25" s="47"/>
    </row>
    <row r="26" spans="1:27" x14ac:dyDescent="0.25">
      <c r="A26" s="56" t="s">
        <v>26</v>
      </c>
      <c r="T26" s="47"/>
    </row>
    <row r="27" spans="1:27" x14ac:dyDescent="0.25">
      <c r="T27" s="47"/>
    </row>
    <row r="28" spans="1:27" x14ac:dyDescent="0.25">
      <c r="B28" s="9" t="s">
        <v>3</v>
      </c>
      <c r="T28" s="47"/>
    </row>
    <row r="29" spans="1:27" x14ac:dyDescent="0.25">
      <c r="T29" s="47"/>
    </row>
    <row r="30" spans="1:27" x14ac:dyDescent="0.25">
      <c r="C30" s="9" t="s">
        <v>15</v>
      </c>
      <c r="T30" s="47"/>
    </row>
    <row r="31" spans="1:27" x14ac:dyDescent="0.25">
      <c r="C31" s="9" t="s">
        <v>40</v>
      </c>
      <c r="F31" s="15">
        <v>176001</v>
      </c>
      <c r="H31" s="15">
        <f>266367+2894-1</f>
        <v>269260</v>
      </c>
      <c r="J31" s="15">
        <f>295527+29200</f>
        <v>324727</v>
      </c>
      <c r="L31" s="18">
        <f>293322-1</f>
        <v>293321</v>
      </c>
      <c r="N31" s="18">
        <v>288202</v>
      </c>
      <c r="P31" s="18">
        <v>170929</v>
      </c>
      <c r="R31" s="153">
        <v>174327</v>
      </c>
      <c r="T31" s="15">
        <v>154507</v>
      </c>
      <c r="V31" s="75">
        <f>R31-T31</f>
        <v>19820</v>
      </c>
      <c r="X31" s="75">
        <f>V31+W31</f>
        <v>19820</v>
      </c>
    </row>
    <row r="32" spans="1:27" x14ac:dyDescent="0.25">
      <c r="C32" s="9" t="s">
        <v>41</v>
      </c>
      <c r="R32" s="153">
        <v>86614</v>
      </c>
      <c r="T32" s="15">
        <v>35680</v>
      </c>
      <c r="V32" s="75">
        <f t="shared" ref="V32" si="3">R32-T32</f>
        <v>50934</v>
      </c>
      <c r="X32" s="75">
        <f t="shared" ref="X32:X35" si="4">V32+W32</f>
        <v>50934</v>
      </c>
    </row>
    <row r="33" spans="2:24" x14ac:dyDescent="0.25">
      <c r="C33" s="9" t="s">
        <v>138</v>
      </c>
      <c r="R33" s="153">
        <v>31311</v>
      </c>
      <c r="T33" s="15">
        <v>30556</v>
      </c>
      <c r="V33" s="75">
        <f>R33-T33</f>
        <v>755</v>
      </c>
      <c r="X33" s="75">
        <f t="shared" si="4"/>
        <v>755</v>
      </c>
    </row>
    <row r="34" spans="2:24" x14ac:dyDescent="0.25">
      <c r="C34" s="150" t="s">
        <v>131</v>
      </c>
      <c r="D34" s="150"/>
      <c r="E34" s="150"/>
      <c r="F34" s="15"/>
      <c r="G34" s="15"/>
      <c r="H34" s="15"/>
      <c r="I34" s="17"/>
      <c r="R34" s="153">
        <v>109749</v>
      </c>
      <c r="T34" s="15">
        <v>130628</v>
      </c>
      <c r="V34" s="75">
        <f t="shared" ref="V34:V35" si="5">R34-T34</f>
        <v>-20879</v>
      </c>
      <c r="X34" s="75">
        <f t="shared" si="4"/>
        <v>-20879</v>
      </c>
    </row>
    <row r="35" spans="2:24" x14ac:dyDescent="0.25">
      <c r="C35" s="154" t="s">
        <v>161</v>
      </c>
      <c r="D35" s="154"/>
      <c r="E35" s="154"/>
      <c r="F35" s="15"/>
      <c r="G35" s="15"/>
      <c r="H35" s="15"/>
      <c r="I35" s="17"/>
      <c r="J35" s="15"/>
      <c r="K35" s="10"/>
      <c r="L35" s="18"/>
      <c r="M35" s="10"/>
      <c r="N35" s="18"/>
      <c r="O35" s="18"/>
      <c r="P35" s="18"/>
      <c r="Q35" s="10"/>
      <c r="R35" s="16">
        <v>204893</v>
      </c>
      <c r="T35" s="16">
        <v>169697</v>
      </c>
      <c r="V35" s="75">
        <f t="shared" si="5"/>
        <v>35196</v>
      </c>
      <c r="X35" s="75">
        <f t="shared" si="4"/>
        <v>35196</v>
      </c>
    </row>
    <row r="36" spans="2:24" x14ac:dyDescent="0.25">
      <c r="T36" s="47"/>
    </row>
    <row r="37" spans="2:24" x14ac:dyDescent="0.25">
      <c r="B37" s="9" t="s">
        <v>12</v>
      </c>
      <c r="R37" s="15">
        <f>SUM(R31:R36)</f>
        <v>606894</v>
      </c>
      <c r="T37" s="15">
        <f>SUM(T31:T36)</f>
        <v>521068</v>
      </c>
    </row>
    <row r="38" spans="2:24" x14ac:dyDescent="0.25">
      <c r="F38" s="16" t="e">
        <f>SUM(#REF!)</f>
        <v>#REF!</v>
      </c>
      <c r="H38" s="16" t="e">
        <f>SUM(#REF!)</f>
        <v>#REF!</v>
      </c>
      <c r="J38" s="16" t="e">
        <f>SUM(#REF!)</f>
        <v>#REF!</v>
      </c>
      <c r="L38" s="16" t="e">
        <f>SUM(#REF!)</f>
        <v>#REF!</v>
      </c>
      <c r="N38" s="16" t="e">
        <f>SUM(#REF!)</f>
        <v>#REF!</v>
      </c>
      <c r="P38" s="16" t="e">
        <f>SUM(#REF!)</f>
        <v>#REF!</v>
      </c>
      <c r="T38" s="47"/>
    </row>
    <row r="39" spans="2:24" x14ac:dyDescent="0.25">
      <c r="B39" s="9" t="s">
        <v>4</v>
      </c>
      <c r="T39" s="47"/>
    </row>
    <row r="40" spans="2:24" x14ac:dyDescent="0.25">
      <c r="C40" s="150" t="s">
        <v>133</v>
      </c>
      <c r="D40" s="150"/>
      <c r="E40" s="150"/>
      <c r="F40" s="15"/>
      <c r="G40" s="15"/>
      <c r="H40" s="15"/>
      <c r="I40" s="15"/>
      <c r="J40" s="15"/>
      <c r="K40" s="150"/>
      <c r="L40" s="18"/>
      <c r="M40" s="150"/>
      <c r="N40" s="18"/>
      <c r="O40" s="18"/>
      <c r="P40" s="18"/>
      <c r="Q40" s="150"/>
      <c r="R40" s="139">
        <v>67396</v>
      </c>
      <c r="T40" s="139">
        <v>83376</v>
      </c>
      <c r="V40" s="75">
        <f t="shared" ref="V40:V42" si="6">R40-T40</f>
        <v>-15980</v>
      </c>
      <c r="X40" s="75">
        <f t="shared" ref="X40:X42" si="7">V40+W40</f>
        <v>-15980</v>
      </c>
    </row>
    <row r="41" spans="2:24" x14ac:dyDescent="0.25">
      <c r="C41" s="150" t="s">
        <v>134</v>
      </c>
      <c r="D41" s="150"/>
      <c r="E41" s="150"/>
      <c r="F41" s="15"/>
      <c r="G41" s="15"/>
      <c r="H41" s="15"/>
      <c r="I41" s="15"/>
      <c r="J41" s="15"/>
      <c r="K41" s="150"/>
      <c r="L41" s="18"/>
      <c r="M41" s="150"/>
      <c r="N41" s="18"/>
      <c r="O41" s="18"/>
      <c r="P41" s="18"/>
      <c r="Q41" s="150"/>
      <c r="R41" s="139">
        <v>301249</v>
      </c>
      <c r="T41" s="139">
        <v>338344</v>
      </c>
      <c r="V41" s="75">
        <f t="shared" si="6"/>
        <v>-37095</v>
      </c>
      <c r="X41" s="75">
        <f t="shared" si="7"/>
        <v>-37095</v>
      </c>
    </row>
    <row r="42" spans="2:24" x14ac:dyDescent="0.25">
      <c r="C42" s="154" t="s">
        <v>162</v>
      </c>
      <c r="D42" s="154"/>
      <c r="E42" s="154"/>
      <c r="F42" s="17"/>
      <c r="G42" s="17"/>
      <c r="H42" s="17"/>
      <c r="I42" s="17"/>
      <c r="J42" s="15"/>
      <c r="K42" s="10"/>
      <c r="L42" s="18"/>
      <c r="M42" s="10"/>
      <c r="N42" s="18"/>
      <c r="O42" s="18"/>
      <c r="P42" s="18"/>
      <c r="Q42" s="10"/>
      <c r="R42" s="16">
        <v>1506540</v>
      </c>
      <c r="T42" s="124">
        <v>1323953</v>
      </c>
      <c r="V42" s="75">
        <f t="shared" si="6"/>
        <v>182587</v>
      </c>
      <c r="X42" s="75">
        <f t="shared" si="7"/>
        <v>182587</v>
      </c>
    </row>
    <row r="43" spans="2:24" x14ac:dyDescent="0.25">
      <c r="D43" s="9" t="s">
        <v>5</v>
      </c>
      <c r="R43" s="16">
        <f>SUM(R37:R42)</f>
        <v>2482079</v>
      </c>
      <c r="T43" s="16">
        <f>SUM(T37:T42)</f>
        <v>2266741</v>
      </c>
    </row>
    <row r="44" spans="2:24" x14ac:dyDescent="0.25">
      <c r="T44" s="47"/>
    </row>
    <row r="45" spans="2:24" x14ac:dyDescent="0.25">
      <c r="B45" s="9" t="s">
        <v>44</v>
      </c>
      <c r="T45" s="47"/>
    </row>
    <row r="46" spans="2:24" x14ac:dyDescent="0.25">
      <c r="T46" s="47"/>
    </row>
    <row r="47" spans="2:24" x14ac:dyDescent="0.25">
      <c r="B47" s="9" t="s">
        <v>104</v>
      </c>
      <c r="T47" s="47"/>
    </row>
    <row r="48" spans="2:24" x14ac:dyDescent="0.25">
      <c r="T48" s="47"/>
    </row>
    <row r="49" spans="3:25" x14ac:dyDescent="0.25">
      <c r="C49" s="9" t="s">
        <v>78</v>
      </c>
      <c r="T49" s="47"/>
    </row>
    <row r="50" spans="3:25" x14ac:dyDescent="0.25">
      <c r="C50" s="9" t="s">
        <v>79</v>
      </c>
      <c r="T50" s="47"/>
    </row>
    <row r="51" spans="3:25" x14ac:dyDescent="0.25">
      <c r="C51" s="9" t="s">
        <v>80</v>
      </c>
      <c r="R51" s="15">
        <v>1</v>
      </c>
      <c r="T51" s="49">
        <v>1</v>
      </c>
      <c r="V51" s="75">
        <f t="shared" ref="V51" si="8">R51-T51</f>
        <v>0</v>
      </c>
      <c r="X51" s="75">
        <f t="shared" ref="X51" si="9">V51+W51</f>
        <v>0</v>
      </c>
    </row>
    <row r="52" spans="3:25" x14ac:dyDescent="0.25">
      <c r="C52" s="9" t="s">
        <v>46</v>
      </c>
      <c r="T52" s="47"/>
    </row>
    <row r="53" spans="3:25" x14ac:dyDescent="0.25">
      <c r="C53" s="9" t="s">
        <v>81</v>
      </c>
      <c r="F53" s="15">
        <v>261</v>
      </c>
      <c r="H53" s="15">
        <v>0</v>
      </c>
      <c r="J53" s="15">
        <v>261</v>
      </c>
      <c r="L53" s="18">
        <v>272</v>
      </c>
      <c r="N53" s="18">
        <v>176</v>
      </c>
      <c r="P53" s="18">
        <v>229</v>
      </c>
      <c r="T53" s="47"/>
    </row>
    <row r="54" spans="3:25" x14ac:dyDescent="0.25">
      <c r="C54" s="9" t="s">
        <v>83</v>
      </c>
      <c r="T54" s="47"/>
    </row>
    <row r="55" spans="3:25" x14ac:dyDescent="0.25">
      <c r="C55" s="9" t="s">
        <v>82</v>
      </c>
      <c r="R55" s="18">
        <v>49086</v>
      </c>
      <c r="T55" s="47">
        <v>49086</v>
      </c>
      <c r="V55" s="75">
        <f t="shared" ref="V55:V58" si="10">R55-T55</f>
        <v>0</v>
      </c>
      <c r="X55" s="75">
        <f t="shared" ref="X55:X57" si="11">V55+W55</f>
        <v>0</v>
      </c>
    </row>
    <row r="56" spans="3:25" x14ac:dyDescent="0.25">
      <c r="C56" s="154" t="s">
        <v>148</v>
      </c>
      <c r="R56" s="18">
        <v>24480</v>
      </c>
      <c r="T56" s="47">
        <v>24480</v>
      </c>
      <c r="V56" s="75">
        <f t="shared" si="10"/>
        <v>0</v>
      </c>
    </row>
    <row r="57" spans="3:25" x14ac:dyDescent="0.25">
      <c r="C57" s="9" t="s">
        <v>6</v>
      </c>
      <c r="R57" s="18">
        <v>1886614</v>
      </c>
      <c r="T57" s="47">
        <v>1862919</v>
      </c>
      <c r="V57" s="75">
        <f t="shared" si="10"/>
        <v>23695</v>
      </c>
      <c r="X57" s="75">
        <f t="shared" si="11"/>
        <v>23695</v>
      </c>
      <c r="Y57" s="23"/>
    </row>
    <row r="58" spans="3:25" x14ac:dyDescent="0.25">
      <c r="C58" s="9" t="s">
        <v>33</v>
      </c>
      <c r="F58" s="15">
        <v>109098</v>
      </c>
      <c r="H58" s="15">
        <f>109098+1750142+261</f>
        <v>1859501</v>
      </c>
      <c r="J58" s="15">
        <f>109098+1954571</f>
        <v>2063669</v>
      </c>
      <c r="L58" s="18">
        <f>109086+2059571</f>
        <v>2168657</v>
      </c>
      <c r="N58" s="18">
        <v>2018702</v>
      </c>
      <c r="P58" s="18">
        <f>2018702-53</f>
        <v>2018649</v>
      </c>
      <c r="R58" s="22">
        <v>-1408694</v>
      </c>
      <c r="T58" s="127">
        <v>-842813</v>
      </c>
      <c r="V58" s="75">
        <f t="shared" si="10"/>
        <v>-565881</v>
      </c>
    </row>
    <row r="59" spans="3:25" x14ac:dyDescent="0.25">
      <c r="F59" s="15">
        <v>-469802</v>
      </c>
      <c r="H59" s="15">
        <v>-1511270</v>
      </c>
      <c r="J59" s="15">
        <v>-1717427</v>
      </c>
      <c r="L59" s="18">
        <f>-1886814+1</f>
        <v>-1886813</v>
      </c>
      <c r="N59" s="18">
        <v>-1753042</v>
      </c>
      <c r="P59" s="18">
        <v>-2305655</v>
      </c>
      <c r="R59" t="s">
        <v>191</v>
      </c>
      <c r="T59" s="47"/>
    </row>
    <row r="60" spans="3:25" x14ac:dyDescent="0.25">
      <c r="C60" s="9" t="s">
        <v>36</v>
      </c>
      <c r="R60" s="16">
        <f>SUM(R47:R58)</f>
        <v>551487</v>
      </c>
      <c r="T60" s="16">
        <f>SUM(T47:T58)</f>
        <v>1093673</v>
      </c>
    </row>
    <row r="61" spans="3:25" x14ac:dyDescent="0.25">
      <c r="F61" s="16">
        <f>SUM(F52:F59)</f>
        <v>-360443</v>
      </c>
      <c r="H61" s="16">
        <f>SUM(H52:H59)</f>
        <v>348231</v>
      </c>
      <c r="J61" s="16">
        <f>SUM(J52:J59)</f>
        <v>346503</v>
      </c>
      <c r="L61" s="16">
        <f>SUM(L52:L59)</f>
        <v>282116</v>
      </c>
      <c r="N61" s="16">
        <f>SUM(N52:N59)</f>
        <v>265836</v>
      </c>
      <c r="P61" s="16">
        <f>SUM(P52:P59)</f>
        <v>-286777</v>
      </c>
      <c r="T61" s="47"/>
    </row>
    <row r="62" spans="3:25" x14ac:dyDescent="0.25">
      <c r="D62" s="9" t="s">
        <v>14</v>
      </c>
      <c r="T62" s="47"/>
    </row>
    <row r="63" spans="3:25" ht="14.4" thickBot="1" x14ac:dyDescent="0.3">
      <c r="D63" s="9" t="s">
        <v>37</v>
      </c>
      <c r="F63" s="21" t="e">
        <f>+F61+#REF!</f>
        <v>#REF!</v>
      </c>
      <c r="H63" s="21" t="e">
        <f>+H61+#REF!</f>
        <v>#REF!</v>
      </c>
      <c r="J63" s="21" t="e">
        <f>+J61+#REF!</f>
        <v>#REF!</v>
      </c>
      <c r="L63" s="21" t="e">
        <f>+L61+#REF!</f>
        <v>#REF!</v>
      </c>
      <c r="N63" s="21" t="e">
        <f>+N61+#REF!</f>
        <v>#REF!</v>
      </c>
      <c r="P63" s="21" t="e">
        <f>+P61+#REF!</f>
        <v>#REF!</v>
      </c>
      <c r="R63" s="21">
        <f>+R60+R43</f>
        <v>3033566</v>
      </c>
      <c r="T63" s="21">
        <f>+T60+T43</f>
        <v>3360414</v>
      </c>
    </row>
    <row r="64" spans="3:25" ht="14.4" thickTop="1" x14ac:dyDescent="0.25">
      <c r="T64" s="47"/>
    </row>
  </sheetData>
  <mergeCells count="2">
    <mergeCell ref="A1:T1"/>
    <mergeCell ref="A2:T2"/>
  </mergeCells>
  <pageMargins left="0.7" right="0.7" top="0.75" bottom="0.75" header="0.3" footer="0.3"/>
  <pageSetup scale="57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I54"/>
  <sheetViews>
    <sheetView zoomScale="75" zoomScaleNormal="75" workbookViewId="0">
      <selection activeCell="K48" sqref="K48"/>
    </sheetView>
  </sheetViews>
  <sheetFormatPr defaultRowHeight="12.6" x14ac:dyDescent="0.25"/>
  <cols>
    <col min="1" max="1" width="37.44140625" bestFit="1" customWidth="1"/>
    <col min="2" max="3" width="11.44140625" style="23" customWidth="1"/>
    <col min="4" max="4" width="13.5546875" style="23" customWidth="1"/>
    <col min="5" max="5" width="10" style="24" customWidth="1"/>
    <col min="6" max="6" width="12.33203125" style="23" customWidth="1"/>
    <col min="7" max="7" width="13.5546875" style="23" customWidth="1"/>
    <col min="8" max="8" width="3" style="23" customWidth="1"/>
    <col min="9" max="9" width="11.6640625" style="23" customWidth="1"/>
    <col min="10" max="10" width="4.33203125" customWidth="1"/>
  </cols>
  <sheetData>
    <row r="1" spans="1:9" x14ac:dyDescent="0.25">
      <c r="A1" s="7" t="s">
        <v>47</v>
      </c>
    </row>
    <row r="2" spans="1:9" x14ac:dyDescent="0.25">
      <c r="A2" s="7" t="s">
        <v>59</v>
      </c>
    </row>
    <row r="3" spans="1:9" x14ac:dyDescent="0.25">
      <c r="A3" s="7" t="s">
        <v>196</v>
      </c>
    </row>
    <row r="4" spans="1:9" x14ac:dyDescent="0.25">
      <c r="B4" s="25" t="s">
        <v>56</v>
      </c>
      <c r="C4" s="25" t="s">
        <v>142</v>
      </c>
      <c r="D4" s="25" t="s">
        <v>57</v>
      </c>
      <c r="E4" s="25" t="s">
        <v>50</v>
      </c>
      <c r="F4" s="25" t="s">
        <v>50</v>
      </c>
      <c r="G4" s="26" t="s">
        <v>49</v>
      </c>
      <c r="H4" s="27"/>
      <c r="I4" s="25" t="s">
        <v>178</v>
      </c>
    </row>
    <row r="5" spans="1:9" ht="13.2" x14ac:dyDescent="0.25">
      <c r="A5" s="1"/>
      <c r="B5" s="37">
        <v>2020</v>
      </c>
      <c r="C5" s="37">
        <v>2020</v>
      </c>
      <c r="D5" s="38">
        <v>2020</v>
      </c>
      <c r="E5" s="25" t="s">
        <v>52</v>
      </c>
      <c r="F5" s="25" t="s">
        <v>51</v>
      </c>
      <c r="G5" s="26" t="s">
        <v>58</v>
      </c>
      <c r="I5" s="37" t="s">
        <v>179</v>
      </c>
    </row>
    <row r="6" spans="1:9" ht="13.2" x14ac:dyDescent="0.25">
      <c r="A6" s="1"/>
      <c r="B6" s="28"/>
      <c r="C6" s="28"/>
      <c r="G6" s="39">
        <v>2020</v>
      </c>
      <c r="H6" s="40"/>
      <c r="I6" s="180">
        <v>2019</v>
      </c>
    </row>
    <row r="7" spans="1:9" ht="13.8" x14ac:dyDescent="0.25">
      <c r="A7" s="3"/>
      <c r="B7" s="4"/>
      <c r="C7" s="4"/>
      <c r="G7" s="29"/>
    </row>
    <row r="8" spans="1:9" ht="13.8" x14ac:dyDescent="0.25">
      <c r="A8" s="2" t="s">
        <v>7</v>
      </c>
      <c r="B8" s="36">
        <v>307958</v>
      </c>
      <c r="C8" s="36">
        <v>124588</v>
      </c>
      <c r="D8" s="30"/>
      <c r="E8" s="31"/>
      <c r="F8" s="30"/>
      <c r="G8" s="32">
        <f>+B8+C8+D8+F8</f>
        <v>432546</v>
      </c>
      <c r="H8" s="30"/>
      <c r="I8" s="36">
        <v>574712</v>
      </c>
    </row>
    <row r="9" spans="1:9" ht="13.8" x14ac:dyDescent="0.25">
      <c r="A9" s="2" t="s">
        <v>38</v>
      </c>
      <c r="B9" s="36">
        <v>351165</v>
      </c>
      <c r="C9" s="36">
        <v>50695</v>
      </c>
      <c r="D9" s="30"/>
      <c r="E9" s="31"/>
      <c r="F9" s="30"/>
      <c r="G9" s="32">
        <f t="shared" ref="G9:G48" si="0">+B9+C9+D9+F9</f>
        <v>401860</v>
      </c>
      <c r="H9" s="30"/>
      <c r="I9" s="36">
        <v>619195</v>
      </c>
    </row>
    <row r="10" spans="1:9" ht="13.8" x14ac:dyDescent="0.25">
      <c r="A10" s="2" t="s">
        <v>39</v>
      </c>
      <c r="B10" s="36">
        <v>442547</v>
      </c>
      <c r="C10" s="36">
        <v>202719</v>
      </c>
      <c r="D10" s="30"/>
      <c r="E10" s="31"/>
      <c r="F10" s="30"/>
      <c r="G10" s="32">
        <f t="shared" si="0"/>
        <v>645266</v>
      </c>
      <c r="H10" s="30"/>
      <c r="I10" s="36">
        <v>557710</v>
      </c>
    </row>
    <row r="11" spans="1:9" ht="13.8" x14ac:dyDescent="0.25">
      <c r="A11" s="2" t="s">
        <v>66</v>
      </c>
      <c r="B11" s="36">
        <v>16273</v>
      </c>
      <c r="C11" s="36">
        <v>8000</v>
      </c>
      <c r="D11" s="30">
        <v>8000</v>
      </c>
      <c r="E11" s="31"/>
      <c r="F11" s="30"/>
      <c r="G11" s="32">
        <f t="shared" si="0"/>
        <v>32273</v>
      </c>
      <c r="H11" s="30"/>
      <c r="I11" s="36">
        <v>120985</v>
      </c>
    </row>
    <row r="12" spans="1:9" ht="13.8" x14ac:dyDescent="0.25">
      <c r="A12" s="2" t="s">
        <v>159</v>
      </c>
      <c r="B12" s="36">
        <v>4509</v>
      </c>
      <c r="C12" s="36"/>
      <c r="D12" s="30"/>
      <c r="E12" s="31"/>
      <c r="F12" s="30"/>
      <c r="G12" s="32">
        <f t="shared" si="0"/>
        <v>4509</v>
      </c>
      <c r="H12" s="30"/>
      <c r="I12" s="36">
        <v>2273</v>
      </c>
    </row>
    <row r="13" spans="1:9" ht="13.8" x14ac:dyDescent="0.25">
      <c r="A13" s="2" t="s">
        <v>180</v>
      </c>
      <c r="B13" s="36">
        <v>0</v>
      </c>
      <c r="C13" s="36"/>
      <c r="D13" s="30"/>
      <c r="E13" s="31"/>
      <c r="F13" s="30"/>
      <c r="G13" s="32">
        <f t="shared" si="0"/>
        <v>0</v>
      </c>
      <c r="H13" s="30"/>
      <c r="I13" s="36">
        <v>950</v>
      </c>
    </row>
    <row r="14" spans="1:9" ht="13.8" x14ac:dyDescent="0.25">
      <c r="A14" s="2" t="s">
        <v>43</v>
      </c>
      <c r="B14" s="36">
        <v>271392</v>
      </c>
      <c r="C14" s="36">
        <v>39835</v>
      </c>
      <c r="D14" s="30"/>
      <c r="E14" s="31"/>
      <c r="F14" s="30"/>
      <c r="G14" s="32">
        <f t="shared" si="0"/>
        <v>311227</v>
      </c>
      <c r="H14" s="30"/>
      <c r="I14" s="36">
        <v>198110</v>
      </c>
    </row>
    <row r="15" spans="1:9" ht="13.8" x14ac:dyDescent="0.25">
      <c r="A15" s="2" t="s">
        <v>127</v>
      </c>
      <c r="B15" s="36">
        <v>48299</v>
      </c>
      <c r="C15" s="36">
        <v>356731</v>
      </c>
      <c r="D15" s="30"/>
      <c r="E15" s="31"/>
      <c r="F15" s="30"/>
      <c r="G15" s="32">
        <f t="shared" si="0"/>
        <v>405030</v>
      </c>
      <c r="H15" s="30"/>
      <c r="I15" s="36">
        <v>465092</v>
      </c>
    </row>
    <row r="16" spans="1:9" ht="13.8" x14ac:dyDescent="0.25">
      <c r="A16" s="2" t="s">
        <v>45</v>
      </c>
      <c r="B16" s="36">
        <v>11707</v>
      </c>
      <c r="C16" s="36">
        <v>16115</v>
      </c>
      <c r="D16" s="30"/>
      <c r="E16" s="31"/>
      <c r="F16" s="30"/>
      <c r="G16" s="32">
        <f t="shared" si="0"/>
        <v>27822</v>
      </c>
      <c r="H16" s="30"/>
      <c r="I16" s="36">
        <v>27822</v>
      </c>
    </row>
    <row r="17" spans="1:9" ht="13.8" x14ac:dyDescent="0.25">
      <c r="A17" s="2" t="s">
        <v>149</v>
      </c>
      <c r="B17" s="36"/>
      <c r="C17" s="36">
        <v>773034</v>
      </c>
      <c r="D17" s="30"/>
      <c r="E17" s="31"/>
      <c r="F17" s="30"/>
      <c r="G17" s="32">
        <f t="shared" si="0"/>
        <v>773034</v>
      </c>
      <c r="H17" s="30"/>
      <c r="I17" s="36">
        <v>793565</v>
      </c>
    </row>
    <row r="18" spans="1:9" ht="13.8" x14ac:dyDescent="0.25">
      <c r="A18" s="2" t="s">
        <v>62</v>
      </c>
      <c r="B18" s="36">
        <v>-969808</v>
      </c>
      <c r="C18" s="36">
        <v>-1281153</v>
      </c>
      <c r="D18" s="30">
        <v>2250961</v>
      </c>
      <c r="E18" s="31"/>
      <c r="F18" s="30"/>
      <c r="G18" s="32">
        <f t="shared" si="0"/>
        <v>0</v>
      </c>
      <c r="H18" s="30"/>
      <c r="I18" s="36">
        <v>0</v>
      </c>
    </row>
    <row r="19" spans="1:9" ht="13.8" x14ac:dyDescent="0.25">
      <c r="A19" s="2" t="s">
        <v>60</v>
      </c>
      <c r="B19" s="36">
        <v>-144410</v>
      </c>
      <c r="C19" s="36">
        <v>-25920</v>
      </c>
      <c r="D19" s="30">
        <v>-3999</v>
      </c>
      <c r="E19" s="31"/>
      <c r="F19" s="30"/>
      <c r="G19" s="32">
        <f t="shared" si="0"/>
        <v>-174329</v>
      </c>
      <c r="H19" s="30"/>
      <c r="I19" s="36">
        <v>-154507</v>
      </c>
    </row>
    <row r="20" spans="1:9" ht="13.8" x14ac:dyDescent="0.25">
      <c r="A20" s="2" t="s">
        <v>41</v>
      </c>
      <c r="B20" s="36">
        <v>-39370</v>
      </c>
      <c r="C20" s="36">
        <v>-47244</v>
      </c>
      <c r="D20" s="30"/>
      <c r="E20" s="31"/>
      <c r="F20" s="30"/>
      <c r="G20" s="32">
        <f t="shared" si="0"/>
        <v>-86614</v>
      </c>
      <c r="H20" s="30"/>
      <c r="I20" s="36">
        <v>-35680</v>
      </c>
    </row>
    <row r="21" spans="1:9" ht="13.8" x14ac:dyDescent="0.25">
      <c r="A21" s="2" t="s">
        <v>128</v>
      </c>
      <c r="B21" s="36">
        <v>-31311</v>
      </c>
      <c r="C21" s="36"/>
      <c r="D21" s="30"/>
      <c r="E21" s="31"/>
      <c r="F21" s="30"/>
      <c r="G21" s="32">
        <f t="shared" si="0"/>
        <v>-31311</v>
      </c>
      <c r="H21" s="30"/>
      <c r="I21" s="36">
        <v>-30556</v>
      </c>
    </row>
    <row r="22" spans="1:9" ht="13.8" x14ac:dyDescent="0.25">
      <c r="A22" s="2" t="s">
        <v>129</v>
      </c>
      <c r="B22" s="36">
        <v>-39677</v>
      </c>
      <c r="C22" s="36">
        <v>-70072</v>
      </c>
      <c r="D22" s="30"/>
      <c r="E22" s="31"/>
      <c r="F22" s="30"/>
      <c r="G22" s="32">
        <f t="shared" si="0"/>
        <v>-109749</v>
      </c>
      <c r="H22" s="30"/>
      <c r="I22" s="36">
        <v>-130628</v>
      </c>
    </row>
    <row r="23" spans="1:9" ht="13.8" x14ac:dyDescent="0.25">
      <c r="A23" s="2" t="s">
        <v>144</v>
      </c>
      <c r="B23" s="36"/>
      <c r="C23" s="36">
        <v>0</v>
      </c>
      <c r="D23" s="30">
        <v>-87225</v>
      </c>
      <c r="E23" s="31"/>
      <c r="F23" s="30"/>
      <c r="G23" s="32">
        <f t="shared" si="0"/>
        <v>-87225</v>
      </c>
      <c r="H23" s="30"/>
      <c r="I23" s="36">
        <v>-25536</v>
      </c>
    </row>
    <row r="24" spans="1:9" ht="13.8" x14ac:dyDescent="0.25">
      <c r="A24" s="2" t="s">
        <v>158</v>
      </c>
      <c r="B24" s="36">
        <v>0</v>
      </c>
      <c r="C24" s="36"/>
      <c r="D24" s="30"/>
      <c r="E24" s="31"/>
      <c r="F24" s="30"/>
      <c r="G24" s="32">
        <f t="shared" si="0"/>
        <v>0</v>
      </c>
      <c r="H24" s="30"/>
      <c r="I24" s="36">
        <v>-56683</v>
      </c>
    </row>
    <row r="25" spans="1:9" ht="13.8" x14ac:dyDescent="0.25">
      <c r="A25" s="2" t="s">
        <v>152</v>
      </c>
      <c r="B25" s="36">
        <v>-40753.01</v>
      </c>
      <c r="C25" s="36">
        <v>0</v>
      </c>
      <c r="D25" s="30">
        <v>-76915</v>
      </c>
      <c r="E25" s="31"/>
      <c r="F25" s="30"/>
      <c r="G25" s="32">
        <f t="shared" si="0"/>
        <v>-117668.01000000001</v>
      </c>
      <c r="H25" s="30"/>
      <c r="I25" s="36">
        <v>-74369</v>
      </c>
    </row>
    <row r="26" spans="1:9" ht="13.8" x14ac:dyDescent="0.25">
      <c r="A26" s="2" t="s">
        <v>130</v>
      </c>
      <c r="B26" s="36">
        <v>-67396</v>
      </c>
      <c r="C26" s="36"/>
      <c r="D26" s="30"/>
      <c r="E26" s="31"/>
      <c r="F26" s="30"/>
      <c r="G26" s="32">
        <f t="shared" si="0"/>
        <v>-67396</v>
      </c>
      <c r="H26" s="30"/>
      <c r="I26" s="36">
        <v>-83376</v>
      </c>
    </row>
    <row r="27" spans="1:9" ht="13.8" x14ac:dyDescent="0.25">
      <c r="A27" s="2" t="s">
        <v>151</v>
      </c>
      <c r="B27" s="36">
        <v>-7705</v>
      </c>
      <c r="C27" s="36">
        <v>-293544</v>
      </c>
      <c r="D27" s="30"/>
      <c r="E27" s="31"/>
      <c r="F27" s="30"/>
      <c r="G27" s="32">
        <f t="shared" si="0"/>
        <v>-301249</v>
      </c>
      <c r="H27" s="30"/>
      <c r="I27" s="36">
        <v>-338344</v>
      </c>
    </row>
    <row r="28" spans="1:9" ht="13.8" x14ac:dyDescent="0.25">
      <c r="A28" s="2" t="s">
        <v>145</v>
      </c>
      <c r="B28" s="36"/>
      <c r="C28" s="36">
        <v>0</v>
      </c>
      <c r="D28" s="30">
        <v>-332522</v>
      </c>
      <c r="E28" s="31"/>
      <c r="F28" s="30"/>
      <c r="G28" s="32">
        <f t="shared" si="0"/>
        <v>-332522</v>
      </c>
      <c r="H28" s="30"/>
      <c r="I28" s="36">
        <v>-429008</v>
      </c>
    </row>
    <row r="29" spans="1:9" ht="13.8" x14ac:dyDescent="0.25">
      <c r="A29" s="2" t="s">
        <v>153</v>
      </c>
      <c r="B29" s="36">
        <v>-72358</v>
      </c>
      <c r="C29" s="36">
        <v>0</v>
      </c>
      <c r="D29" s="30">
        <v>-869460</v>
      </c>
      <c r="E29" s="31"/>
      <c r="F29" s="30"/>
      <c r="G29" s="32">
        <f t="shared" si="0"/>
        <v>-941818</v>
      </c>
      <c r="H29" s="30"/>
      <c r="I29" s="36">
        <v>-908054</v>
      </c>
    </row>
    <row r="30" spans="1:9" ht="13.8" x14ac:dyDescent="0.25">
      <c r="A30" s="2" t="s">
        <v>197</v>
      </c>
      <c r="B30" s="36">
        <v>-232200</v>
      </c>
      <c r="C30" s="36"/>
      <c r="D30" s="30"/>
      <c r="E30" s="31"/>
      <c r="F30" s="30"/>
      <c r="G30" s="32">
        <v>-232200</v>
      </c>
      <c r="H30" s="30"/>
      <c r="I30" s="36"/>
    </row>
    <row r="31" spans="1:9" ht="13.8" x14ac:dyDescent="0.25">
      <c r="A31" s="2" t="s">
        <v>88</v>
      </c>
      <c r="B31" s="36"/>
      <c r="C31" s="36"/>
      <c r="D31" s="30">
        <v>-1</v>
      </c>
      <c r="E31" s="31"/>
      <c r="F31" s="30"/>
      <c r="G31" s="32">
        <f t="shared" si="0"/>
        <v>-1</v>
      </c>
      <c r="H31" s="30"/>
      <c r="I31" s="36">
        <v>-1</v>
      </c>
    </row>
    <row r="32" spans="1:9" x14ac:dyDescent="0.25">
      <c r="B32" s="36"/>
      <c r="C32" s="36"/>
      <c r="D32" s="30"/>
      <c r="E32" s="31" t="s">
        <v>71</v>
      </c>
      <c r="F32" s="30">
        <v>-742</v>
      </c>
      <c r="G32" s="32"/>
      <c r="H32" s="30"/>
      <c r="I32" s="36"/>
    </row>
    <row r="33" spans="1:9" ht="13.8" x14ac:dyDescent="0.25">
      <c r="A33" s="2" t="s">
        <v>61</v>
      </c>
      <c r="B33" s="36"/>
      <c r="C33" s="36"/>
      <c r="D33" s="30">
        <v>-31669</v>
      </c>
      <c r="E33" s="31" t="s">
        <v>69</v>
      </c>
      <c r="F33" s="30">
        <f>-16675000*0.001</f>
        <v>-16675</v>
      </c>
      <c r="G33" s="32">
        <f>+B33+C33+D33+F33+F32</f>
        <v>-49086</v>
      </c>
      <c r="H33" s="30"/>
      <c r="I33" s="36">
        <v>-49086</v>
      </c>
    </row>
    <row r="34" spans="1:9" ht="13.8" x14ac:dyDescent="0.25">
      <c r="A34" s="2" t="s">
        <v>6</v>
      </c>
      <c r="B34" s="36">
        <v>-142200</v>
      </c>
      <c r="C34" s="36"/>
      <c r="D34" s="30">
        <v>-1776895</v>
      </c>
      <c r="E34" s="31" t="s">
        <v>69</v>
      </c>
      <c r="F34" s="30">
        <f>16675</f>
        <v>16675</v>
      </c>
      <c r="G34" s="32">
        <f>+B34+C34+D34+F34+F37+F36</f>
        <v>-1886615</v>
      </c>
      <c r="H34" s="30"/>
      <c r="I34" s="36">
        <v>-1862919</v>
      </c>
    </row>
    <row r="35" spans="1:9" ht="13.8" x14ac:dyDescent="0.25">
      <c r="A35" s="2"/>
      <c r="B35" s="36"/>
      <c r="C35" s="36"/>
      <c r="D35" s="30"/>
      <c r="E35" s="31"/>
      <c r="F35" s="30"/>
      <c r="G35" s="32">
        <f t="shared" si="0"/>
        <v>0</v>
      </c>
      <c r="H35" s="30"/>
      <c r="I35" s="36"/>
    </row>
    <row r="36" spans="1:9" ht="13.8" x14ac:dyDescent="0.25">
      <c r="A36" s="2"/>
      <c r="B36" s="36"/>
      <c r="C36" s="36"/>
      <c r="D36" s="30"/>
      <c r="E36" s="31" t="s">
        <v>71</v>
      </c>
      <c r="F36" s="30">
        <v>742</v>
      </c>
      <c r="G36" s="32"/>
      <c r="H36" s="30"/>
      <c r="I36" s="36"/>
    </row>
    <row r="37" spans="1:9" x14ac:dyDescent="0.25">
      <c r="B37" s="36"/>
      <c r="C37" s="36"/>
      <c r="D37" s="30"/>
      <c r="E37" s="31" t="s">
        <v>70</v>
      </c>
      <c r="F37" s="30">
        <v>15063</v>
      </c>
      <c r="G37" s="32"/>
      <c r="H37" s="30"/>
      <c r="I37" s="36"/>
    </row>
    <row r="38" spans="1:9" ht="13.8" x14ac:dyDescent="0.25">
      <c r="A38" s="2" t="s">
        <v>33</v>
      </c>
      <c r="B38" s="36">
        <v>122219</v>
      </c>
      <c r="C38" s="36">
        <v>-49126</v>
      </c>
      <c r="D38" s="30">
        <v>784785</v>
      </c>
      <c r="E38" s="31" t="s">
        <v>70</v>
      </c>
      <c r="F38" s="30">
        <v>-15063</v>
      </c>
      <c r="G38" s="32">
        <f t="shared" si="0"/>
        <v>842815</v>
      </c>
      <c r="H38" s="30"/>
      <c r="I38" s="36">
        <v>848758</v>
      </c>
    </row>
    <row r="39" spans="1:9" ht="13.8" x14ac:dyDescent="0.25">
      <c r="A39" s="2" t="s">
        <v>148</v>
      </c>
      <c r="B39" s="36"/>
      <c r="C39" s="36"/>
      <c r="D39" s="30">
        <v>-24480</v>
      </c>
      <c r="E39" s="31"/>
      <c r="F39" s="30"/>
      <c r="G39" s="32">
        <f t="shared" si="0"/>
        <v>-24480</v>
      </c>
      <c r="H39" s="30"/>
      <c r="I39" s="36">
        <v>-24480</v>
      </c>
    </row>
    <row r="40" spans="1:9" ht="13.8" x14ac:dyDescent="0.25">
      <c r="A40" s="2" t="s">
        <v>48</v>
      </c>
      <c r="B40" s="36">
        <v>-1124316</v>
      </c>
      <c r="C40" s="36">
        <v>-292331</v>
      </c>
      <c r="D40" s="30"/>
      <c r="E40" s="31"/>
      <c r="F40" s="30"/>
      <c r="G40" s="32">
        <f t="shared" si="0"/>
        <v>-1416647</v>
      </c>
      <c r="H40" s="30"/>
      <c r="I40" s="36">
        <v>-3122366</v>
      </c>
    </row>
    <row r="41" spans="1:9" ht="13.8" x14ac:dyDescent="0.25">
      <c r="A41" s="2" t="s">
        <v>63</v>
      </c>
      <c r="B41" s="27">
        <v>633928</v>
      </c>
      <c r="C41" s="27">
        <v>317417.46000000002</v>
      </c>
      <c r="D41" s="30"/>
      <c r="E41" s="31"/>
      <c r="F41" s="30"/>
      <c r="G41" s="32">
        <f t="shared" si="0"/>
        <v>951345.46</v>
      </c>
      <c r="H41" s="30"/>
      <c r="I41" s="27">
        <v>1550755</v>
      </c>
    </row>
    <row r="42" spans="1:9" ht="13.8" x14ac:dyDescent="0.25">
      <c r="A42" s="2" t="s">
        <v>64</v>
      </c>
      <c r="B42" s="27">
        <v>695415</v>
      </c>
      <c r="C42" s="27">
        <v>170256</v>
      </c>
      <c r="D42" s="30">
        <v>114999</v>
      </c>
      <c r="E42" s="31"/>
      <c r="F42" s="30"/>
      <c r="G42" s="32">
        <f t="shared" si="0"/>
        <v>980670</v>
      </c>
      <c r="H42" s="30"/>
      <c r="I42" s="27">
        <v>1489878</v>
      </c>
    </row>
    <row r="43" spans="1:9" ht="13.8" x14ac:dyDescent="0.25">
      <c r="A43" s="2" t="s">
        <v>89</v>
      </c>
      <c r="B43" s="27"/>
      <c r="C43" s="27"/>
      <c r="D43" s="30">
        <v>0</v>
      </c>
      <c r="E43" s="31"/>
      <c r="F43" s="30"/>
      <c r="G43" s="32">
        <f t="shared" si="0"/>
        <v>0</v>
      </c>
      <c r="H43" s="30"/>
      <c r="I43" s="27">
        <v>0</v>
      </c>
    </row>
    <row r="44" spans="1:9" ht="13.8" x14ac:dyDescent="0.25">
      <c r="A44" s="2" t="s">
        <v>30</v>
      </c>
      <c r="B44" s="27">
        <v>6092</v>
      </c>
      <c r="C44" s="27"/>
      <c r="D44" s="30">
        <v>44421</v>
      </c>
      <c r="E44" s="31"/>
      <c r="F44" s="30"/>
      <c r="G44" s="32">
        <f t="shared" si="0"/>
        <v>50513</v>
      </c>
      <c r="H44" s="30"/>
      <c r="I44" s="27">
        <v>75788</v>
      </c>
    </row>
    <row r="45" spans="1:9" ht="13.8" x14ac:dyDescent="0.25">
      <c r="A45" s="2" t="s">
        <v>118</v>
      </c>
      <c r="B45" s="27">
        <v>0</v>
      </c>
      <c r="C45" s="27"/>
      <c r="D45" s="30">
        <v>0</v>
      </c>
      <c r="E45" s="31"/>
      <c r="F45" s="30"/>
      <c r="G45" s="32">
        <f t="shared" si="0"/>
        <v>0</v>
      </c>
      <c r="H45" s="30"/>
      <c r="I45" s="27">
        <v>0</v>
      </c>
    </row>
    <row r="46" spans="1:9" ht="13.8" x14ac:dyDescent="0.25">
      <c r="A46" s="2" t="s">
        <v>55</v>
      </c>
      <c r="B46" s="30">
        <f>SUM(B8:B45)</f>
        <v>-1.0000000009313226E-2</v>
      </c>
      <c r="C46" s="30">
        <f>SUM(C8:C45)</f>
        <v>0.46000000002095476</v>
      </c>
      <c r="D46" s="30">
        <f>SUM(D8:D45)</f>
        <v>0</v>
      </c>
      <c r="E46" s="31"/>
      <c r="F46" s="30">
        <f>SUM(F8:F45)</f>
        <v>0</v>
      </c>
      <c r="G46" s="32">
        <f t="shared" si="0"/>
        <v>0.45000000001164153</v>
      </c>
      <c r="H46" s="30"/>
      <c r="I46" s="30">
        <f>SUM(I8:I45)</f>
        <v>0</v>
      </c>
    </row>
    <row r="47" spans="1:9" ht="13.8" x14ac:dyDescent="0.25">
      <c r="A47" s="2" t="s">
        <v>53</v>
      </c>
      <c r="B47" s="27">
        <f>B38</f>
        <v>122219</v>
      </c>
      <c r="C47" s="27">
        <v>-49126</v>
      </c>
      <c r="D47" s="27">
        <f>D38</f>
        <v>784785</v>
      </c>
      <c r="E47" s="31"/>
      <c r="F47" s="33">
        <v>0</v>
      </c>
      <c r="G47" s="32">
        <f>+G38+G40+G41+G42+G44</f>
        <v>1408696.46</v>
      </c>
      <c r="H47" s="30"/>
      <c r="I47" s="27">
        <v>818333</v>
      </c>
    </row>
    <row r="48" spans="1:9" ht="13.8" x14ac:dyDescent="0.25">
      <c r="A48" s="2" t="s">
        <v>54</v>
      </c>
      <c r="B48" s="27">
        <f>SUM(B40:B45)</f>
        <v>211119</v>
      </c>
      <c r="C48" s="27">
        <f>SUM(C40:C45)</f>
        <v>195342.46000000002</v>
      </c>
      <c r="D48" s="27">
        <f>SUM(D40:D45)</f>
        <v>159420</v>
      </c>
      <c r="E48" s="31"/>
      <c r="F48" s="30"/>
      <c r="G48" s="32">
        <f t="shared" si="0"/>
        <v>565881.46</v>
      </c>
      <c r="H48" s="30"/>
      <c r="I48" s="27">
        <f>SUM(I40:I45)</f>
        <v>-5945</v>
      </c>
    </row>
    <row r="49" spans="1:9" x14ac:dyDescent="0.25">
      <c r="B49" s="27"/>
      <c r="C49" s="27"/>
      <c r="D49" s="33"/>
      <c r="E49" s="34"/>
      <c r="F49" s="33"/>
      <c r="G49" s="35"/>
      <c r="H49" s="33"/>
      <c r="I49" s="27"/>
    </row>
    <row r="50" spans="1:9" x14ac:dyDescent="0.25">
      <c r="A50" s="61" t="s">
        <v>74</v>
      </c>
      <c r="B50" s="27" t="s">
        <v>75</v>
      </c>
      <c r="C50" s="27"/>
    </row>
    <row r="51" spans="1:9" x14ac:dyDescent="0.25">
      <c r="A51" s="61" t="s">
        <v>72</v>
      </c>
      <c r="B51" s="27" t="s">
        <v>76</v>
      </c>
      <c r="C51" s="27"/>
    </row>
    <row r="52" spans="1:9" x14ac:dyDescent="0.25">
      <c r="A52" s="61" t="s">
        <v>73</v>
      </c>
      <c r="B52" s="27" t="s">
        <v>77</v>
      </c>
      <c r="C52" s="27"/>
    </row>
    <row r="53" spans="1:9" x14ac:dyDescent="0.25">
      <c r="A53" s="61"/>
      <c r="B53" s="27"/>
      <c r="C53" s="27"/>
    </row>
    <row r="54" spans="1:9" x14ac:dyDescent="0.25">
      <c r="A54" s="8"/>
      <c r="B54" s="27"/>
      <c r="C54" s="27"/>
    </row>
  </sheetData>
  <phoneticPr fontId="13" type="noConversion"/>
  <pageMargins left="0.33" right="0.31" top="0.45" bottom="0.3" header="0.3" footer="0.17"/>
  <pageSetup scale="7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Balance Sheet</vt:lpstr>
      <vt:lpstr>Stmt of Operations</vt:lpstr>
      <vt:lpstr>Stmt Cash Flows</vt:lpstr>
      <vt:lpstr>Stmt of SE</vt:lpstr>
      <vt:lpstr>CF Worksheet</vt:lpstr>
      <vt:lpstr>Consolidation</vt:lpstr>
    </vt:vector>
  </TitlesOfParts>
  <Company>Localtel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Aimee Mendoza</dc:creator>
  <cp:lastModifiedBy>Admin</cp:lastModifiedBy>
  <cp:lastPrinted>2020-08-07T20:24:08Z</cp:lastPrinted>
  <dcterms:created xsi:type="dcterms:W3CDTF">1999-08-24T14:19:37Z</dcterms:created>
  <dcterms:modified xsi:type="dcterms:W3CDTF">2020-10-16T13:59:08Z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Refresh">
    <vt:bool>true</vt:bool>
  </property>
  <property fmtid="{D5CDD505-2E9C-101B-9397-08002B2CF9AE}" pid="3" name="Refresh97">
    <vt:bool>false</vt:bool>
  </property>
  <property fmtid="{D5CDD505-2E9C-101B-9397-08002B2CF9AE}" pid="4" name="Version">
    <vt:i4>20</vt:i4>
  </property>
  <property fmtid="{D5CDD505-2E9C-101B-9397-08002B2CF9AE}" pid="5" name="tabName">
    <vt:lpwstr>Financial Statements</vt:lpwstr>
  </property>
  <property fmtid="{D5CDD505-2E9C-101B-9397-08002B2CF9AE}" pid="6" name="tabIndex">
    <vt:lpwstr>1000</vt:lpwstr>
  </property>
  <property fmtid="{D5CDD505-2E9C-101B-9397-08002B2CF9AE}" pid="7" name="workpaperIndex">
    <vt:lpwstr>1025.1</vt:lpwstr>
  </property>
</Properties>
</file>