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it and Loss YTD Compari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<sst xmlns="http://schemas.openxmlformats.org/spreadsheetml/2006/main" count="102" uniqueCount="102">
  <si>
    <t xml:space="preserve">Ganim Group</t>
  </si>
  <si>
    <t xml:space="preserve">Profit and Loss YTD Comparison</t>
  </si>
  <si>
    <t xml:space="preserve">January - March, 2018</t>
  </si>
  <si>
    <t xml:space="preserve">Total</t>
  </si>
  <si>
    <t xml:space="preserve">Jan - Mar, 2018</t>
  </si>
  <si>
    <t xml:space="preserve">Jan - Mar, 2017 (PY)</t>
  </si>
  <si>
    <t xml:space="preserve">Income</t>
  </si>
  <si>
    <t xml:space="preserve">   4000-1 Life Insurance</t>
  </si>
  <si>
    <t xml:space="preserve">   4000-3 Disability Insurance/LTC</t>
  </si>
  <si>
    <t xml:space="preserve">   4000-4 Group Insurance</t>
  </si>
  <si>
    <t xml:space="preserve">   4000-6 Investment Income</t>
  </si>
  <si>
    <t xml:space="preserve">   4100-1 Life Insurance Renewal</t>
  </si>
  <si>
    <t xml:space="preserve">   4100-3 Disability Insurance /LTC Renew</t>
  </si>
  <si>
    <t xml:space="preserve">   4100-4 Group Insurance Renewal</t>
  </si>
  <si>
    <t xml:space="preserve">   4100-5 Individual Medical Renewal</t>
  </si>
  <si>
    <t xml:space="preserve">   4130-0 Production Bonus-Group</t>
  </si>
  <si>
    <t xml:space="preserve">   4150-0 Production Bonus-Wealth</t>
  </si>
  <si>
    <t xml:space="preserve">   4200-1 Retirement Plans</t>
  </si>
  <si>
    <t xml:space="preserve">   4200-2 Rewards Income</t>
  </si>
  <si>
    <t xml:space="preserve">   4300-1 Administration Income Fee</t>
  </si>
  <si>
    <t xml:space="preserve">Total Income</t>
  </si>
  <si>
    <t xml:space="preserve">Gross Profit</t>
  </si>
  <si>
    <t xml:space="preserve">Expenses</t>
  </si>
  <si>
    <t xml:space="preserve">   6001-0 Advertising/Classified</t>
  </si>
  <si>
    <t xml:space="preserve">   6050-0 Automobile Expense</t>
  </si>
  <si>
    <t xml:space="preserve">   6060-0 Automobile Lease</t>
  </si>
  <si>
    <t xml:space="preserve">   6061-0 Employee Auto Lease</t>
  </si>
  <si>
    <t xml:space="preserve">   6080-0 Bank Service Charges</t>
  </si>
  <si>
    <t xml:space="preserve">   6090-0 Bookkeeping</t>
  </si>
  <si>
    <t xml:space="preserve">   6100-6 Commission Expense</t>
  </si>
  <si>
    <t xml:space="preserve">   6104-0 Recruiting Expense</t>
  </si>
  <si>
    <t xml:space="preserve">   6106-0 Marketing Expense</t>
  </si>
  <si>
    <t xml:space="preserve">      Insurance Informal Review</t>
  </si>
  <si>
    <t xml:space="preserve">   Total 6106-0 Marketing Expense</t>
  </si>
  <si>
    <t xml:space="preserve">   6107-0 Client Appreciation</t>
  </si>
  <si>
    <t xml:space="preserve">   6150-0 Donations</t>
  </si>
  <si>
    <t xml:space="preserve">   6175-0 Dues &amp; Subscriptions</t>
  </si>
  <si>
    <t xml:space="preserve">   6200-0 Professional Development</t>
  </si>
  <si>
    <t xml:space="preserve">   6250-0 Utilities</t>
  </si>
  <si>
    <t xml:space="preserve">      6250-2 Gas</t>
  </si>
  <si>
    <t xml:space="preserve">      6250-3 Electric</t>
  </si>
  <si>
    <t xml:space="preserve">      6250-4 Water</t>
  </si>
  <si>
    <t xml:space="preserve">      6250-5 W.P.C.A.</t>
  </si>
  <si>
    <t xml:space="preserve">      6250-6 Rubbish Removal</t>
  </si>
  <si>
    <t xml:space="preserve">   Total 6250-0 Utilities</t>
  </si>
  <si>
    <t xml:space="preserve">   6280-0 Entertainment</t>
  </si>
  <si>
    <t xml:space="preserve">   6280-1 Gifts</t>
  </si>
  <si>
    <t xml:space="preserve">   6300-0 Equipment Lease</t>
  </si>
  <si>
    <t xml:space="preserve">   6301-0 Computer Expense</t>
  </si>
  <si>
    <t xml:space="preserve">   6325-0 Insurance</t>
  </si>
  <si>
    <t xml:space="preserve">      6325-2 Workman's Compensation</t>
  </si>
  <si>
    <t xml:space="preserve">      6325-4 Auto Insurance</t>
  </si>
  <si>
    <t xml:space="preserve">      6325-7 Office E&amp;O Insurance</t>
  </si>
  <si>
    <t xml:space="preserve">      6325-9 Small Business Owners Insurance</t>
  </si>
  <si>
    <t xml:space="preserve">      6330-2 Employee Life Insurance</t>
  </si>
  <si>
    <t xml:space="preserve">      6330-3 Employee Disability Insurance</t>
  </si>
  <si>
    <t xml:space="preserve">      6350-1 Officers Life Insurance</t>
  </si>
  <si>
    <t xml:space="preserve">      6350-2 Officers Medical/DentaI Insur.</t>
  </si>
  <si>
    <t xml:space="preserve">      6350-5 Officers Disability Insurance</t>
  </si>
  <si>
    <t xml:space="preserve">      6350-6 Officers Long Term Care Ins</t>
  </si>
  <si>
    <t xml:space="preserve">   Total 6325-0 Insurance</t>
  </si>
  <si>
    <t xml:space="preserve">   6425-0 License &amp; Fees</t>
  </si>
  <si>
    <t xml:space="preserve">   6475-0 Office Supplies &amp; Expense</t>
  </si>
  <si>
    <t xml:space="preserve">   6475-1 Kitchen Supply</t>
  </si>
  <si>
    <t xml:space="preserve">   6500-1 Office Telephone</t>
  </si>
  <si>
    <t xml:space="preserve">   6500-2 Auto Telephone</t>
  </si>
  <si>
    <t xml:space="preserve">   6525-0 Postage</t>
  </si>
  <si>
    <t xml:space="preserve">   6525-1 Fedex/Airborne/UPS</t>
  </si>
  <si>
    <t xml:space="preserve">   6550-0 Rent</t>
  </si>
  <si>
    <t xml:space="preserve">   6560-1 Office Cleaning</t>
  </si>
  <si>
    <t xml:space="preserve">   6575-2 Office R &amp; M</t>
  </si>
  <si>
    <t xml:space="preserve">      6575-4 Office Equipment R&amp;M</t>
  </si>
  <si>
    <t xml:space="preserve">      6575-6 Property R &amp; M</t>
  </si>
  <si>
    <t xml:space="preserve">   Total 6575-2 Office R &amp; M</t>
  </si>
  <si>
    <t xml:space="preserve">   6600-0 Payroll Taxes</t>
  </si>
  <si>
    <t xml:space="preserve">      6600-1 FICA Expense</t>
  </si>
  <si>
    <t xml:space="preserve">      6600-2 FUTA Expense</t>
  </si>
  <si>
    <t xml:space="preserve">      6600-3 SUTA Expense</t>
  </si>
  <si>
    <t xml:space="preserve">      6600-4 Medicare Expense</t>
  </si>
  <si>
    <t xml:space="preserve">   Total 6600-0 Payroll Taxes</t>
  </si>
  <si>
    <t xml:space="preserve">   6625-0 Personal Property Tax</t>
  </si>
  <si>
    <t xml:space="preserve">   6675-0 Travel</t>
  </si>
  <si>
    <t xml:space="preserve">   6690-0 Temporary Help</t>
  </si>
  <si>
    <t xml:space="preserve">   6700-1 Officer Salary</t>
  </si>
  <si>
    <t xml:space="preserve">   6700-2 Office Wages</t>
  </si>
  <si>
    <t xml:space="preserve">      6700-4 Employee Bonus Pool</t>
  </si>
  <si>
    <t xml:space="preserve">   Total 6700-2 Office Wages</t>
  </si>
  <si>
    <t xml:space="preserve">   6900-2 401K Plan Employer Contribution</t>
  </si>
  <si>
    <t xml:space="preserve">   8000-0 Interest Expense</t>
  </si>
  <si>
    <t xml:space="preserve">      Finance Charge</t>
  </si>
  <si>
    <t xml:space="preserve">   Total 8000-0 Interest Expense</t>
  </si>
  <si>
    <t xml:space="preserve">Total Expenses</t>
  </si>
  <si>
    <t xml:space="preserve">Net Operating Income</t>
  </si>
  <si>
    <t xml:space="preserve">Other Income</t>
  </si>
  <si>
    <t xml:space="preserve">   7000-0 Interest Income</t>
  </si>
  <si>
    <t xml:space="preserve">Total Other Income</t>
  </si>
  <si>
    <t xml:space="preserve">Other Expenses</t>
  </si>
  <si>
    <t xml:space="preserve">   6650-0 Connecticut Corporation Tax</t>
  </si>
  <si>
    <t xml:space="preserve">Total Other Expenses</t>
  </si>
  <si>
    <t xml:space="preserve">Net Other Income</t>
  </si>
  <si>
    <t xml:space="preserve">Net Income</t>
  </si>
  <si>
    <t xml:space="preserve">Tuesday, Jan 29, 2019 01:19:30 AM GMT-8 - Cash Basis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</si>
</sst>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_€"/>
    <numFmt numFmtId="166" formatCode="\$* #,##0.00\ _€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5" zeroHeight="false" outlineLevelRow="0" outlineLevelCol="0"/>
  <cols>
    <col collapsed="false" customWidth="true" hidden="false" outlineLevel="0" max="1" min="1" style="0" width="48.73"/>
    <col collapsed="false" customWidth="true" hidden="false" outlineLevel="0" max="3" min="2" style="0" width="22.74"/>
    <col collapsed="false" customWidth="true" hidden="false" outlineLevel="0" max="1025" min="4" style="0" width="10.76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15" hidden="false" customHeight="false" outlineLevel="0" collapsed="false">
      <c r="A2" s="1" t="s">
        <v>1</v>
      </c>
      <c r="B2" s="1"/>
      <c r="C2" s="1"/>
    </row>
    <row r="3" customFormat="false" ht="15" hidden="false" customHeight="false" outlineLevel="0" collapsed="false">
      <c r="A3" s="2" t="s">
        <v>2</v>
      </c>
      <c r="B3" s="2"/>
      <c r="C3" s="2"/>
    </row>
    <row r="5" customFormat="false" ht="15" hidden="false" customHeight="true" outlineLevel="0" collapsed="false">
      <c r="A5" s="3"/>
      <c r="B5" s="4" t="s">
        <v>3</v>
      </c>
      <c r="C5" s="4"/>
    </row>
    <row r="6" customFormat="false" ht="15" hidden="false" customHeight="false" outlineLevel="0" collapsed="false">
      <c r="A6" s="3"/>
      <c r="B6" s="4" t="s">
        <v>4</v>
      </c>
      <c r="C6" s="4" t="s">
        <v>5</v>
      </c>
    </row>
    <row r="7" customFormat="false" ht="15" hidden="false" customHeight="false" outlineLevel="0" collapsed="false">
      <c r="A7" s="5" t="s">
        <v>6</v>
      </c>
      <c r="B7" s="6"/>
      <c r="C7" s="6"/>
    </row>
    <row r="8" customFormat="false" ht="15" hidden="false" customHeight="false" outlineLevel="0" collapsed="false">
      <c r="A8" s="5" t="s">
        <v>7</v>
      </c>
      <c r="B8" s="6" t="n">
        <f aca="false">18891.54</f>
        <v>18891.54</v>
      </c>
      <c r="C8" s="6" t="n">
        <f aca="false">13249.93</f>
        <v>13249.93</v>
      </c>
    </row>
    <row r="9" customFormat="false" ht="15" hidden="false" customHeight="false" outlineLevel="0" collapsed="false">
      <c r="A9" s="5" t="s">
        <v>8</v>
      </c>
      <c r="B9" s="6" t="n">
        <f aca="false">168.48</f>
        <v>168.48</v>
      </c>
      <c r="C9" s="6" t="n">
        <f aca="false">302.04</f>
        <v>302.04</v>
      </c>
    </row>
    <row r="10" customFormat="false" ht="15" hidden="false" customHeight="false" outlineLevel="0" collapsed="false">
      <c r="A10" s="5" t="s">
        <v>9</v>
      </c>
      <c r="B10" s="6" t="n">
        <f aca="false">9896.57</f>
        <v>9896.57</v>
      </c>
      <c r="C10" s="6" t="n">
        <f aca="false">1380.59</f>
        <v>1380.59</v>
      </c>
    </row>
    <row r="11" customFormat="false" ht="15" hidden="false" customHeight="false" outlineLevel="0" collapsed="false">
      <c r="A11" s="5" t="s">
        <v>10</v>
      </c>
      <c r="B11" s="6" t="n">
        <f aca="false">22356.36</f>
        <v>22356.36</v>
      </c>
      <c r="C11" s="6" t="n">
        <f aca="false">117175.82</f>
        <v>117175.82</v>
      </c>
    </row>
    <row r="12" customFormat="false" ht="15" hidden="false" customHeight="false" outlineLevel="0" collapsed="false">
      <c r="A12" s="5" t="s">
        <v>11</v>
      </c>
      <c r="B12" s="6" t="n">
        <f aca="false">75738.26</f>
        <v>75738.26</v>
      </c>
      <c r="C12" s="6" t="n">
        <f aca="false">97618.38</f>
        <v>97618.38</v>
      </c>
    </row>
    <row r="13" customFormat="false" ht="15" hidden="false" customHeight="false" outlineLevel="0" collapsed="false">
      <c r="A13" s="5" t="s">
        <v>12</v>
      </c>
      <c r="B13" s="6" t="n">
        <f aca="false">3448.07</f>
        <v>3448.07</v>
      </c>
      <c r="C13" s="6" t="n">
        <f aca="false">2792.15</f>
        <v>2792.15</v>
      </c>
    </row>
    <row r="14" customFormat="false" ht="15" hidden="false" customHeight="false" outlineLevel="0" collapsed="false">
      <c r="A14" s="5" t="s">
        <v>13</v>
      </c>
      <c r="B14" s="6" t="n">
        <f aca="false">140728.19</f>
        <v>140728.19</v>
      </c>
      <c r="C14" s="6" t="n">
        <f aca="false">138816.79</f>
        <v>138816.79</v>
      </c>
    </row>
    <row r="15" customFormat="false" ht="15" hidden="false" customHeight="false" outlineLevel="0" collapsed="false">
      <c r="A15" s="5" t="s">
        <v>14</v>
      </c>
      <c r="B15" s="6" t="n">
        <f aca="false">693.22</f>
        <v>693.22</v>
      </c>
      <c r="C15" s="6" t="n">
        <f aca="false">827.49</f>
        <v>827.49</v>
      </c>
    </row>
    <row r="16" customFormat="false" ht="15" hidden="false" customHeight="false" outlineLevel="0" collapsed="false">
      <c r="A16" s="5" t="s">
        <v>15</v>
      </c>
      <c r="B16" s="6" t="n">
        <f aca="false">9675.1</f>
        <v>9675.1</v>
      </c>
      <c r="C16" s="6" t="n">
        <f aca="false">328</f>
        <v>328</v>
      </c>
    </row>
    <row r="17" customFormat="false" ht="15" hidden="false" customHeight="false" outlineLevel="0" collapsed="false">
      <c r="A17" s="5" t="s">
        <v>16</v>
      </c>
      <c r="B17" s="6"/>
      <c r="C17" s="6" t="n">
        <f aca="false">3637.8</f>
        <v>3637.8</v>
      </c>
    </row>
    <row r="18" customFormat="false" ht="15" hidden="false" customHeight="false" outlineLevel="0" collapsed="false">
      <c r="A18" s="5" t="s">
        <v>17</v>
      </c>
      <c r="B18" s="6" t="n">
        <f aca="false">6372.8</f>
        <v>6372.8</v>
      </c>
      <c r="C18" s="6" t="n">
        <f aca="false">57078.47</f>
        <v>57078.47</v>
      </c>
    </row>
    <row r="19" customFormat="false" ht="15" hidden="false" customHeight="false" outlineLevel="0" collapsed="false">
      <c r="A19" s="5" t="s">
        <v>18</v>
      </c>
      <c r="B19" s="6" t="n">
        <f aca="false">52.03</f>
        <v>52.03</v>
      </c>
      <c r="C19" s="6"/>
    </row>
    <row r="20" customFormat="false" ht="15" hidden="false" customHeight="false" outlineLevel="0" collapsed="false">
      <c r="A20" s="5" t="s">
        <v>19</v>
      </c>
      <c r="B20" s="6" t="n">
        <f aca="false">1000</f>
        <v>1000</v>
      </c>
      <c r="C20" s="6"/>
    </row>
    <row r="21" customFormat="false" ht="15" hidden="false" customHeight="false" outlineLevel="0" collapsed="false">
      <c r="A21" s="5" t="s">
        <v>20</v>
      </c>
      <c r="B21" s="7" t="n">
        <f aca="false">((((((((((((B8)+(B9))+(B10))+(B11))+(B12))+(B13))+(B14))+(B15))+(B16))+(B17))+(B18))+(B19))+(B20)</f>
        <v>289020.62</v>
      </c>
      <c r="C21" s="7" t="n">
        <f aca="false">((((((((((((C8)+(C9))+(C10))+(C11))+(C12))+(C13))+(C14))+(C15))+(C16))+(C17))+(C18))+(C19))+(C20)</f>
        <v>433207.46</v>
      </c>
    </row>
    <row r="22" customFormat="false" ht="15" hidden="false" customHeight="false" outlineLevel="0" collapsed="false">
      <c r="A22" s="5" t="s">
        <v>21</v>
      </c>
      <c r="B22" s="7" t="n">
        <f aca="false">(B21)-(0)</f>
        <v>289020.62</v>
      </c>
      <c r="C22" s="7" t="n">
        <f aca="false">(C21)-(0)</f>
        <v>433207.46</v>
      </c>
    </row>
    <row r="23" customFormat="false" ht="15" hidden="false" customHeight="false" outlineLevel="0" collapsed="false">
      <c r="A23" s="5" t="s">
        <v>22</v>
      </c>
      <c r="B23" s="6"/>
      <c r="C23" s="6"/>
    </row>
    <row r="24" customFormat="false" ht="15" hidden="false" customHeight="false" outlineLevel="0" collapsed="false">
      <c r="A24" s="5" t="s">
        <v>23</v>
      </c>
      <c r="B24" s="6"/>
      <c r="C24" s="6" t="n">
        <f aca="false">426.18</f>
        <v>426.18</v>
      </c>
    </row>
    <row r="25" customFormat="false" ht="15" hidden="false" customHeight="false" outlineLevel="0" collapsed="false">
      <c r="A25" s="5" t="s">
        <v>24</v>
      </c>
      <c r="B25" s="6" t="n">
        <f aca="false">1085.36</f>
        <v>1085.36</v>
      </c>
      <c r="C25" s="6" t="n">
        <f aca="false">1820.4</f>
        <v>1820.4</v>
      </c>
    </row>
    <row r="26" customFormat="false" ht="15" hidden="false" customHeight="false" outlineLevel="0" collapsed="false">
      <c r="A26" s="5" t="s">
        <v>25</v>
      </c>
      <c r="B26" s="6" t="n">
        <f aca="false">5175.81</f>
        <v>5175.81</v>
      </c>
      <c r="C26" s="6" t="n">
        <f aca="false">4828.83</f>
        <v>4828.83</v>
      </c>
    </row>
    <row r="27" customFormat="false" ht="15" hidden="false" customHeight="false" outlineLevel="0" collapsed="false">
      <c r="A27" s="5" t="s">
        <v>26</v>
      </c>
      <c r="B27" s="6" t="n">
        <f aca="false">1565.04</f>
        <v>1565.04</v>
      </c>
      <c r="C27" s="6" t="n">
        <f aca="false">2331.39</f>
        <v>2331.39</v>
      </c>
    </row>
    <row r="28" customFormat="false" ht="15" hidden="false" customHeight="false" outlineLevel="0" collapsed="false">
      <c r="A28" s="5" t="s">
        <v>27</v>
      </c>
      <c r="B28" s="6" t="n">
        <f aca="false">101.5</f>
        <v>101.5</v>
      </c>
      <c r="C28" s="6" t="n">
        <f aca="false">3</f>
        <v>3</v>
      </c>
    </row>
    <row r="29" customFormat="false" ht="15" hidden="false" customHeight="false" outlineLevel="0" collapsed="false">
      <c r="A29" s="5" t="s">
        <v>28</v>
      </c>
      <c r="B29" s="6" t="n">
        <f aca="false">700</f>
        <v>700</v>
      </c>
      <c r="C29" s="6" t="n">
        <f aca="false">1050</f>
        <v>1050</v>
      </c>
    </row>
    <row r="30" customFormat="false" ht="15" hidden="false" customHeight="false" outlineLevel="0" collapsed="false">
      <c r="A30" s="5" t="s">
        <v>29</v>
      </c>
      <c r="B30" s="6" t="n">
        <f aca="false">0</f>
        <v>0</v>
      </c>
      <c r="C30" s="6" t="n">
        <f aca="false">8534.03</f>
        <v>8534.03</v>
      </c>
    </row>
    <row r="31" customFormat="false" ht="15" hidden="false" customHeight="false" outlineLevel="0" collapsed="false">
      <c r="A31" s="5" t="s">
        <v>30</v>
      </c>
      <c r="B31" s="6" t="n">
        <f aca="false">6285.75</f>
        <v>6285.75</v>
      </c>
      <c r="C31" s="6"/>
    </row>
    <row r="32" customFormat="false" ht="15" hidden="false" customHeight="false" outlineLevel="0" collapsed="false">
      <c r="A32" s="5" t="s">
        <v>31</v>
      </c>
      <c r="B32" s="6" t="n">
        <f aca="false">9573.88</f>
        <v>9573.88</v>
      </c>
      <c r="C32" s="6" t="n">
        <f aca="false">15625.17</f>
        <v>15625.17</v>
      </c>
    </row>
    <row r="33" customFormat="false" ht="15" hidden="false" customHeight="false" outlineLevel="0" collapsed="false">
      <c r="A33" s="5" t="s">
        <v>32</v>
      </c>
      <c r="B33" s="6" t="n">
        <f aca="false">366.35</f>
        <v>366.35</v>
      </c>
      <c r="C33" s="6" t="n">
        <f aca="false">120.17</f>
        <v>120.17</v>
      </c>
    </row>
    <row r="34" customFormat="false" ht="15" hidden="false" customHeight="false" outlineLevel="0" collapsed="false">
      <c r="A34" s="5" t="s">
        <v>33</v>
      </c>
      <c r="B34" s="7" t="n">
        <f aca="false">(B32)+(B33)</f>
        <v>9940.23</v>
      </c>
      <c r="C34" s="7" t="n">
        <f aca="false">(C32)+(C33)</f>
        <v>15745.34</v>
      </c>
    </row>
    <row r="35" customFormat="false" ht="15" hidden="false" customHeight="false" outlineLevel="0" collapsed="false">
      <c r="A35" s="5" t="s">
        <v>34</v>
      </c>
      <c r="B35" s="6" t="n">
        <f aca="false">1088.87</f>
        <v>1088.87</v>
      </c>
      <c r="C35" s="6"/>
    </row>
    <row r="36" customFormat="false" ht="15" hidden="false" customHeight="false" outlineLevel="0" collapsed="false">
      <c r="A36" s="5" t="s">
        <v>35</v>
      </c>
      <c r="B36" s="6" t="n">
        <f aca="false">262.5</f>
        <v>262.5</v>
      </c>
      <c r="C36" s="6" t="n">
        <f aca="false">1362.5</f>
        <v>1362.5</v>
      </c>
    </row>
    <row r="37" customFormat="false" ht="15" hidden="false" customHeight="false" outlineLevel="0" collapsed="false">
      <c r="A37" s="5" t="s">
        <v>36</v>
      </c>
      <c r="B37" s="6" t="n">
        <f aca="false">12718.38</f>
        <v>12718.38</v>
      </c>
      <c r="C37" s="6" t="n">
        <f aca="false">20570.27</f>
        <v>20570.27</v>
      </c>
    </row>
    <row r="38" customFormat="false" ht="15" hidden="false" customHeight="false" outlineLevel="0" collapsed="false">
      <c r="A38" s="5" t="s">
        <v>37</v>
      </c>
      <c r="B38" s="6" t="n">
        <f aca="false">4385</f>
        <v>4385</v>
      </c>
      <c r="C38" s="6"/>
    </row>
    <row r="39" customFormat="false" ht="15" hidden="false" customHeight="false" outlineLevel="0" collapsed="false">
      <c r="A39" s="5" t="s">
        <v>38</v>
      </c>
      <c r="B39" s="6"/>
      <c r="C39" s="6"/>
    </row>
    <row r="40" customFormat="false" ht="15" hidden="false" customHeight="false" outlineLevel="0" collapsed="false">
      <c r="A40" s="5" t="s">
        <v>39</v>
      </c>
      <c r="B40" s="6" t="n">
        <f aca="false">289.57</f>
        <v>289.57</v>
      </c>
      <c r="C40" s="6" t="n">
        <f aca="false">452.64</f>
        <v>452.64</v>
      </c>
    </row>
    <row r="41" customFormat="false" ht="15" hidden="false" customHeight="false" outlineLevel="0" collapsed="false">
      <c r="A41" s="5" t="s">
        <v>40</v>
      </c>
      <c r="B41" s="6" t="n">
        <f aca="false">296.38</f>
        <v>296.38</v>
      </c>
      <c r="C41" s="6" t="n">
        <f aca="false">685.23</f>
        <v>685.23</v>
      </c>
    </row>
    <row r="42" customFormat="false" ht="15" hidden="false" customHeight="false" outlineLevel="0" collapsed="false">
      <c r="A42" s="5" t="s">
        <v>41</v>
      </c>
      <c r="B42" s="6" t="n">
        <f aca="false">50.09</f>
        <v>50.09</v>
      </c>
      <c r="C42" s="6" t="n">
        <f aca="false">11.92</f>
        <v>11.92</v>
      </c>
    </row>
    <row r="43" customFormat="false" ht="15" hidden="false" customHeight="false" outlineLevel="0" collapsed="false">
      <c r="A43" s="5" t="s">
        <v>42</v>
      </c>
      <c r="B43" s="6" t="n">
        <f aca="false">109.99</f>
        <v>109.99</v>
      </c>
      <c r="C43" s="6" t="n">
        <f aca="false">216.99</f>
        <v>216.99</v>
      </c>
    </row>
    <row r="44" customFormat="false" ht="15" hidden="false" customHeight="false" outlineLevel="0" collapsed="false">
      <c r="A44" s="5" t="s">
        <v>43</v>
      </c>
      <c r="B44" s="6" t="n">
        <f aca="false">103.68</f>
        <v>103.68</v>
      </c>
      <c r="C44" s="6" t="n">
        <f aca="false">170.75</f>
        <v>170.75</v>
      </c>
    </row>
    <row r="45" customFormat="false" ht="15" hidden="false" customHeight="false" outlineLevel="0" collapsed="false">
      <c r="A45" s="5" t="s">
        <v>44</v>
      </c>
      <c r="B45" s="7" t="n">
        <f aca="false">(((((B39)+(B40))+(B41))+(B42))+(B43))+(B44)</f>
        <v>849.71</v>
      </c>
      <c r="C45" s="7" t="n">
        <f aca="false">(((((C39)+(C40))+(C41))+(C42))+(C43))+(C44)</f>
        <v>1537.53</v>
      </c>
    </row>
    <row r="46" customFormat="false" ht="15" hidden="false" customHeight="false" outlineLevel="0" collapsed="false">
      <c r="A46" s="5" t="s">
        <v>45</v>
      </c>
      <c r="B46" s="6" t="n">
        <f aca="false">3532.85</f>
        <v>3532.85</v>
      </c>
      <c r="C46" s="6" t="n">
        <f aca="false">3684.11</f>
        <v>3684.11</v>
      </c>
    </row>
    <row r="47" customFormat="false" ht="15" hidden="false" customHeight="false" outlineLevel="0" collapsed="false">
      <c r="A47" s="5" t="s">
        <v>46</v>
      </c>
      <c r="B47" s="6" t="n">
        <f aca="false">18</f>
        <v>18</v>
      </c>
      <c r="C47" s="6" t="n">
        <f aca="false">97</f>
        <v>97</v>
      </c>
    </row>
    <row r="48" customFormat="false" ht="15" hidden="false" customHeight="false" outlineLevel="0" collapsed="false">
      <c r="A48" s="5" t="s">
        <v>47</v>
      </c>
      <c r="B48" s="6" t="n">
        <f aca="false">581.04</f>
        <v>581.04</v>
      </c>
      <c r="C48" s="6" t="n">
        <f aca="false">578.66</f>
        <v>578.66</v>
      </c>
    </row>
    <row r="49" customFormat="false" ht="15" hidden="false" customHeight="false" outlineLevel="0" collapsed="false">
      <c r="A49" s="5" t="s">
        <v>48</v>
      </c>
      <c r="B49" s="6" t="n">
        <f aca="false">621.95</f>
        <v>621.95</v>
      </c>
      <c r="C49" s="6"/>
    </row>
    <row r="50" customFormat="false" ht="15" hidden="false" customHeight="false" outlineLevel="0" collapsed="false">
      <c r="A50" s="5" t="s">
        <v>49</v>
      </c>
      <c r="B50" s="6"/>
      <c r="C50" s="6"/>
    </row>
    <row r="51" customFormat="false" ht="15" hidden="false" customHeight="false" outlineLevel="0" collapsed="false">
      <c r="A51" s="5" t="s">
        <v>50</v>
      </c>
      <c r="B51" s="6" t="n">
        <f aca="false">155.62</f>
        <v>155.62</v>
      </c>
      <c r="C51" s="6" t="n">
        <f aca="false">416.5</f>
        <v>416.5</v>
      </c>
    </row>
    <row r="52" customFormat="false" ht="15" hidden="false" customHeight="false" outlineLevel="0" collapsed="false">
      <c r="A52" s="5" t="s">
        <v>51</v>
      </c>
      <c r="B52" s="6" t="n">
        <f aca="false">1450</f>
        <v>1450</v>
      </c>
      <c r="C52" s="6" t="n">
        <f aca="false">1837</f>
        <v>1837</v>
      </c>
    </row>
    <row r="53" customFormat="false" ht="15" hidden="false" customHeight="false" outlineLevel="0" collapsed="false">
      <c r="A53" s="5" t="s">
        <v>52</v>
      </c>
      <c r="B53" s="6"/>
      <c r="C53" s="6" t="n">
        <f aca="false">1200</f>
        <v>1200</v>
      </c>
    </row>
    <row r="54" customFormat="false" ht="15" hidden="false" customHeight="false" outlineLevel="0" collapsed="false">
      <c r="A54" s="5" t="s">
        <v>53</v>
      </c>
      <c r="B54" s="6" t="n">
        <f aca="false">16783.22</f>
        <v>16783.22</v>
      </c>
      <c r="C54" s="6" t="n">
        <f aca="false">924.14</f>
        <v>924.14</v>
      </c>
    </row>
    <row r="55" customFormat="false" ht="15" hidden="false" customHeight="false" outlineLevel="0" collapsed="false">
      <c r="A55" s="5" t="s">
        <v>54</v>
      </c>
      <c r="B55" s="6" t="n">
        <f aca="false">68.46</f>
        <v>68.46</v>
      </c>
      <c r="C55" s="6" t="n">
        <f aca="false">117.42</f>
        <v>117.42</v>
      </c>
    </row>
    <row r="56" customFormat="false" ht="15" hidden="false" customHeight="false" outlineLevel="0" collapsed="false">
      <c r="A56" s="5" t="s">
        <v>55</v>
      </c>
      <c r="B56" s="6" t="n">
        <f aca="false">612.9</f>
        <v>612.9</v>
      </c>
      <c r="C56" s="6" t="n">
        <f aca="false">977.97</f>
        <v>977.97</v>
      </c>
    </row>
    <row r="57" customFormat="false" ht="15" hidden="false" customHeight="false" outlineLevel="0" collapsed="false">
      <c r="A57" s="5" t="s">
        <v>56</v>
      </c>
      <c r="B57" s="6" t="n">
        <f aca="false">1937.58</f>
        <v>1937.58</v>
      </c>
      <c r="C57" s="6" t="n">
        <f aca="false">93.93</f>
        <v>93.93</v>
      </c>
    </row>
    <row r="58" customFormat="false" ht="15" hidden="false" customHeight="false" outlineLevel="0" collapsed="false">
      <c r="A58" s="5" t="s">
        <v>57</v>
      </c>
      <c r="B58" s="6" t="n">
        <f aca="false">3862.3</f>
        <v>3862.3</v>
      </c>
      <c r="C58" s="6" t="n">
        <f aca="false">4920.65</f>
        <v>4920.65</v>
      </c>
    </row>
    <row r="59" customFormat="false" ht="15" hidden="false" customHeight="false" outlineLevel="0" collapsed="false">
      <c r="A59" s="5" t="s">
        <v>58</v>
      </c>
      <c r="B59" s="6" t="n">
        <f aca="false">6477.26</f>
        <v>6477.26</v>
      </c>
      <c r="C59" s="6" t="n">
        <f aca="false">6816.76</f>
        <v>6816.76</v>
      </c>
    </row>
    <row r="60" customFormat="false" ht="15" hidden="false" customHeight="false" outlineLevel="0" collapsed="false">
      <c r="A60" s="5" t="s">
        <v>59</v>
      </c>
      <c r="B60" s="6" t="n">
        <f aca="false">1016.5</f>
        <v>1016.5</v>
      </c>
      <c r="C60" s="6" t="n">
        <f aca="false">1016.5</f>
        <v>1016.5</v>
      </c>
    </row>
    <row r="61" customFormat="false" ht="15" hidden="false" customHeight="false" outlineLevel="0" collapsed="false">
      <c r="A61" s="5" t="s">
        <v>60</v>
      </c>
      <c r="B61" s="7" t="n">
        <f aca="false">((((((((((B50)+(B51))+(B52))+(B53))+(B54))+(B55))+(B56))+(B57))+(B58))+(B59))+(B60)</f>
        <v>32363.84</v>
      </c>
      <c r="C61" s="7" t="n">
        <f aca="false">((((((((((C50)+(C51))+(C52))+(C53))+(C54))+(C55))+(C56))+(C57))+(C58))+(C59))+(C60)</f>
        <v>18320.87</v>
      </c>
    </row>
    <row r="62" customFormat="false" ht="15" hidden="false" customHeight="false" outlineLevel="0" collapsed="false">
      <c r="A62" s="5" t="s">
        <v>61</v>
      </c>
      <c r="B62" s="6" t="n">
        <f aca="false">600</f>
        <v>600</v>
      </c>
      <c r="C62" s="6" t="n">
        <f aca="false">802.5</f>
        <v>802.5</v>
      </c>
    </row>
    <row r="63" customFormat="false" ht="15" hidden="false" customHeight="false" outlineLevel="0" collapsed="false">
      <c r="A63" s="5" t="s">
        <v>62</v>
      </c>
      <c r="B63" s="6" t="n">
        <f aca="false">1590.85</f>
        <v>1590.85</v>
      </c>
      <c r="C63" s="6" t="n">
        <f aca="false">1711.33</f>
        <v>1711.33</v>
      </c>
    </row>
    <row r="64" customFormat="false" ht="15" hidden="false" customHeight="false" outlineLevel="0" collapsed="false">
      <c r="A64" s="5" t="s">
        <v>63</v>
      </c>
      <c r="B64" s="6" t="n">
        <f aca="false">390.63</f>
        <v>390.63</v>
      </c>
      <c r="C64" s="6" t="n">
        <f aca="false">331.59</f>
        <v>331.59</v>
      </c>
    </row>
    <row r="65" customFormat="false" ht="15" hidden="false" customHeight="false" outlineLevel="0" collapsed="false">
      <c r="A65" s="5" t="s">
        <v>64</v>
      </c>
      <c r="B65" s="6" t="n">
        <f aca="false">333.84</f>
        <v>333.84</v>
      </c>
      <c r="C65" s="6" t="n">
        <f aca="false">329.4</f>
        <v>329.4</v>
      </c>
    </row>
    <row r="66" customFormat="false" ht="15" hidden="false" customHeight="false" outlineLevel="0" collapsed="false">
      <c r="A66" s="5" t="s">
        <v>65</v>
      </c>
      <c r="B66" s="6" t="n">
        <f aca="false">1445.52</f>
        <v>1445.52</v>
      </c>
      <c r="C66" s="6" t="n">
        <f aca="false">1420.02</f>
        <v>1420.02</v>
      </c>
    </row>
    <row r="67" customFormat="false" ht="15" hidden="false" customHeight="false" outlineLevel="0" collapsed="false">
      <c r="A67" s="5" t="s">
        <v>66</v>
      </c>
      <c r="B67" s="6" t="n">
        <f aca="false">100</f>
        <v>100</v>
      </c>
      <c r="C67" s="6" t="n">
        <f aca="false">200</f>
        <v>200</v>
      </c>
    </row>
    <row r="68" customFormat="false" ht="15" hidden="false" customHeight="false" outlineLevel="0" collapsed="false">
      <c r="A68" s="5" t="s">
        <v>67</v>
      </c>
      <c r="B68" s="6" t="n">
        <f aca="false">192.72</f>
        <v>192.72</v>
      </c>
      <c r="C68" s="6" t="n">
        <f aca="false">429.83</f>
        <v>429.83</v>
      </c>
    </row>
    <row r="69" customFormat="false" ht="15" hidden="false" customHeight="false" outlineLevel="0" collapsed="false">
      <c r="A69" s="5" t="s">
        <v>68</v>
      </c>
      <c r="B69" s="6" t="n">
        <f aca="false">7500</f>
        <v>7500</v>
      </c>
      <c r="C69" s="6" t="n">
        <f aca="false">5000</f>
        <v>5000</v>
      </c>
    </row>
    <row r="70" customFormat="false" ht="15" hidden="false" customHeight="false" outlineLevel="0" collapsed="false">
      <c r="A70" s="5" t="s">
        <v>69</v>
      </c>
      <c r="B70" s="6" t="n">
        <f aca="false">163.14</f>
        <v>163.14</v>
      </c>
      <c r="C70" s="6" t="n">
        <f aca="false">320</f>
        <v>320</v>
      </c>
    </row>
    <row r="71" customFormat="false" ht="15" hidden="false" customHeight="false" outlineLevel="0" collapsed="false">
      <c r="A71" s="5" t="s">
        <v>70</v>
      </c>
      <c r="B71" s="6"/>
      <c r="C71" s="6" t="n">
        <f aca="false">44.64</f>
        <v>44.64</v>
      </c>
    </row>
    <row r="72" customFormat="false" ht="15" hidden="false" customHeight="false" outlineLevel="0" collapsed="false">
      <c r="A72" s="5" t="s">
        <v>71</v>
      </c>
      <c r="B72" s="6" t="n">
        <f aca="false">1305.1</f>
        <v>1305.1</v>
      </c>
      <c r="C72" s="6" t="n">
        <f aca="false">1110.14</f>
        <v>1110.14</v>
      </c>
    </row>
    <row r="73" customFormat="false" ht="15" hidden="false" customHeight="false" outlineLevel="0" collapsed="false">
      <c r="A73" s="5" t="s">
        <v>72</v>
      </c>
      <c r="B73" s="6" t="n">
        <f aca="false">789.66</f>
        <v>789.66</v>
      </c>
      <c r="C73" s="6" t="n">
        <f aca="false">2149.15</f>
        <v>2149.15</v>
      </c>
    </row>
    <row r="74" customFormat="false" ht="15" hidden="false" customHeight="false" outlineLevel="0" collapsed="false">
      <c r="A74" s="5" t="s">
        <v>73</v>
      </c>
      <c r="B74" s="7" t="n">
        <f aca="false">((B71)+(B72))+(B73)</f>
        <v>2094.76</v>
      </c>
      <c r="C74" s="7" t="n">
        <f aca="false">((C71)+(C72))+(C73)</f>
        <v>3303.93</v>
      </c>
    </row>
    <row r="75" customFormat="false" ht="15" hidden="false" customHeight="false" outlineLevel="0" collapsed="false">
      <c r="A75" s="5" t="s">
        <v>74</v>
      </c>
      <c r="B75" s="6"/>
      <c r="C75" s="6"/>
    </row>
    <row r="76" customFormat="false" ht="15" hidden="false" customHeight="false" outlineLevel="0" collapsed="false">
      <c r="A76" s="5" t="s">
        <v>75</v>
      </c>
      <c r="B76" s="6" t="n">
        <f aca="false">11300.75</f>
        <v>11300.75</v>
      </c>
      <c r="C76" s="6" t="n">
        <f aca="false">11911.12</f>
        <v>11911.12</v>
      </c>
    </row>
    <row r="77" customFormat="false" ht="15" hidden="false" customHeight="false" outlineLevel="0" collapsed="false">
      <c r="A77" s="5" t="s">
        <v>76</v>
      </c>
      <c r="B77" s="6" t="n">
        <f aca="false">1577.31</f>
        <v>1577.31</v>
      </c>
      <c r="C77" s="6" t="n">
        <f aca="false">351.47</f>
        <v>351.47</v>
      </c>
    </row>
    <row r="78" customFormat="false" ht="15" hidden="false" customHeight="false" outlineLevel="0" collapsed="false">
      <c r="A78" s="5" t="s">
        <v>77</v>
      </c>
      <c r="B78" s="6" t="n">
        <f aca="false">1884.72</f>
        <v>1884.72</v>
      </c>
      <c r="C78" s="6" t="n">
        <f aca="false">2196.66</f>
        <v>2196.66</v>
      </c>
    </row>
    <row r="79" customFormat="false" ht="15" hidden="false" customHeight="false" outlineLevel="0" collapsed="false">
      <c r="A79" s="5" t="s">
        <v>78</v>
      </c>
      <c r="B79" s="6" t="n">
        <f aca="false">1341.92</f>
        <v>1341.92</v>
      </c>
      <c r="C79" s="6" t="n">
        <f aca="false">2785.67</f>
        <v>2785.67</v>
      </c>
    </row>
    <row r="80" customFormat="false" ht="15" hidden="false" customHeight="false" outlineLevel="0" collapsed="false">
      <c r="A80" s="5" t="s">
        <v>79</v>
      </c>
      <c r="B80" s="7" t="n">
        <f aca="false">((((B75)+(B76))+(B77))+(B78))+(B79)</f>
        <v>16104.7</v>
      </c>
      <c r="C80" s="7" t="n">
        <f aca="false">((((C75)+(C76))+(C77))+(C78))+(C79)</f>
        <v>17244.92</v>
      </c>
    </row>
    <row r="81" customFormat="false" ht="15" hidden="false" customHeight="false" outlineLevel="0" collapsed="false">
      <c r="A81" s="5" t="s">
        <v>80</v>
      </c>
      <c r="B81" s="6"/>
      <c r="C81" s="6" t="n">
        <f aca="false">321.46</f>
        <v>321.46</v>
      </c>
    </row>
    <row r="82" customFormat="false" ht="15" hidden="false" customHeight="false" outlineLevel="0" collapsed="false">
      <c r="A82" s="5" t="s">
        <v>81</v>
      </c>
      <c r="B82" s="6" t="n">
        <f aca="false">1839.76</f>
        <v>1839.76</v>
      </c>
      <c r="C82" s="6" t="n">
        <f aca="false">7489.51</f>
        <v>7489.51</v>
      </c>
    </row>
    <row r="83" customFormat="false" ht="15" hidden="false" customHeight="false" outlineLevel="0" collapsed="false">
      <c r="A83" s="5" t="s">
        <v>82</v>
      </c>
      <c r="B83" s="6" t="n">
        <f aca="false">102.26</f>
        <v>102.26</v>
      </c>
      <c r="C83" s="6"/>
    </row>
    <row r="84" customFormat="false" ht="15" hidden="false" customHeight="false" outlineLevel="0" collapsed="false">
      <c r="A84" s="5" t="s">
        <v>83</v>
      </c>
      <c r="B84" s="6" t="n">
        <f aca="false">100153.83</f>
        <v>100153.83</v>
      </c>
      <c r="C84" s="6" t="n">
        <f aca="false">99692.3</f>
        <v>99692.3</v>
      </c>
    </row>
    <row r="85" customFormat="false" ht="15" hidden="false" customHeight="false" outlineLevel="0" collapsed="false">
      <c r="A85" s="5" t="s">
        <v>84</v>
      </c>
      <c r="B85" s="6" t="n">
        <f aca="false">66005.46</f>
        <v>66005.46</v>
      </c>
      <c r="C85" s="6" t="n">
        <f aca="false">91783.99</f>
        <v>91783.99</v>
      </c>
    </row>
    <row r="86" customFormat="false" ht="15" hidden="false" customHeight="false" outlineLevel="0" collapsed="false">
      <c r="A86" s="5" t="s">
        <v>85</v>
      </c>
      <c r="B86" s="6"/>
      <c r="C86" s="6" t="n">
        <f aca="false">638.55</f>
        <v>638.55</v>
      </c>
    </row>
    <row r="87" customFormat="false" ht="15" hidden="false" customHeight="false" outlineLevel="0" collapsed="false">
      <c r="A87" s="5" t="s">
        <v>86</v>
      </c>
      <c r="B87" s="7" t="n">
        <f aca="false">(B85)+(B86)</f>
        <v>66005.46</v>
      </c>
      <c r="C87" s="7" t="n">
        <f aca="false">(C85)+(C86)</f>
        <v>92422.54</v>
      </c>
    </row>
    <row r="88" customFormat="false" ht="15" hidden="false" customHeight="false" outlineLevel="0" collapsed="false">
      <c r="A88" s="5" t="s">
        <v>87</v>
      </c>
      <c r="B88" s="6" t="n">
        <f aca="false">4371.51</f>
        <v>4371.51</v>
      </c>
      <c r="C88" s="6" t="n">
        <f aca="false">4474.14</f>
        <v>4474.14</v>
      </c>
    </row>
    <row r="89" customFormat="false" ht="15" hidden="false" customHeight="false" outlineLevel="0" collapsed="false">
      <c r="A89" s="5" t="s">
        <v>88</v>
      </c>
      <c r="B89" s="6" t="n">
        <f aca="false">0</f>
        <v>0</v>
      </c>
      <c r="C89" s="6"/>
    </row>
    <row r="90" customFormat="false" ht="15" hidden="false" customHeight="false" outlineLevel="0" collapsed="false">
      <c r="A90" s="5" t="s">
        <v>89</v>
      </c>
      <c r="B90" s="6" t="n">
        <f aca="false">0</f>
        <v>0</v>
      </c>
      <c r="C90" s="6" t="n">
        <f aca="false">7</f>
        <v>7</v>
      </c>
    </row>
    <row r="91" customFormat="false" ht="15" hidden="false" customHeight="false" outlineLevel="0" collapsed="false">
      <c r="A91" s="5" t="s">
        <v>90</v>
      </c>
      <c r="B91" s="7" t="n">
        <f aca="false">(B89)+(B90)</f>
        <v>0</v>
      </c>
      <c r="C91" s="7" t="n">
        <f aca="false">(C89)+(C90)</f>
        <v>7</v>
      </c>
    </row>
    <row r="92" customFormat="false" ht="15" hidden="false" customHeight="false" outlineLevel="0" collapsed="false">
      <c r="A92" s="5" t="s">
        <v>91</v>
      </c>
      <c r="B92" s="7" t="n">
        <f aca="false">((((((((((((((((((((((((((((((((((((B24)+(B25))+(B26))+(B27))+(B28))+(B29))+(B30))+(B31))+(B34))+(B35))+(B36))+(B37))+(B38))+(B45))+(B46))+(B47))+(B48))+(B49))+(B61))+(B62))+(B63))+(B64))+(B65))+(B66))+(B67))+(B68))+(B69))+(B70))+(B74))+(B80))+(B81))+(B82))+(B83))+(B84))+(B87))+(B88))+(B91)</f>
        <v>284264.81</v>
      </c>
      <c r="C92" s="7" t="n">
        <f aca="false">((((((((((((((((((((((((((((((((((((C24)+(C25))+(C26))+(C27))+(C28))+(C29))+(C30))+(C31))+(C34))+(C35))+(C36))+(C37))+(C38))+(C45))+(C46))+(C47))+(C48))+(C49))+(C61))+(C62))+(C63))+(C64))+(C65))+(C66))+(C67))+(C68))+(C69))+(C70))+(C74))+(C80))+(C81))+(C82))+(C83))+(C84))+(C87))+(C88))+(C91)</f>
        <v>316390.58</v>
      </c>
    </row>
    <row r="93" customFormat="false" ht="15" hidden="false" customHeight="false" outlineLevel="0" collapsed="false">
      <c r="A93" s="5" t="s">
        <v>92</v>
      </c>
      <c r="B93" s="7" t="n">
        <f aca="false">(B22)-(B92)</f>
        <v>4755.80999999994</v>
      </c>
      <c r="C93" s="7" t="n">
        <f aca="false">(C22)-(C92)</f>
        <v>116816.88</v>
      </c>
    </row>
    <row r="94" customFormat="false" ht="15" hidden="false" customHeight="false" outlineLevel="0" collapsed="false">
      <c r="A94" s="5" t="s">
        <v>93</v>
      </c>
      <c r="B94" s="6"/>
      <c r="C94" s="6"/>
    </row>
    <row r="95" customFormat="false" ht="15" hidden="false" customHeight="false" outlineLevel="0" collapsed="false">
      <c r="A95" s="5" t="s">
        <v>94</v>
      </c>
      <c r="B95" s="6" t="n">
        <f aca="false">4.01</f>
        <v>4.01</v>
      </c>
      <c r="C95" s="6" t="n">
        <f aca="false">25.19</f>
        <v>25.19</v>
      </c>
    </row>
    <row r="96" customFormat="false" ht="15" hidden="false" customHeight="false" outlineLevel="0" collapsed="false">
      <c r="A96" s="5" t="s">
        <v>95</v>
      </c>
      <c r="B96" s="7" t="n">
        <f aca="false">B95</f>
        <v>4.01</v>
      </c>
      <c r="C96" s="7" t="n">
        <f aca="false">C95</f>
        <v>25.19</v>
      </c>
    </row>
    <row r="97" customFormat="false" ht="15" hidden="false" customHeight="false" outlineLevel="0" collapsed="false">
      <c r="A97" s="5" t="s">
        <v>96</v>
      </c>
      <c r="B97" s="6"/>
      <c r="C97" s="6"/>
    </row>
    <row r="98" customFormat="false" ht="15" hidden="false" customHeight="false" outlineLevel="0" collapsed="false">
      <c r="A98" s="5" t="s">
        <v>97</v>
      </c>
      <c r="B98" s="6"/>
      <c r="C98" s="6" t="n">
        <f aca="false">250</f>
        <v>250</v>
      </c>
    </row>
    <row r="99" customFormat="false" ht="15" hidden="false" customHeight="false" outlineLevel="0" collapsed="false">
      <c r="A99" s="5" t="s">
        <v>98</v>
      </c>
      <c r="B99" s="7" t="n">
        <f aca="false">B98</f>
        <v>0</v>
      </c>
      <c r="C99" s="7" t="n">
        <f aca="false">C98</f>
        <v>250</v>
      </c>
    </row>
    <row r="100" customFormat="false" ht="15" hidden="false" customHeight="false" outlineLevel="0" collapsed="false">
      <c r="A100" s="5" t="s">
        <v>99</v>
      </c>
      <c r="B100" s="7" t="n">
        <f aca="false">(B96)-(B99)</f>
        <v>4.01</v>
      </c>
      <c r="C100" s="7" t="n">
        <f aca="false">(C96)-(C99)</f>
        <v>-224.81</v>
      </c>
    </row>
    <row r="101" customFormat="false" ht="15" hidden="false" customHeight="false" outlineLevel="0" collapsed="false">
      <c r="A101" s="5" t="s">
        <v>100</v>
      </c>
      <c r="B101" s="7" t="n">
        <f aca="false">(B93)+(B100)</f>
        <v>4759.81999999994</v>
      </c>
      <c r="C101" s="7" t="n">
        <f aca="false">(C93)+(C100)</f>
        <v>116592.07</v>
      </c>
    </row>
    <row r="102" customFormat="false" ht="15" hidden="false" customHeight="false" outlineLevel="0" collapsed="false">
      <c r="A102" s="5"/>
      <c r="B102" s="6"/>
      <c r="C102" s="6"/>
    </row>
    <row r="105" customFormat="false" ht="15" hidden="false" customHeight="false" outlineLevel="0" collapsed="false">
      <c r="A105" s="8" t="s">
        <v>101</v>
      </c>
      <c r="B105" s="8"/>
      <c r="C105" s="8"/>
    </row>
  </sheetData>
  <mergeCells count="5">
    <mergeCell ref="A1:C1"/>
    <mergeCell ref="A2:C2"/>
    <mergeCell ref="A3:C3"/>
    <mergeCell ref="B5:C5"/>
    <mergeCell ref="A105:C10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2019-01-29T09:19:30Z</dcterms:created>
  <dc:creator>Apache POI</dc:creator>
  <dc:description/>
  <dc:language>en-US</dc:language>
  <cp:lastModifiedBy/>
  <cp:revision>0</cp:revision>
  <dc:subject/>
  <dc:title/>
</cp:coreProperties>
</file>