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ипломный проект ПЗ и материалы\"/>
    </mc:Choice>
  </mc:AlternateContent>
  <xr:revisionPtr revIDLastSave="0" documentId="10_ncr:0_{4FCE1369-B06E-4B6F-857D-00B492F5CF79}" xr6:coauthVersionLast="45" xr6:coauthVersionMax="45" xr10:uidLastSave="{00000000-0000-0000-0000-000000000000}"/>
  <bookViews>
    <workbookView xWindow="18645" yWindow="5925" windowWidth="21600" windowHeight="11385" xr2:uid="{9EA8082D-711F-4A51-803D-2A18BA2E11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1" i="1" l="1"/>
  <c r="C77" i="1"/>
  <c r="C54" i="1"/>
  <c r="C55" i="1" s="1"/>
  <c r="C59" i="1"/>
  <c r="C50" i="1"/>
  <c r="E41" i="1"/>
  <c r="E45" i="1"/>
  <c r="E44" i="1"/>
  <c r="E43" i="1"/>
  <c r="E42" i="1"/>
  <c r="E40" i="1"/>
  <c r="E35" i="1"/>
  <c r="E34" i="1"/>
  <c r="E33" i="1"/>
  <c r="E32" i="1"/>
  <c r="E31" i="1"/>
  <c r="C28" i="1"/>
  <c r="C23" i="1"/>
  <c r="C18" i="1"/>
  <c r="C14" i="1"/>
  <c r="C9" i="1"/>
  <c r="C5" i="1"/>
  <c r="C7" i="1" s="1"/>
  <c r="E46" i="1" l="1"/>
  <c r="C92" i="1" s="1"/>
  <c r="C68" i="1"/>
  <c r="C94" i="1"/>
  <c r="C11" i="1"/>
  <c r="E36" i="1"/>
  <c r="C66" i="1" l="1"/>
  <c r="C65" i="1"/>
  <c r="C91" i="1"/>
  <c r="C87" i="1"/>
  <c r="C20" i="1" l="1"/>
  <c r="C61" i="1"/>
  <c r="C49" i="1"/>
  <c r="C67" i="1" s="1"/>
  <c r="C16" i="1"/>
  <c r="C88" i="1" s="1"/>
  <c r="C25" i="1"/>
  <c r="C57" i="1"/>
  <c r="C93" i="1" l="1"/>
  <c r="C69" i="1"/>
  <c r="C95" i="1"/>
  <c r="C26" i="1"/>
  <c r="C21" i="1"/>
  <c r="C62" i="1"/>
  <c r="C63" i="1" l="1"/>
  <c r="C89" i="1"/>
  <c r="C64" i="1"/>
  <c r="C90" i="1"/>
  <c r="C70" i="1" l="1"/>
  <c r="C72" i="1" s="1"/>
  <c r="C74" i="1" s="1"/>
  <c r="C96" i="1" l="1"/>
  <c r="C76" i="1"/>
  <c r="C97" i="1"/>
  <c r="C78" i="1" l="1"/>
  <c r="C83" i="1" l="1"/>
  <c r="C98" i="1"/>
  <c r="C99" i="1"/>
  <c r="C84" i="1"/>
  <c r="C85" i="1" l="1"/>
  <c r="C100" i="1" s="1"/>
</calcChain>
</file>

<file path=xl/sharedStrings.xml><?xml version="1.0" encoding="utf-8"?>
<sst xmlns="http://schemas.openxmlformats.org/spreadsheetml/2006/main" count="102" uniqueCount="71">
  <si>
    <t>Трудоемкость</t>
  </si>
  <si>
    <t>МТС</t>
  </si>
  <si>
    <t>МТС1р =</t>
  </si>
  <si>
    <t xml:space="preserve">К = </t>
  </si>
  <si>
    <t>Итог</t>
  </si>
  <si>
    <t>ДТС</t>
  </si>
  <si>
    <t>МТСnр =</t>
  </si>
  <si>
    <t>Норматив =</t>
  </si>
  <si>
    <t>дней</t>
  </si>
  <si>
    <t>Зпо</t>
  </si>
  <si>
    <t>ЗПо</t>
  </si>
  <si>
    <t>ДТС =</t>
  </si>
  <si>
    <t>То =</t>
  </si>
  <si>
    <t>Кпр =</t>
  </si>
  <si>
    <t>ЗПд</t>
  </si>
  <si>
    <t>Ндзп</t>
  </si>
  <si>
    <t>Офсзн</t>
  </si>
  <si>
    <t>Нфсзн</t>
  </si>
  <si>
    <t>Обгс</t>
  </si>
  <si>
    <t>Нбгс</t>
  </si>
  <si>
    <t>Затраты на материалы</t>
  </si>
  <si>
    <t>Товар</t>
  </si>
  <si>
    <t>Цена за 1</t>
  </si>
  <si>
    <t>Количество</t>
  </si>
  <si>
    <t>В сумме</t>
  </si>
  <si>
    <t>Бумага</t>
  </si>
  <si>
    <t>Брошюрирование</t>
  </si>
  <si>
    <t>Диск</t>
  </si>
  <si>
    <t>Расчет затрат на топливно-энергетические ресурсы</t>
  </si>
  <si>
    <t>Тариф</t>
  </si>
  <si>
    <t>Наименование расхода</t>
  </si>
  <si>
    <t>Мощность</t>
  </si>
  <si>
    <t>Сумма</t>
  </si>
  <si>
    <t>Персональный компьютер</t>
  </si>
  <si>
    <t>Рпр</t>
  </si>
  <si>
    <t>Нпр</t>
  </si>
  <si>
    <t>Ао - Амортизация</t>
  </si>
  <si>
    <t>Сперв</t>
  </si>
  <si>
    <t>Срок полезного использования</t>
  </si>
  <si>
    <t>Поля которые нужно заполнить самому</t>
  </si>
  <si>
    <t>Амортизация в месяц Ао(мес)</t>
  </si>
  <si>
    <t>Рнр</t>
  </si>
  <si>
    <t>Ннр</t>
  </si>
  <si>
    <t>Сп - общая сумма расходов</t>
  </si>
  <si>
    <t>См</t>
  </si>
  <si>
    <t>Рэл</t>
  </si>
  <si>
    <t>Ао</t>
  </si>
  <si>
    <t>П - прибыль</t>
  </si>
  <si>
    <t>Сп</t>
  </si>
  <si>
    <t>Ур</t>
  </si>
  <si>
    <t>Цотп - цена отпускная</t>
  </si>
  <si>
    <t>П</t>
  </si>
  <si>
    <t>НДС</t>
  </si>
  <si>
    <t>Ставка налога</t>
  </si>
  <si>
    <t>Цотп</t>
  </si>
  <si>
    <t>Статьи затрат</t>
  </si>
  <si>
    <t>Основная заработная плата</t>
  </si>
  <si>
    <t>Дополнительная заработная плата</t>
  </si>
  <si>
    <t>Отчисления в ФСЗН</t>
  </si>
  <si>
    <t>Отчисления по обязательному страхованию</t>
  </si>
  <si>
    <t>Материалы, покупные изделия</t>
  </si>
  <si>
    <t>Топливо-энергетические ресурсы</t>
  </si>
  <si>
    <t>Прочие прямые расходы</t>
  </si>
  <si>
    <t>Амортизационные отчисления</t>
  </si>
  <si>
    <t>Накладные расходы</t>
  </si>
  <si>
    <t>Полная себестоимость</t>
  </si>
  <si>
    <t>Плановые накопления</t>
  </si>
  <si>
    <t>Отпускная цена(Без НДС)</t>
  </si>
  <si>
    <t>Налог на добавленную стоимость</t>
  </si>
  <si>
    <t>Отпускная цена с НДС</t>
  </si>
  <si>
    <t>Время использования(часов)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</si>
</sst>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164" fontId="0" fillId="4" borderId="0" xfId="0" applyNumberFormat="1" applyFill="1"/>
    <xf numFmtId="164" fontId="0" fillId="5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165" fontId="0" fillId="4" borderId="0" xfId="0" applyNumberFormat="1" applyFill="1"/>
    <xf numFmtId="1" fontId="0" fillId="4" borderId="0" xfId="0" applyNumberFormat="1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4" borderId="0" xfId="0" applyNumberFormat="1" applyFill="1"/>
    <xf numFmtId="164" fontId="0" fillId="2" borderId="0" xfId="0" applyNumberFormat="1" applyFill="1"/>
    <xf numFmtId="164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004C-06AE-44A5-AD48-00FAE247BF9C}">
  <dimension ref="A1:I100"/>
  <sheetViews>
    <sheetView tabSelected="1" workbookViewId="0">
      <selection activeCell="D6" sqref="D6"/>
    </sheetView>
  </sheetViews>
  <sheetFormatPr defaultRowHeight="15" x14ac:dyDescent="0.25"/>
  <cols>
    <col min="1" max="1" width="14.140625" customWidth="1"/>
    <col min="2" max="2" width="34.7109375" customWidth="1"/>
    <col min="3" max="3" width="14.28515625" customWidth="1"/>
    <col min="4" max="4" width="29" customWidth="1"/>
    <col min="5" max="5" width="16.140625" customWidth="1"/>
    <col min="9" max="9" width="43.5703125" customWidth="1"/>
  </cols>
  <sheetData>
    <row r="1" spans="1:9" x14ac:dyDescent="0.25">
      <c r="A1" s="1" t="s">
        <v>0</v>
      </c>
      <c r="B1" s="9">
        <v>18</v>
      </c>
      <c r="C1" s="12" t="s">
        <v>8</v>
      </c>
      <c r="D1" s="12"/>
      <c r="E1" s="12"/>
    </row>
    <row r="2" spans="1:9" x14ac:dyDescent="0.25">
      <c r="A2" s="1" t="s">
        <v>1</v>
      </c>
      <c r="B2" s="14"/>
      <c r="C2" s="14"/>
      <c r="D2" s="14"/>
      <c r="E2" s="14"/>
      <c r="F2" s="1"/>
      <c r="G2" s="1"/>
    </row>
    <row r="3" spans="1:9" x14ac:dyDescent="0.25">
      <c r="B3" s="12" t="s">
        <v>2</v>
      </c>
      <c r="C3" s="4">
        <v>41</v>
      </c>
      <c r="D3" s="12"/>
      <c r="E3" s="12"/>
    </row>
    <row r="4" spans="1:9" x14ac:dyDescent="0.25">
      <c r="B4" s="12" t="s">
        <v>3</v>
      </c>
      <c r="C4" s="4">
        <v>2.17</v>
      </c>
      <c r="D4" s="12"/>
      <c r="E4" s="12"/>
      <c r="I4" s="2" t="s">
        <v>39</v>
      </c>
    </row>
    <row r="5" spans="1:9" x14ac:dyDescent="0.25">
      <c r="B5" s="5" t="s">
        <v>4</v>
      </c>
      <c r="C5" s="7">
        <f>ROUNDDOWN(C3*C4,2)</f>
        <v>88.97</v>
      </c>
      <c r="D5" s="12"/>
      <c r="E5" s="12"/>
    </row>
    <row r="6" spans="1:9" x14ac:dyDescent="0.25">
      <c r="A6" s="1" t="s">
        <v>5</v>
      </c>
      <c r="B6" s="14"/>
      <c r="C6" s="14"/>
      <c r="D6" s="14"/>
      <c r="E6" s="14"/>
      <c r="F6" s="1"/>
      <c r="G6" s="1"/>
      <c r="I6" s="3" t="s">
        <v>4</v>
      </c>
    </row>
    <row r="7" spans="1:9" x14ac:dyDescent="0.25">
      <c r="B7" s="12" t="s">
        <v>6</v>
      </c>
      <c r="C7" s="12">
        <f>C5</f>
        <v>88.97</v>
      </c>
      <c r="D7" s="12"/>
      <c r="E7" s="12"/>
    </row>
    <row r="8" spans="1:9" x14ac:dyDescent="0.25">
      <c r="B8" s="12" t="s">
        <v>7</v>
      </c>
      <c r="C8" s="12">
        <v>169.2</v>
      </c>
      <c r="D8" s="12"/>
      <c r="E8" s="12"/>
    </row>
    <row r="9" spans="1:9" x14ac:dyDescent="0.25">
      <c r="B9" s="5" t="s">
        <v>4</v>
      </c>
      <c r="C9" s="7">
        <f>ROUNDDOWN(C7/C8 * 8,2)</f>
        <v>4.2</v>
      </c>
      <c r="D9" s="12"/>
      <c r="E9" s="12"/>
    </row>
    <row r="10" spans="1:9" x14ac:dyDescent="0.25">
      <c r="A10" s="1" t="s">
        <v>10</v>
      </c>
      <c r="B10" s="14"/>
      <c r="C10" s="14"/>
      <c r="D10" s="14"/>
      <c r="E10" s="14"/>
      <c r="F10" s="1"/>
      <c r="G10" s="1"/>
    </row>
    <row r="11" spans="1:9" x14ac:dyDescent="0.25">
      <c r="B11" s="12" t="s">
        <v>11</v>
      </c>
      <c r="C11" s="12">
        <f>C9</f>
        <v>4.2</v>
      </c>
      <c r="D11" s="12"/>
      <c r="E11" s="12"/>
    </row>
    <row r="12" spans="1:9" x14ac:dyDescent="0.25">
      <c r="B12" s="12" t="s">
        <v>12</v>
      </c>
      <c r="C12" s="10">
        <v>18</v>
      </c>
      <c r="D12" s="12"/>
      <c r="E12" s="12"/>
    </row>
    <row r="13" spans="1:9" x14ac:dyDescent="0.25">
      <c r="B13" s="12" t="s">
        <v>13</v>
      </c>
      <c r="C13" s="8">
        <v>1.3</v>
      </c>
      <c r="D13" s="12"/>
      <c r="E13" s="12"/>
    </row>
    <row r="14" spans="1:9" x14ac:dyDescent="0.25">
      <c r="B14" s="5" t="s">
        <v>4</v>
      </c>
      <c r="C14" s="7">
        <f>ROUNDDOWN(C11*C12*C13,2)</f>
        <v>98.28</v>
      </c>
      <c r="D14" s="12"/>
      <c r="E14" s="12"/>
    </row>
    <row r="15" spans="1:9" x14ac:dyDescent="0.25">
      <c r="A15" s="1" t="s">
        <v>14</v>
      </c>
      <c r="B15" s="14"/>
      <c r="C15" s="14"/>
      <c r="D15" s="14"/>
      <c r="E15" s="14"/>
      <c r="F15" s="1"/>
      <c r="G15" s="1"/>
    </row>
    <row r="16" spans="1:9" x14ac:dyDescent="0.25">
      <c r="B16" s="12" t="s">
        <v>9</v>
      </c>
      <c r="C16" s="11">
        <f>C14</f>
        <v>98.28</v>
      </c>
      <c r="D16" s="12"/>
      <c r="E16" s="12"/>
    </row>
    <row r="17" spans="1:7" x14ac:dyDescent="0.25">
      <c r="B17" s="12" t="s">
        <v>15</v>
      </c>
      <c r="C17" s="9">
        <v>15</v>
      </c>
      <c r="D17" s="12"/>
      <c r="E17" s="12"/>
    </row>
    <row r="18" spans="1:7" x14ac:dyDescent="0.25">
      <c r="B18" s="5" t="s">
        <v>4</v>
      </c>
      <c r="C18" s="7">
        <f>ROUNDDOWN((C16*C17)/100,2)</f>
        <v>14.74</v>
      </c>
      <c r="D18" s="12"/>
      <c r="E18" s="12"/>
    </row>
    <row r="19" spans="1:7" x14ac:dyDescent="0.25">
      <c r="A19" s="1" t="s">
        <v>16</v>
      </c>
      <c r="B19" s="14"/>
      <c r="C19" s="14"/>
      <c r="D19" s="14"/>
      <c r="E19" s="14"/>
      <c r="F19" s="1"/>
      <c r="G19" s="1"/>
    </row>
    <row r="20" spans="1:7" x14ac:dyDescent="0.25">
      <c r="B20" s="12" t="s">
        <v>10</v>
      </c>
      <c r="C20" s="11">
        <f>C14</f>
        <v>98.28</v>
      </c>
      <c r="D20" s="12"/>
      <c r="E20" s="12"/>
    </row>
    <row r="21" spans="1:7" x14ac:dyDescent="0.25">
      <c r="B21" s="12" t="s">
        <v>14</v>
      </c>
      <c r="C21" s="11">
        <f>C18</f>
        <v>14.74</v>
      </c>
      <c r="D21" s="12"/>
      <c r="E21" s="12"/>
    </row>
    <row r="22" spans="1:7" x14ac:dyDescent="0.25">
      <c r="B22" s="12" t="s">
        <v>17</v>
      </c>
      <c r="C22" s="11">
        <v>34</v>
      </c>
      <c r="D22" s="12"/>
      <c r="E22" s="12"/>
    </row>
    <row r="23" spans="1:7" x14ac:dyDescent="0.25">
      <c r="B23" s="5" t="s">
        <v>4</v>
      </c>
      <c r="C23" s="7">
        <f>ROUNDDOWN(((C20+C21) * C22) / 100, 2)</f>
        <v>38.42</v>
      </c>
      <c r="D23" s="12"/>
      <c r="E23" s="12"/>
    </row>
    <row r="24" spans="1:7" x14ac:dyDescent="0.25">
      <c r="A24" s="1" t="s">
        <v>18</v>
      </c>
      <c r="B24" s="14"/>
      <c r="C24" s="14"/>
      <c r="D24" s="14"/>
      <c r="E24" s="14"/>
      <c r="F24" s="1"/>
      <c r="G24" s="1"/>
    </row>
    <row r="25" spans="1:7" x14ac:dyDescent="0.25">
      <c r="B25" s="12" t="s">
        <v>10</v>
      </c>
      <c r="C25" s="11">
        <f>C14</f>
        <v>98.28</v>
      </c>
      <c r="D25" s="12"/>
      <c r="E25" s="12"/>
    </row>
    <row r="26" spans="1:7" x14ac:dyDescent="0.25">
      <c r="B26" s="12" t="s">
        <v>14</v>
      </c>
      <c r="C26" s="11">
        <f>C18</f>
        <v>14.74</v>
      </c>
      <c r="D26" s="12"/>
      <c r="E26" s="12"/>
    </row>
    <row r="27" spans="1:7" x14ac:dyDescent="0.25">
      <c r="B27" s="12" t="s">
        <v>19</v>
      </c>
      <c r="C27" s="6">
        <v>0.6</v>
      </c>
      <c r="D27" s="12"/>
      <c r="E27" s="12"/>
    </row>
    <row r="28" spans="1:7" x14ac:dyDescent="0.25">
      <c r="B28" s="5" t="s">
        <v>4</v>
      </c>
      <c r="C28" s="7">
        <f>ROUNDDOWN(((C25+C26)*C27)/100,2)</f>
        <v>0.67</v>
      </c>
      <c r="D28" s="12"/>
      <c r="E28" s="12"/>
    </row>
    <row r="29" spans="1:7" x14ac:dyDescent="0.25">
      <c r="A29" s="1" t="s">
        <v>20</v>
      </c>
      <c r="B29" s="14"/>
      <c r="C29" s="14"/>
      <c r="D29" s="14"/>
      <c r="E29" s="14"/>
      <c r="F29" s="1"/>
      <c r="G29" s="1"/>
    </row>
    <row r="30" spans="1:7" x14ac:dyDescent="0.25">
      <c r="B30" s="15" t="s">
        <v>21</v>
      </c>
      <c r="C30" s="15" t="s">
        <v>22</v>
      </c>
      <c r="D30" s="15" t="s">
        <v>23</v>
      </c>
      <c r="E30" s="15" t="s">
        <v>24</v>
      </c>
    </row>
    <row r="31" spans="1:7" x14ac:dyDescent="0.25">
      <c r="B31" s="12" t="s">
        <v>25</v>
      </c>
      <c r="C31" s="11">
        <v>16</v>
      </c>
      <c r="D31" s="11">
        <v>0.5</v>
      </c>
      <c r="E31" s="12">
        <f>ROUNDDOWN(C31*D31, 2)</f>
        <v>8</v>
      </c>
    </row>
    <row r="32" spans="1:7" x14ac:dyDescent="0.25">
      <c r="B32" s="12" t="s">
        <v>26</v>
      </c>
      <c r="C32" s="11">
        <v>4</v>
      </c>
      <c r="D32" s="12">
        <v>1</v>
      </c>
      <c r="E32" s="12">
        <f>ROUNDDOWN(C32*D32, 2)</f>
        <v>4</v>
      </c>
    </row>
    <row r="33" spans="1:7" x14ac:dyDescent="0.25">
      <c r="B33" s="12" t="s">
        <v>27</v>
      </c>
      <c r="C33" s="11">
        <v>2.75</v>
      </c>
      <c r="D33" s="12">
        <v>1</v>
      </c>
      <c r="E33" s="12">
        <f>ROUNDDOWN(C33*D33, 2)</f>
        <v>2.75</v>
      </c>
    </row>
    <row r="34" spans="1:7" x14ac:dyDescent="0.25">
      <c r="B34" s="12"/>
      <c r="C34" s="12"/>
      <c r="D34" s="12"/>
      <c r="E34" s="12">
        <f>ROUNDDOWN(C34*D34, 2)</f>
        <v>0</v>
      </c>
    </row>
    <row r="35" spans="1:7" x14ac:dyDescent="0.25">
      <c r="B35" s="12"/>
      <c r="C35" s="12"/>
      <c r="D35" s="12"/>
      <c r="E35" s="12">
        <f>ROUNDDOWN(C35*D35, 2)</f>
        <v>0</v>
      </c>
    </row>
    <row r="36" spans="1:7" x14ac:dyDescent="0.25">
      <c r="B36" s="12"/>
      <c r="C36" s="12"/>
      <c r="D36" s="5" t="s">
        <v>4</v>
      </c>
      <c r="E36" s="7">
        <f>E31+E32+E33+E34+E35</f>
        <v>14.75</v>
      </c>
    </row>
    <row r="37" spans="1:7" x14ac:dyDescent="0.25">
      <c r="A37" s="1" t="s">
        <v>28</v>
      </c>
      <c r="B37" s="14"/>
      <c r="C37" s="14"/>
      <c r="D37" s="14"/>
      <c r="E37" s="14"/>
      <c r="F37" s="1"/>
      <c r="G37" s="1"/>
    </row>
    <row r="38" spans="1:7" x14ac:dyDescent="0.25">
      <c r="B38" s="12" t="s">
        <v>29</v>
      </c>
      <c r="C38" s="13">
        <v>0.37769999999999998</v>
      </c>
      <c r="D38" s="12"/>
      <c r="E38" s="12"/>
    </row>
    <row r="39" spans="1:7" x14ac:dyDescent="0.25">
      <c r="B39" s="15" t="s">
        <v>30</v>
      </c>
      <c r="C39" s="15" t="s">
        <v>31</v>
      </c>
      <c r="D39" s="15" t="s">
        <v>70</v>
      </c>
      <c r="E39" s="15" t="s">
        <v>32</v>
      </c>
    </row>
    <row r="40" spans="1:7" x14ac:dyDescent="0.25">
      <c r="B40" s="12" t="s">
        <v>33</v>
      </c>
      <c r="C40" s="12">
        <v>0.4</v>
      </c>
      <c r="D40" s="10">
        <v>176</v>
      </c>
      <c r="E40" s="11">
        <f>ROUNDDOWN(C40*D40*C38,2)</f>
        <v>26.59</v>
      </c>
    </row>
    <row r="41" spans="1:7" x14ac:dyDescent="0.25">
      <c r="B41" s="12"/>
      <c r="C41" s="12"/>
      <c r="D41" s="12"/>
      <c r="E41" s="12">
        <f>ROUNDDOWN(C41*D41*C38, 2)</f>
        <v>0</v>
      </c>
    </row>
    <row r="42" spans="1:7" x14ac:dyDescent="0.25">
      <c r="B42" s="12"/>
      <c r="C42" s="12"/>
      <c r="D42" s="12"/>
      <c r="E42" s="12">
        <f>ROUNDDOWN(C42*D42*C38,2)</f>
        <v>0</v>
      </c>
    </row>
    <row r="43" spans="1:7" x14ac:dyDescent="0.25">
      <c r="B43" s="12"/>
      <c r="C43" s="12"/>
      <c r="D43" s="12"/>
      <c r="E43" s="12">
        <f>ROUNDDOWN(C43*D43*C38,2)</f>
        <v>0</v>
      </c>
    </row>
    <row r="44" spans="1:7" x14ac:dyDescent="0.25">
      <c r="B44" s="12"/>
      <c r="C44" s="12"/>
      <c r="D44" s="12"/>
      <c r="E44" s="12">
        <f>ROUNDDOWN(C44*D44*C38,2)</f>
        <v>0</v>
      </c>
    </row>
    <row r="45" spans="1:7" x14ac:dyDescent="0.25">
      <c r="B45" s="12"/>
      <c r="C45" s="12"/>
      <c r="D45" s="12"/>
      <c r="E45" s="12">
        <f>ROUNDDOWN(C45*D45*C38,2)</f>
        <v>0</v>
      </c>
    </row>
    <row r="46" spans="1:7" x14ac:dyDescent="0.25">
      <c r="B46" s="12"/>
      <c r="C46" s="12"/>
      <c r="D46" s="5" t="s">
        <v>4</v>
      </c>
      <c r="E46" s="7">
        <f>E40+E41+E42+E43+E44+E45</f>
        <v>26.59</v>
      </c>
    </row>
    <row r="47" spans="1:7" x14ac:dyDescent="0.25">
      <c r="A47" s="1" t="s">
        <v>34</v>
      </c>
      <c r="B47" s="14"/>
      <c r="C47" s="14"/>
      <c r="D47" s="14"/>
      <c r="E47" s="14"/>
      <c r="F47" s="1"/>
      <c r="G47" s="1"/>
    </row>
    <row r="48" spans="1:7" x14ac:dyDescent="0.25">
      <c r="B48" s="12" t="s">
        <v>35</v>
      </c>
      <c r="C48" s="9">
        <v>15</v>
      </c>
      <c r="D48" s="12"/>
      <c r="E48" s="12"/>
    </row>
    <row r="49" spans="1:7" x14ac:dyDescent="0.25">
      <c r="B49" s="12" t="s">
        <v>9</v>
      </c>
      <c r="C49" s="11">
        <f>C14</f>
        <v>98.28</v>
      </c>
      <c r="D49" s="12"/>
      <c r="E49" s="12"/>
    </row>
    <row r="50" spans="1:7" x14ac:dyDescent="0.25">
      <c r="B50" s="5" t="s">
        <v>4</v>
      </c>
      <c r="C50" s="7">
        <f>ROUNDDOWN(C49*(C48/100), 2)</f>
        <v>14.74</v>
      </c>
      <c r="D50" s="12"/>
      <c r="E50" s="12"/>
    </row>
    <row r="51" spans="1:7" x14ac:dyDescent="0.25">
      <c r="A51" s="1" t="s">
        <v>36</v>
      </c>
      <c r="B51" s="14"/>
      <c r="C51" s="14"/>
      <c r="D51" s="14"/>
      <c r="E51" s="14"/>
      <c r="F51" s="1"/>
      <c r="G51" s="1"/>
    </row>
    <row r="52" spans="1:7" x14ac:dyDescent="0.25">
      <c r="B52" s="12" t="s">
        <v>37</v>
      </c>
      <c r="C52" s="12">
        <v>1400</v>
      </c>
      <c r="D52" s="12"/>
      <c r="E52" s="12"/>
    </row>
    <row r="53" spans="1:7" x14ac:dyDescent="0.25">
      <c r="B53" s="12" t="s">
        <v>38</v>
      </c>
      <c r="C53" s="10">
        <v>4</v>
      </c>
      <c r="D53" s="12"/>
      <c r="E53" s="12"/>
    </row>
    <row r="54" spans="1:7" x14ac:dyDescent="0.25">
      <c r="B54" s="5" t="s">
        <v>4</v>
      </c>
      <c r="C54" s="5">
        <f>ROUNDDOWN(C52/C53, 2)</f>
        <v>350</v>
      </c>
      <c r="D54" s="12"/>
      <c r="E54" s="12"/>
    </row>
    <row r="55" spans="1:7" x14ac:dyDescent="0.25">
      <c r="B55" s="5" t="s">
        <v>40</v>
      </c>
      <c r="C55" s="7">
        <f>ROUNDDOWN(C54/12,2)</f>
        <v>29.16</v>
      </c>
      <c r="D55" s="12"/>
      <c r="E55" s="12"/>
    </row>
    <row r="56" spans="1:7" x14ac:dyDescent="0.25">
      <c r="A56" s="1" t="s">
        <v>41</v>
      </c>
      <c r="B56" s="14"/>
      <c r="C56" s="14"/>
      <c r="D56" s="14"/>
      <c r="E56" s="14"/>
      <c r="F56" s="1"/>
      <c r="G56" s="1"/>
    </row>
    <row r="57" spans="1:7" x14ac:dyDescent="0.25">
      <c r="B57" s="12" t="s">
        <v>9</v>
      </c>
      <c r="C57" s="11">
        <f>C14</f>
        <v>98.28</v>
      </c>
      <c r="D57" s="12"/>
      <c r="E57" s="12"/>
    </row>
    <row r="58" spans="1:7" x14ac:dyDescent="0.25">
      <c r="B58" s="12" t="s">
        <v>42</v>
      </c>
      <c r="C58" s="9">
        <v>25</v>
      </c>
      <c r="D58" s="12"/>
      <c r="E58" s="12"/>
    </row>
    <row r="59" spans="1:7" x14ac:dyDescent="0.25">
      <c r="B59" s="5" t="s">
        <v>4</v>
      </c>
      <c r="C59" s="7">
        <f>ROUNDDOWN((C57*C58)/100, 2)</f>
        <v>24.57</v>
      </c>
      <c r="D59" s="12"/>
      <c r="E59" s="12"/>
    </row>
    <row r="60" spans="1:7" x14ac:dyDescent="0.25">
      <c r="A60" s="1" t="s">
        <v>43</v>
      </c>
      <c r="B60" s="14"/>
      <c r="C60" s="14"/>
      <c r="D60" s="14"/>
      <c r="E60" s="14"/>
      <c r="F60" s="1"/>
      <c r="G60" s="1"/>
    </row>
    <row r="61" spans="1:7" x14ac:dyDescent="0.25">
      <c r="B61" s="12" t="s">
        <v>10</v>
      </c>
      <c r="C61" s="11">
        <f>C14</f>
        <v>98.28</v>
      </c>
      <c r="D61" s="12"/>
      <c r="E61" s="12"/>
    </row>
    <row r="62" spans="1:7" x14ac:dyDescent="0.25">
      <c r="B62" s="12" t="s">
        <v>14</v>
      </c>
      <c r="C62" s="11">
        <f>C18</f>
        <v>14.74</v>
      </c>
      <c r="D62" s="12"/>
      <c r="E62" s="12"/>
    </row>
    <row r="63" spans="1:7" x14ac:dyDescent="0.25">
      <c r="B63" s="12" t="s">
        <v>16</v>
      </c>
      <c r="C63" s="11">
        <f>C23</f>
        <v>38.42</v>
      </c>
      <c r="D63" s="12"/>
      <c r="E63" s="12"/>
    </row>
    <row r="64" spans="1:7" x14ac:dyDescent="0.25">
      <c r="B64" s="12" t="s">
        <v>18</v>
      </c>
      <c r="C64" s="11">
        <f>C28</f>
        <v>0.67</v>
      </c>
      <c r="D64" s="12"/>
      <c r="E64" s="12"/>
    </row>
    <row r="65" spans="1:7" x14ac:dyDescent="0.25">
      <c r="B65" s="12" t="s">
        <v>44</v>
      </c>
      <c r="C65" s="11">
        <f>E36</f>
        <v>14.75</v>
      </c>
      <c r="D65" s="12"/>
      <c r="E65" s="12"/>
    </row>
    <row r="66" spans="1:7" x14ac:dyDescent="0.25">
      <c r="B66" s="12" t="s">
        <v>45</v>
      </c>
      <c r="C66" s="11">
        <f>E46</f>
        <v>26.59</v>
      </c>
      <c r="D66" s="12"/>
      <c r="E66" s="12"/>
    </row>
    <row r="67" spans="1:7" x14ac:dyDescent="0.25">
      <c r="B67" s="12" t="s">
        <v>34</v>
      </c>
      <c r="C67" s="11">
        <f>C50</f>
        <v>14.74</v>
      </c>
      <c r="D67" s="12"/>
      <c r="E67" s="12"/>
    </row>
    <row r="68" spans="1:7" x14ac:dyDescent="0.25">
      <c r="B68" s="12" t="s">
        <v>46</v>
      </c>
      <c r="C68" s="11">
        <f>C55</f>
        <v>29.16</v>
      </c>
      <c r="D68" s="12"/>
      <c r="E68" s="12"/>
    </row>
    <row r="69" spans="1:7" x14ac:dyDescent="0.25">
      <c r="B69" s="12" t="s">
        <v>41</v>
      </c>
      <c r="C69" s="11">
        <f>C59</f>
        <v>24.57</v>
      </c>
      <c r="D69" s="12"/>
      <c r="E69" s="12"/>
    </row>
    <row r="70" spans="1:7" x14ac:dyDescent="0.25">
      <c r="B70" s="5" t="s">
        <v>4</v>
      </c>
      <c r="C70" s="7">
        <f>SUM(C61:C69)</f>
        <v>261.92</v>
      </c>
      <c r="D70" s="12"/>
      <c r="E70" s="12"/>
    </row>
    <row r="71" spans="1:7" x14ac:dyDescent="0.25">
      <c r="A71" s="1" t="s">
        <v>47</v>
      </c>
      <c r="B71" s="14"/>
      <c r="C71" s="14"/>
      <c r="D71" s="14"/>
      <c r="E71" s="14"/>
      <c r="F71" s="1"/>
      <c r="G71" s="1"/>
    </row>
    <row r="72" spans="1:7" x14ac:dyDescent="0.25">
      <c r="B72" s="12" t="s">
        <v>48</v>
      </c>
      <c r="C72" s="11">
        <f>C70</f>
        <v>261.92</v>
      </c>
      <c r="D72" s="12"/>
      <c r="E72" s="12"/>
    </row>
    <row r="73" spans="1:7" x14ac:dyDescent="0.25">
      <c r="B73" s="12" t="s">
        <v>49</v>
      </c>
      <c r="C73" s="10">
        <v>30</v>
      </c>
      <c r="D73" s="12"/>
      <c r="E73" s="12"/>
    </row>
    <row r="74" spans="1:7" x14ac:dyDescent="0.25">
      <c r="B74" s="5" t="s">
        <v>4</v>
      </c>
      <c r="C74" s="7">
        <f>ROUND(C72*(C73/100), 2)</f>
        <v>78.58</v>
      </c>
      <c r="D74" s="12"/>
      <c r="E74" s="12"/>
    </row>
    <row r="75" spans="1:7" x14ac:dyDescent="0.25">
      <c r="A75" s="1" t="s">
        <v>50</v>
      </c>
      <c r="B75" s="14"/>
      <c r="C75" s="14"/>
      <c r="D75" s="14"/>
      <c r="E75" s="14"/>
      <c r="F75" s="1"/>
      <c r="G75" s="1"/>
    </row>
    <row r="76" spans="1:7" x14ac:dyDescent="0.25">
      <c r="B76" s="12" t="s">
        <v>48</v>
      </c>
      <c r="C76" s="11">
        <f>C70</f>
        <v>261.92</v>
      </c>
      <c r="D76" s="12"/>
      <c r="E76" s="12"/>
    </row>
    <row r="77" spans="1:7" x14ac:dyDescent="0.25">
      <c r="B77" s="12" t="s">
        <v>51</v>
      </c>
      <c r="C77" s="11">
        <f>C74</f>
        <v>78.58</v>
      </c>
      <c r="D77" s="12"/>
      <c r="E77" s="12"/>
    </row>
    <row r="78" spans="1:7" x14ac:dyDescent="0.25">
      <c r="B78" s="5" t="s">
        <v>4</v>
      </c>
      <c r="C78" s="7">
        <f>C76+C77</f>
        <v>340.5</v>
      </c>
      <c r="D78" s="12"/>
      <c r="E78" s="12"/>
    </row>
    <row r="79" spans="1:7" x14ac:dyDescent="0.25">
      <c r="A79" s="1" t="s">
        <v>52</v>
      </c>
      <c r="B79" s="14"/>
      <c r="C79" s="14"/>
      <c r="D79" s="14"/>
      <c r="E79" s="14"/>
      <c r="F79" s="1"/>
      <c r="G79" s="1"/>
    </row>
    <row r="80" spans="1:7" x14ac:dyDescent="0.25">
      <c r="B80" s="12" t="s">
        <v>53</v>
      </c>
      <c r="C80" s="12">
        <v>20</v>
      </c>
      <c r="D80" s="12"/>
      <c r="E80" s="12"/>
    </row>
    <row r="81" spans="1:7" x14ac:dyDescent="0.25">
      <c r="B81" s="5" t="s">
        <v>4</v>
      </c>
      <c r="C81" s="7">
        <f>ROUNDDOWN(C78*(C80/100), 2)</f>
        <v>68.099999999999994</v>
      </c>
      <c r="D81" s="12"/>
      <c r="E81" s="12"/>
    </row>
    <row r="82" spans="1:7" x14ac:dyDescent="0.25">
      <c r="A82" s="1" t="s">
        <v>54</v>
      </c>
      <c r="B82" s="14"/>
      <c r="C82" s="14"/>
      <c r="D82" s="14"/>
      <c r="E82" s="14"/>
      <c r="F82" s="1"/>
      <c r="G82" s="1"/>
    </row>
    <row r="83" spans="1:7" x14ac:dyDescent="0.25">
      <c r="B83" s="12" t="s">
        <v>54</v>
      </c>
      <c r="C83" s="11">
        <f>C78</f>
        <v>340.5</v>
      </c>
      <c r="D83" s="12"/>
      <c r="E83" s="12"/>
    </row>
    <row r="84" spans="1:7" x14ac:dyDescent="0.25">
      <c r="B84" s="12" t="s">
        <v>52</v>
      </c>
      <c r="C84" s="11">
        <f>C81</f>
        <v>68.099999999999994</v>
      </c>
      <c r="D84" s="12"/>
      <c r="E84" s="12"/>
    </row>
    <row r="85" spans="1:7" x14ac:dyDescent="0.25">
      <c r="B85" s="5" t="s">
        <v>4</v>
      </c>
      <c r="C85" s="7">
        <f>ROUNDDOWN(C83+C84,2)</f>
        <v>408.6</v>
      </c>
      <c r="D85" s="12"/>
      <c r="E85" s="12"/>
    </row>
    <row r="86" spans="1:7" x14ac:dyDescent="0.25">
      <c r="A86" s="1" t="s">
        <v>55</v>
      </c>
      <c r="B86" s="14"/>
      <c r="C86" s="14"/>
      <c r="D86" s="14"/>
      <c r="E86" s="14"/>
      <c r="F86" s="1"/>
      <c r="G86" s="1"/>
    </row>
    <row r="87" spans="1:7" x14ac:dyDescent="0.25">
      <c r="B87" s="12" t="s">
        <v>56</v>
      </c>
      <c r="C87" s="11">
        <f>C14</f>
        <v>98.28</v>
      </c>
      <c r="D87" s="12"/>
      <c r="E87" s="12"/>
    </row>
    <row r="88" spans="1:7" x14ac:dyDescent="0.25">
      <c r="B88" s="12" t="s">
        <v>57</v>
      </c>
      <c r="C88" s="11">
        <f>C18</f>
        <v>14.74</v>
      </c>
      <c r="D88" s="12"/>
      <c r="E88" s="12"/>
    </row>
    <row r="89" spans="1:7" x14ac:dyDescent="0.25">
      <c r="B89" s="12" t="s">
        <v>58</v>
      </c>
      <c r="C89" s="11">
        <f>C23</f>
        <v>38.42</v>
      </c>
      <c r="D89" s="12"/>
      <c r="E89" s="12"/>
    </row>
    <row r="90" spans="1:7" x14ac:dyDescent="0.25">
      <c r="B90" s="12" t="s">
        <v>59</v>
      </c>
      <c r="C90" s="11">
        <f>C28</f>
        <v>0.67</v>
      </c>
      <c r="D90" s="12"/>
      <c r="E90" s="12"/>
    </row>
    <row r="91" spans="1:7" x14ac:dyDescent="0.25">
      <c r="B91" s="12" t="s">
        <v>60</v>
      </c>
      <c r="C91" s="11">
        <f>E36</f>
        <v>14.75</v>
      </c>
      <c r="D91" s="12"/>
      <c r="E91" s="12"/>
    </row>
    <row r="92" spans="1:7" x14ac:dyDescent="0.25">
      <c r="B92" s="12" t="s">
        <v>61</v>
      </c>
      <c r="C92" s="11">
        <f>E46</f>
        <v>26.59</v>
      </c>
      <c r="D92" s="12"/>
      <c r="E92" s="12"/>
    </row>
    <row r="93" spans="1:7" x14ac:dyDescent="0.25">
      <c r="B93" s="12" t="s">
        <v>62</v>
      </c>
      <c r="C93" s="11">
        <f>C50</f>
        <v>14.74</v>
      </c>
      <c r="D93" s="12"/>
      <c r="E93" s="12"/>
    </row>
    <row r="94" spans="1:7" x14ac:dyDescent="0.25">
      <c r="B94" s="12" t="s">
        <v>63</v>
      </c>
      <c r="C94" s="11">
        <f>C55</f>
        <v>29.16</v>
      </c>
      <c r="D94" s="12"/>
      <c r="E94" s="12"/>
    </row>
    <row r="95" spans="1:7" x14ac:dyDescent="0.25">
      <c r="B95" s="12" t="s">
        <v>64</v>
      </c>
      <c r="C95" s="11">
        <f>C59</f>
        <v>24.57</v>
      </c>
      <c r="D95" s="12"/>
      <c r="E95" s="12"/>
    </row>
    <row r="96" spans="1:7" x14ac:dyDescent="0.25">
      <c r="B96" s="12" t="s">
        <v>65</v>
      </c>
      <c r="C96" s="11">
        <f>C70</f>
        <v>261.92</v>
      </c>
      <c r="D96" s="12"/>
      <c r="E96" s="12"/>
    </row>
    <row r="97" spans="2:5" x14ac:dyDescent="0.25">
      <c r="B97" s="12" t="s">
        <v>66</v>
      </c>
      <c r="C97" s="11">
        <f>C74</f>
        <v>78.58</v>
      </c>
      <c r="D97" s="12"/>
      <c r="E97" s="12"/>
    </row>
    <row r="98" spans="2:5" x14ac:dyDescent="0.25">
      <c r="B98" s="12" t="s">
        <v>67</v>
      </c>
      <c r="C98" s="11">
        <f>C78</f>
        <v>340.5</v>
      </c>
      <c r="D98" s="12"/>
      <c r="E98" s="12"/>
    </row>
    <row r="99" spans="2:5" x14ac:dyDescent="0.25">
      <c r="B99" s="12" t="s">
        <v>68</v>
      </c>
      <c r="C99" s="11">
        <f>C81</f>
        <v>68.099999999999994</v>
      </c>
      <c r="D99" s="12"/>
      <c r="E99" s="12"/>
    </row>
    <row r="100" spans="2:5" x14ac:dyDescent="0.25">
      <c r="B100" s="12" t="s">
        <v>69</v>
      </c>
      <c r="C100" s="11">
        <f>C85</f>
        <v>408.6</v>
      </c>
      <c r="D100" s="12"/>
      <c r="E10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Cisco</dc:creator>
  <cp:lastModifiedBy>Cisco</cp:lastModifiedBy>
  <dcterms:created xsi:type="dcterms:W3CDTF">2021-02-03T18:46:06Z</dcterms:created>
  <dcterms:modified xsi:type="dcterms:W3CDTF">2021-02-03T21:53:41Z</dcterms:modified>
</cp:coreProperties>
</file>