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1.xml" ContentType="application/vnd.openxmlformats-officedocument.drawing+xml"/>
  <Override PartName="/xl/tables/table1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ascoknit-my.sharepoint.com/personal/shipon_mis_mascoknit_com/Documents/Shipon/Github/Data-Analysis/Excel Learning/"/>
    </mc:Choice>
  </mc:AlternateContent>
  <xr:revisionPtr revIDLastSave="1802" documentId="11_F25DC773A252ABDACC10481EE91950105ADE58F6" xr6:coauthVersionLast="47" xr6:coauthVersionMax="47" xr10:uidLastSave="{57197020-03DC-4C1D-BF7D-2F9B7847C285}"/>
  <bookViews>
    <workbookView xWindow="-96" yWindow="0" windowWidth="11712" windowHeight="12336" firstSheet="15" activeTab="20" xr2:uid="{00000000-000D-0000-FFFF-FFFF00000000}"/>
  </bookViews>
  <sheets>
    <sheet name="Sheet1" sheetId="1" r:id="rId1"/>
    <sheet name="text function" sheetId="2" r:id="rId2"/>
    <sheet name="Date function" sheetId="3" r:id="rId3"/>
    <sheet name="Nmae Range and formulas" sheetId="4" r:id="rId4"/>
    <sheet name="Basic Formulas" sheetId="5" r:id="rId5"/>
    <sheet name="V-Lookup" sheetId="6" r:id="rId6"/>
    <sheet name="HLookup" sheetId="7" r:id="rId7"/>
    <sheet name="Lookup" sheetId="8" r:id="rId8"/>
    <sheet name="Index Function" sheetId="10" r:id="rId9"/>
    <sheet name="Protect Cells" sheetId="12" r:id="rId10"/>
    <sheet name="Hyper Link" sheetId="11" r:id="rId11"/>
    <sheet name="Header &amp; Footer" sheetId="13" r:id="rId12"/>
    <sheet name="Sorting" sheetId="14" r:id="rId13"/>
    <sheet name="Table" sheetId="15" r:id="rId14"/>
    <sheet name="Subtotal" sheetId="16" r:id="rId15"/>
    <sheet name="Charts" sheetId="17" r:id="rId16"/>
    <sheet name="Pivot Chart" sheetId="18" r:id="rId17"/>
    <sheet name="Sheet5" sheetId="19" r:id="rId18"/>
    <sheet name="Sheet6" sheetId="20" r:id="rId19"/>
    <sheet name="Consolidate" sheetId="21" r:id="rId20"/>
    <sheet name="Data Validation" sheetId="23" r:id="rId21"/>
    <sheet name="Dependent dropdown list" sheetId="22" r:id="rId22"/>
  </sheets>
  <definedNames>
    <definedName name="A">'Dependent dropdown list'!$D$5:$D$10</definedName>
    <definedName name="B">'Dependent dropdown list'!$E$5:$E$10</definedName>
    <definedName name="C_">'Dependent dropdown list'!$F$5:$F$10</definedName>
    <definedName name="D">'Dependent dropdown list'!$G$5:$G$10</definedName>
    <definedName name="logical_function">Table2[#All]</definedName>
    <definedName name="name1">'text function'!$B$2:$B$5</definedName>
    <definedName name="NativeTimeline_OrderDate">#N/A</definedName>
    <definedName name="nested_if">Table1[]</definedName>
    <definedName name="number">'Nmae Range and formulas'!$B$2:$B$11</definedName>
    <definedName name="_xlnm.Print_Area" localSheetId="5">'V-Lookup'!$1:$1</definedName>
    <definedName name="Slicer_Rep">#N/A</definedName>
    <definedName name="text">'Nmae Range and formulas'!$A$2:$A$11</definedName>
  </definedNames>
  <calcPr calcId="191029"/>
  <customWorkbookViews>
    <customWorkbookView name="Myself" guid="{C7C39FC3-E7D5-458A-8514-0B9F2AB01024}" maximized="1" xWindow="-9" yWindow="-9" windowWidth="1938" windowHeight="1038" activeSheetId="1"/>
  </customWorkbookViews>
  <pivotCaches>
    <pivotCache cacheId="2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1" l="1"/>
  <c r="I3" i="21"/>
  <c r="J3" i="21"/>
  <c r="H4" i="21"/>
  <c r="I4" i="21"/>
  <c r="H5" i="21"/>
  <c r="I5" i="21"/>
  <c r="H6" i="21"/>
  <c r="I6" i="21"/>
  <c r="J6" i="21"/>
  <c r="H7" i="21"/>
  <c r="I7" i="21"/>
  <c r="J7" i="21"/>
  <c r="J8" i="21" s="1"/>
  <c r="H8" i="21"/>
  <c r="I8" i="21"/>
  <c r="H9" i="21"/>
  <c r="I9" i="21"/>
  <c r="J9" i="21"/>
  <c r="J11" i="21" s="1"/>
  <c r="H10" i="21"/>
  <c r="I10" i="21"/>
  <c r="J10" i="21"/>
  <c r="H11" i="21"/>
  <c r="I11" i="21"/>
  <c r="H12" i="21"/>
  <c r="I12" i="21"/>
  <c r="J12" i="21"/>
  <c r="H13" i="21"/>
  <c r="I13" i="21"/>
  <c r="J13" i="21"/>
  <c r="J14" i="21" s="1"/>
  <c r="H14" i="21"/>
  <c r="I14" i="21"/>
  <c r="H15" i="21"/>
  <c r="I15" i="21"/>
  <c r="J15" i="21"/>
  <c r="H16" i="21"/>
  <c r="I16" i="21"/>
  <c r="J16" i="21"/>
  <c r="J17" i="21" s="1"/>
  <c r="H17" i="21"/>
  <c r="I17" i="21"/>
  <c r="H18" i="21"/>
  <c r="I18" i="21"/>
  <c r="J18" i="21"/>
  <c r="J20" i="21" s="1"/>
  <c r="H19" i="21"/>
  <c r="I19" i="21"/>
  <c r="J19" i="21"/>
  <c r="H20" i="21"/>
  <c r="I20" i="21"/>
  <c r="B5" i="21"/>
  <c r="C5" i="21"/>
  <c r="D5" i="21"/>
  <c r="B8" i="21"/>
  <c r="C8" i="21"/>
  <c r="D8" i="21"/>
  <c r="B11" i="21"/>
  <c r="C11" i="21"/>
  <c r="D11" i="21"/>
  <c r="B14" i="21"/>
  <c r="C14" i="21"/>
  <c r="D14" i="21"/>
  <c r="B17" i="21"/>
  <c r="C17" i="21"/>
  <c r="D17" i="21"/>
  <c r="C2" i="21"/>
  <c r="D2" i="21"/>
  <c r="B2" i="21"/>
  <c r="D7" i="20"/>
  <c r="D6" i="20"/>
  <c r="D5" i="20"/>
  <c r="D4" i="20"/>
  <c r="D3" i="20"/>
  <c r="D2" i="20"/>
  <c r="J4" i="21" s="1"/>
  <c r="J5" i="21" s="1"/>
  <c r="D7" i="19"/>
  <c r="D6" i="19"/>
  <c r="D5" i="19"/>
  <c r="D4" i="19"/>
  <c r="D3" i="19"/>
  <c r="D2" i="19"/>
  <c r="G49" i="16"/>
  <c r="E49" i="16"/>
  <c r="G33" i="16"/>
  <c r="E33" i="16"/>
  <c r="G29" i="16"/>
  <c r="E29" i="16"/>
  <c r="G23" i="16"/>
  <c r="E23" i="16"/>
  <c r="G15" i="16"/>
  <c r="E15" i="16"/>
  <c r="D44" i="13"/>
  <c r="C44" i="13"/>
  <c r="B44" i="13"/>
  <c r="B39" i="13"/>
  <c r="D39" i="13" s="1"/>
  <c r="C22" i="13" a="1"/>
  <c r="C22" i="13" s="1"/>
  <c r="B22" i="13" a="1"/>
  <c r="B22" i="13" s="1"/>
  <c r="C21" i="13" a="1"/>
  <c r="C21" i="13" s="1"/>
  <c r="B21" i="13"/>
  <c r="C20" i="13" a="1"/>
  <c r="C20" i="13" s="1"/>
  <c r="B20" i="13"/>
  <c r="F17" i="13"/>
  <c r="E17" i="13"/>
  <c r="D17" i="13"/>
  <c r="C17" i="13"/>
  <c r="B17" i="13"/>
  <c r="F16" i="13"/>
  <c r="E16" i="13"/>
  <c r="D16" i="13"/>
  <c r="C16" i="13"/>
  <c r="B16" i="13"/>
  <c r="B12" i="13"/>
  <c r="D12" i="13" s="1"/>
  <c r="H8" i="13" a="1"/>
  <c r="H8" i="13" s="1"/>
  <c r="B15" i="10"/>
  <c r="E12" i="10" a="1"/>
  <c r="E12" i="10" s="1"/>
  <c r="A12" i="10" a="1"/>
  <c r="A12" i="10" s="1"/>
  <c r="C44" i="6"/>
  <c r="D44" i="6"/>
  <c r="B44" i="6"/>
  <c r="C20" i="8"/>
  <c r="C19" i="8"/>
  <c r="B19" i="8"/>
  <c r="F5" i="8"/>
  <c r="F4" i="8"/>
  <c r="E4" i="8"/>
  <c r="B20" i="8"/>
  <c r="E5" i="8"/>
  <c r="B39" i="6"/>
  <c r="D39" i="6" s="1"/>
  <c r="D11" i="7"/>
  <c r="D12" i="7"/>
  <c r="D10" i="7"/>
  <c r="C11" i="7"/>
  <c r="C12" i="7"/>
  <c r="C10" i="7"/>
  <c r="B11" i="7"/>
  <c r="B12" i="7"/>
  <c r="B10" i="7"/>
  <c r="C22" i="6" a="1"/>
  <c r="C22" i="6" s="1"/>
  <c r="B22" i="6" a="1"/>
  <c r="B22" i="6" s="1"/>
  <c r="C21" i="6" a="1"/>
  <c r="C21" i="6" s="1"/>
  <c r="C20" i="6" a="1"/>
  <c r="C20" i="6" s="1"/>
  <c r="B21" i="6"/>
  <c r="B20" i="6"/>
  <c r="B16" i="6"/>
  <c r="B10" i="5"/>
  <c r="C10" i="5"/>
  <c r="A10" i="5"/>
  <c r="H8" i="6" a="1"/>
  <c r="H8" i="6" s="1"/>
  <c r="C17" i="6"/>
  <c r="D17" i="6"/>
  <c r="E17" i="6"/>
  <c r="F17" i="6"/>
  <c r="B17" i="6"/>
  <c r="C16" i="6"/>
  <c r="D16" i="6"/>
  <c r="E16" i="6"/>
  <c r="F16" i="6"/>
  <c r="B12" i="6"/>
  <c r="D12" i="6" s="1"/>
  <c r="N21" i="5"/>
  <c r="M21" i="5"/>
  <c r="O19" i="5"/>
  <c r="P19" i="5"/>
  <c r="N19" i="5"/>
  <c r="M17" i="5"/>
  <c r="G23" i="5"/>
  <c r="G21" i="5"/>
  <c r="G19" i="5"/>
  <c r="G17" i="5"/>
  <c r="H7" i="5"/>
  <c r="F11" i="5"/>
  <c r="E11" i="5"/>
  <c r="D4" i="5"/>
  <c r="E5" i="5"/>
  <c r="E8" i="4"/>
  <c r="E6" i="4"/>
  <c r="E7" i="4"/>
  <c r="F7" i="4"/>
  <c r="E9" i="4"/>
  <c r="E10" i="4"/>
  <c r="E4" i="4"/>
  <c r="E5" i="4"/>
  <c r="E3" i="4"/>
  <c r="E2" i="4"/>
  <c r="N22" i="5"/>
  <c r="M22" i="5"/>
  <c r="P20" i="5"/>
  <c r="O20" i="5"/>
  <c r="N20" i="5"/>
  <c r="O18" i="5"/>
  <c r="N18" i="5"/>
  <c r="L17" i="5"/>
  <c r="L18" i="5"/>
  <c r="L19" i="5"/>
  <c r="C5" i="5"/>
  <c r="E4" i="5"/>
  <c r="C4" i="5"/>
  <c r="B4" i="5"/>
  <c r="F6" i="4"/>
  <c r="D8" i="2"/>
  <c r="O11" i="1"/>
  <c r="Q29" i="1"/>
  <c r="J9" i="3"/>
  <c r="B2" i="3"/>
  <c r="B4" i="3" s="1"/>
  <c r="G9" i="3"/>
  <c r="G8" i="3"/>
  <c r="D16" i="3"/>
  <c r="D15" i="3"/>
  <c r="B3" i="3"/>
  <c r="B6" i="3" s="1"/>
  <c r="D9" i="2"/>
  <c r="D7" i="2"/>
  <c r="D6" i="2"/>
  <c r="E5" i="2"/>
  <c r="D5" i="2"/>
  <c r="D4" i="2"/>
  <c r="D3" i="2"/>
  <c r="D2" i="2"/>
  <c r="B6" i="2"/>
  <c r="B5" i="2"/>
  <c r="B4" i="2"/>
  <c r="B3" i="2"/>
  <c r="B2" i="2"/>
  <c r="S30" i="1"/>
  <c r="S31" i="1"/>
  <c r="S32" i="1"/>
  <c r="S33" i="1"/>
  <c r="S34" i="1"/>
  <c r="S35" i="1"/>
  <c r="S36" i="1"/>
  <c r="S37" i="1"/>
  <c r="S38" i="1"/>
  <c r="S29" i="1"/>
  <c r="Q30" i="1"/>
  <c r="Q31" i="1"/>
  <c r="Q32" i="1"/>
  <c r="Q33" i="1"/>
  <c r="Q34" i="1"/>
  <c r="Q35" i="1"/>
  <c r="Q36" i="1"/>
  <c r="Q37" i="1"/>
  <c r="Q38" i="1"/>
  <c r="M29" i="1"/>
  <c r="M30" i="1"/>
  <c r="M31" i="1"/>
  <c r="M32" i="1"/>
  <c r="M33" i="1"/>
  <c r="M34" i="1"/>
  <c r="M35" i="1"/>
  <c r="M36" i="1"/>
  <c r="M37" i="1"/>
  <c r="M38" i="1"/>
  <c r="G36" i="1"/>
  <c r="H36" i="1" s="1"/>
  <c r="G35" i="1"/>
  <c r="H35" i="1" s="1"/>
  <c r="G34" i="1"/>
  <c r="G39" i="1" s="1"/>
  <c r="H39" i="1" s="1"/>
  <c r="G33" i="1"/>
  <c r="H33" i="1" s="1"/>
  <c r="G32" i="1"/>
  <c r="H32" i="1" s="1"/>
  <c r="G31" i="1"/>
  <c r="H31" i="1" s="1"/>
  <c r="G30" i="1"/>
  <c r="G38" i="1" s="1"/>
  <c r="H38" i="1" s="1"/>
  <c r="G17" i="1"/>
  <c r="G16" i="1"/>
  <c r="G15" i="1"/>
  <c r="J14" i="1"/>
  <c r="K14" i="1"/>
  <c r="L14" i="1"/>
  <c r="M14" i="1"/>
  <c r="J15" i="1"/>
  <c r="K15" i="1"/>
  <c r="L15" i="1"/>
  <c r="M15" i="1"/>
  <c r="J16" i="1"/>
  <c r="K16" i="1"/>
  <c r="L16" i="1"/>
  <c r="M16" i="1"/>
  <c r="J17" i="1"/>
  <c r="K17" i="1"/>
  <c r="L17" i="1"/>
  <c r="M17" i="1"/>
  <c r="J18" i="1"/>
  <c r="K18" i="1"/>
  <c r="L18" i="1"/>
  <c r="M18" i="1"/>
  <c r="J19" i="1"/>
  <c r="K19" i="1"/>
  <c r="L19" i="1"/>
  <c r="M19" i="1"/>
  <c r="I15" i="1"/>
  <c r="I16" i="1"/>
  <c r="I17" i="1"/>
  <c r="I18" i="1"/>
  <c r="I19" i="1"/>
  <c r="I14" i="1"/>
  <c r="G18" i="1"/>
  <c r="G19" i="1"/>
  <c r="D15" i="1"/>
  <c r="D16" i="1"/>
  <c r="D17" i="1"/>
  <c r="D18" i="1"/>
  <c r="D19" i="1"/>
  <c r="D14" i="1"/>
  <c r="B8" i="1" a="1"/>
  <c r="B8" i="1" s="1"/>
  <c r="T29" i="1"/>
  <c r="G50" i="16" l="1"/>
  <c r="E50" i="16"/>
  <c r="G37" i="1"/>
  <c r="H37" i="1" s="1"/>
  <c r="K11" i="3"/>
  <c r="K10" i="3"/>
  <c r="K9" i="3"/>
  <c r="J11" i="3"/>
  <c r="J10" i="3"/>
  <c r="B16" i="3"/>
  <c r="B13" i="3"/>
  <c r="B15" i="3"/>
  <c r="B12" i="3"/>
  <c r="B10" i="3"/>
  <c r="B9" i="3"/>
  <c r="B5" i="3"/>
  <c r="B7" i="3" s="1"/>
  <c r="H30" i="1"/>
  <c r="H3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Merajul Rahman Shipon</author>
  </authors>
  <commentList>
    <comment ref="I21" authorId="0" shapeId="0" xr:uid="{6328AB4B-8043-4252-9330-7663F33C252F}">
      <text>
        <r>
          <rPr>
            <b/>
            <sz val="9"/>
            <color indexed="81"/>
            <rFont val="Tahoma"/>
            <charset val="1"/>
          </rPr>
          <t>Merajul Rahman Shipon:</t>
        </r>
        <r>
          <rPr>
            <sz val="9"/>
            <color indexed="81"/>
            <rFont val="Tahoma"/>
            <charset val="1"/>
          </rPr>
          <t xml:space="preserve">
Fixed Length</t>
        </r>
      </text>
    </comment>
    <comment ref="J21" authorId="0" shapeId="0" xr:uid="{BD93F792-F99C-44CD-A123-B8F24A0ED2DC}">
      <text>
        <r>
          <rPr>
            <b/>
            <sz val="9"/>
            <color indexed="81"/>
            <rFont val="Tahoma"/>
            <charset val="1"/>
          </rPr>
          <t>Merajul Rahman Shipon:</t>
        </r>
        <r>
          <rPr>
            <sz val="9"/>
            <color indexed="81"/>
            <rFont val="Tahoma"/>
            <charset val="1"/>
          </rPr>
          <t xml:space="preserve">
This is a comment
Edited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<sst xmlns="http://schemas.openxmlformats.org/spreadsheetml/2006/main" count="3692" uniqueCount="1369">
  <si>
    <t>Monday</t>
  </si>
  <si>
    <t>Tuesday</t>
  </si>
  <si>
    <t>Wednesday</t>
  </si>
  <si>
    <t>Thursday</t>
  </si>
  <si>
    <t>Friday</t>
  </si>
  <si>
    <t>Saturday</t>
  </si>
  <si>
    <t>Sunday</t>
  </si>
  <si>
    <t>Font</t>
  </si>
  <si>
    <t>Bold</t>
  </si>
  <si>
    <t xml:space="preserve">Italic </t>
  </si>
  <si>
    <t>Underline</t>
  </si>
  <si>
    <t>Border</t>
  </si>
  <si>
    <t>bg color</t>
  </si>
  <si>
    <t>font color</t>
  </si>
  <si>
    <t>Marge</t>
  </si>
  <si>
    <t>This is warp text</t>
  </si>
  <si>
    <t>Number</t>
  </si>
  <si>
    <t>Relative Reference</t>
  </si>
  <si>
    <t>Month</t>
  </si>
  <si>
    <t>Sell</t>
  </si>
  <si>
    <t>Cost</t>
  </si>
  <si>
    <t>Profit</t>
  </si>
  <si>
    <t>Jan</t>
  </si>
  <si>
    <t>Feb</t>
  </si>
  <si>
    <t>Mar</t>
  </si>
  <si>
    <t>Apr</t>
  </si>
  <si>
    <t>May</t>
  </si>
  <si>
    <t>Jun</t>
  </si>
  <si>
    <t>Absolute Reference</t>
  </si>
  <si>
    <t>Name</t>
  </si>
  <si>
    <t>Grade</t>
  </si>
  <si>
    <t>Percentage</t>
  </si>
  <si>
    <t>Max</t>
  </si>
  <si>
    <t>Joan</t>
  </si>
  <si>
    <t>Rita</t>
  </si>
  <si>
    <t>Mita</t>
  </si>
  <si>
    <t>Gita</t>
  </si>
  <si>
    <t>Sita</t>
  </si>
  <si>
    <t>Mixed Reference</t>
  </si>
  <si>
    <t>Joan rita</t>
  </si>
  <si>
    <t xml:space="preserve">shipon jr </t>
  </si>
  <si>
    <t>hello world</t>
  </si>
  <si>
    <t>hi hello</t>
  </si>
  <si>
    <t>rita</t>
  </si>
  <si>
    <t>shipon</t>
  </si>
  <si>
    <t>jr</t>
  </si>
  <si>
    <t>hello</t>
  </si>
  <si>
    <t>world</t>
  </si>
  <si>
    <t>hi</t>
  </si>
  <si>
    <t>a&amp;b</t>
  </si>
  <si>
    <t>C&amp;A</t>
  </si>
  <si>
    <t>H&amp;M</t>
  </si>
  <si>
    <t>M&amp;J&amp;k</t>
  </si>
  <si>
    <t>a</t>
  </si>
  <si>
    <t>b</t>
  </si>
  <si>
    <t>C</t>
  </si>
  <si>
    <t>A</t>
  </si>
  <si>
    <t>H</t>
  </si>
  <si>
    <t>M</t>
  </si>
  <si>
    <t>J</t>
  </si>
  <si>
    <t>k</t>
  </si>
  <si>
    <t>Jo</t>
  </si>
  <si>
    <t>an</t>
  </si>
  <si>
    <t>r</t>
  </si>
  <si>
    <t>it</t>
  </si>
  <si>
    <t>sh</t>
  </si>
  <si>
    <t>ip</t>
  </si>
  <si>
    <t>on</t>
  </si>
  <si>
    <t>j</t>
  </si>
  <si>
    <t>he</t>
  </si>
  <si>
    <t>ll</t>
  </si>
  <si>
    <t>o</t>
  </si>
  <si>
    <t>wo</t>
  </si>
  <si>
    <t>rld</t>
  </si>
  <si>
    <t>h</t>
  </si>
  <si>
    <t>el</t>
  </si>
  <si>
    <t>lo</t>
  </si>
  <si>
    <t>mon</t>
  </si>
  <si>
    <t>tue</t>
  </si>
  <si>
    <t>wed</t>
  </si>
  <si>
    <t>thu</t>
  </si>
  <si>
    <t>fri</t>
  </si>
  <si>
    <t>Shipon</t>
  </si>
  <si>
    <t>Sh</t>
  </si>
  <si>
    <t>SZipon</t>
  </si>
  <si>
    <t>SZ</t>
  </si>
  <si>
    <t>SXipon</t>
  </si>
  <si>
    <t>SX</t>
  </si>
  <si>
    <t>SMipon</t>
  </si>
  <si>
    <t>SM</t>
  </si>
  <si>
    <t xml:space="preserve"> </t>
  </si>
  <si>
    <t>Logical Functions</t>
  </si>
  <si>
    <t>Ans As</t>
  </si>
  <si>
    <t>True, False</t>
  </si>
  <si>
    <t>1,0</t>
  </si>
  <si>
    <t>Pass, Fail</t>
  </si>
  <si>
    <t>PASS, FAIL</t>
  </si>
  <si>
    <t>YES, NO</t>
  </si>
  <si>
    <t>G28+F28, 0</t>
  </si>
  <si>
    <t>today(),today()+10</t>
  </si>
  <si>
    <t>Pass</t>
  </si>
  <si>
    <t>Fail</t>
  </si>
  <si>
    <t>&lt;40</t>
  </si>
  <si>
    <t>&gt;40</t>
  </si>
  <si>
    <t>&gt;60</t>
  </si>
  <si>
    <t>Distinction</t>
  </si>
  <si>
    <t>Column1</t>
  </si>
  <si>
    <t>Column2</t>
  </si>
  <si>
    <t>Mark</t>
  </si>
  <si>
    <t>Result</t>
  </si>
  <si>
    <t>B</t>
  </si>
  <si>
    <t>D</t>
  </si>
  <si>
    <t>E</t>
  </si>
  <si>
    <t>F</t>
  </si>
  <si>
    <t>G</t>
  </si>
  <si>
    <t>I</t>
  </si>
  <si>
    <t>Rahman</t>
  </si>
  <si>
    <t xml:space="preserve">    Merajul</t>
  </si>
  <si>
    <t>Trim</t>
  </si>
  <si>
    <t>Upper</t>
  </si>
  <si>
    <t>Proper</t>
  </si>
  <si>
    <t>lower</t>
  </si>
  <si>
    <t>len</t>
  </si>
  <si>
    <t>Left</t>
  </si>
  <si>
    <t>Right</t>
  </si>
  <si>
    <t>Mid</t>
  </si>
  <si>
    <t>Concatenate</t>
  </si>
  <si>
    <t>Find</t>
  </si>
  <si>
    <t>Search</t>
  </si>
  <si>
    <t>Replace</t>
  </si>
  <si>
    <t xml:space="preserve">Substitute </t>
  </si>
  <si>
    <t>Today</t>
  </si>
  <si>
    <t>Now</t>
  </si>
  <si>
    <t>Day</t>
  </si>
  <si>
    <t>Year</t>
  </si>
  <si>
    <t>Date</t>
  </si>
  <si>
    <t>Add day</t>
  </si>
  <si>
    <t>Sub Day</t>
  </si>
  <si>
    <t>Add Month</t>
  </si>
  <si>
    <t>Sub month</t>
  </si>
  <si>
    <t>Add year</t>
  </si>
  <si>
    <t>sub year</t>
  </si>
  <si>
    <t>networking days</t>
  </si>
  <si>
    <t>date difference</t>
  </si>
  <si>
    <t>years</t>
  </si>
  <si>
    <t>months</t>
  </si>
  <si>
    <t>days</t>
  </si>
  <si>
    <t>11/7/1999</t>
  </si>
  <si>
    <t>7/25/2024</t>
  </si>
  <si>
    <t>Column3</t>
  </si>
  <si>
    <t>Column4</t>
  </si>
  <si>
    <t>Days</t>
  </si>
  <si>
    <t>Numbers</t>
  </si>
  <si>
    <t>Sum</t>
  </si>
  <si>
    <t>Min</t>
  </si>
  <si>
    <t>Average</t>
  </si>
  <si>
    <t>Count</t>
  </si>
  <si>
    <t>Counta</t>
  </si>
  <si>
    <t>Countblank</t>
  </si>
  <si>
    <t>Small</t>
  </si>
  <si>
    <t>Large</t>
  </si>
  <si>
    <t>Formula</t>
  </si>
  <si>
    <t>ADD</t>
  </si>
  <si>
    <t>Subtract</t>
  </si>
  <si>
    <t>Multiply</t>
  </si>
  <si>
    <t>Divide</t>
  </si>
  <si>
    <t>O</t>
  </si>
  <si>
    <t>S</t>
  </si>
  <si>
    <t>Bracket ()</t>
  </si>
  <si>
    <t>Order ^</t>
  </si>
  <si>
    <t xml:space="preserve">Divide </t>
  </si>
  <si>
    <t>Add</t>
  </si>
  <si>
    <t>Mobile Phone cost calculator</t>
  </si>
  <si>
    <t>Voice</t>
  </si>
  <si>
    <t>Free Minutes includded</t>
  </si>
  <si>
    <t xml:space="preserve">Estimated minutes used </t>
  </si>
  <si>
    <t>cost per minute</t>
  </si>
  <si>
    <t>total cosrt</t>
  </si>
  <si>
    <t>Count Functions</t>
  </si>
  <si>
    <t>counta</t>
  </si>
  <si>
    <t>countblank</t>
  </si>
  <si>
    <t>countif</t>
  </si>
  <si>
    <t xml:space="preserve">Permutation </t>
  </si>
  <si>
    <t>Combination</t>
  </si>
  <si>
    <t>Statistical Functions</t>
  </si>
  <si>
    <t>Sumif</t>
  </si>
  <si>
    <t>Averageif</t>
  </si>
  <si>
    <t>sumifs</t>
  </si>
  <si>
    <t>averageifs</t>
  </si>
  <si>
    <t>countifs</t>
  </si>
  <si>
    <t>Names</t>
  </si>
  <si>
    <t>Mon</t>
  </si>
  <si>
    <t>Tue</t>
  </si>
  <si>
    <t>Wed</t>
  </si>
  <si>
    <t>Thu</t>
  </si>
  <si>
    <t>Fri</t>
  </si>
  <si>
    <t>Sun</t>
  </si>
  <si>
    <t>John</t>
  </si>
  <si>
    <t>Joseph</t>
  </si>
  <si>
    <t>Sam</t>
  </si>
  <si>
    <t>Nike</t>
  </si>
  <si>
    <t>Mexi</t>
  </si>
  <si>
    <t>Simi</t>
  </si>
  <si>
    <t>Neexa</t>
  </si>
  <si>
    <t>Limey</t>
  </si>
  <si>
    <t>Sum of the numbers less then 50</t>
  </si>
  <si>
    <t>Sum of the numbers aginst Mon</t>
  </si>
  <si>
    <t>Count of number greater then 50</t>
  </si>
  <si>
    <t>Avg of less then 60</t>
  </si>
  <si>
    <t>Math Functions</t>
  </si>
  <si>
    <t>Sumproduct</t>
  </si>
  <si>
    <t>MROUND</t>
  </si>
  <si>
    <t>Floor</t>
  </si>
  <si>
    <t>Celing</t>
  </si>
  <si>
    <t>Mod</t>
  </si>
  <si>
    <t>Quotient</t>
  </si>
  <si>
    <t>A1</t>
  </si>
  <si>
    <t>A2</t>
  </si>
  <si>
    <t>Mascotex Limited</t>
  </si>
  <si>
    <t>2nd Cut Off</t>
  </si>
  <si>
    <t>OB</t>
  </si>
  <si>
    <t>Masco Cottons Ltd.</t>
  </si>
  <si>
    <t>ID,VN</t>
  </si>
  <si>
    <t>Tasniah Fabrics Ltd.</t>
  </si>
  <si>
    <t>DR</t>
  </si>
  <si>
    <t>Production Unit</t>
  </si>
  <si>
    <t>Order Qty</t>
  </si>
  <si>
    <t>TOD (Shipment) Date</t>
  </si>
  <si>
    <t>Cut Off</t>
  </si>
  <si>
    <t>Country</t>
  </si>
  <si>
    <t>ShipQty</t>
  </si>
  <si>
    <t>Vlookup</t>
  </si>
  <si>
    <t>Price</t>
  </si>
  <si>
    <t>Units</t>
  </si>
  <si>
    <t>Total</t>
  </si>
  <si>
    <t xml:space="preserve">Data Validation </t>
  </si>
  <si>
    <t xml:space="preserve">INDEX </t>
  </si>
  <si>
    <t>hyperlink to sheet1 G5</t>
  </si>
  <si>
    <t>Link</t>
  </si>
  <si>
    <t>Hello</t>
  </si>
  <si>
    <t>Click to update</t>
  </si>
  <si>
    <t xml:space="preserve">Masco Cottons Ltd. </t>
  </si>
  <si>
    <t xml:space="preserve">Mascotex Limited </t>
  </si>
  <si>
    <t>Vlookuop with trims</t>
  </si>
  <si>
    <t xml:space="preserve">Tasniah Fabrics Ltd. </t>
  </si>
  <si>
    <t xml:space="preserve">Mascotex  Limited </t>
  </si>
  <si>
    <t>Masco Cottons  Ltd.</t>
  </si>
  <si>
    <t>Hlookup</t>
  </si>
  <si>
    <t>H = horizontal</t>
  </si>
  <si>
    <t>Top Products</t>
  </si>
  <si>
    <t>Product Code</t>
  </si>
  <si>
    <t>Quantity</t>
  </si>
  <si>
    <t>Mobile</t>
  </si>
  <si>
    <t>Camera</t>
  </si>
  <si>
    <t>Watches</t>
  </si>
  <si>
    <t>Cosmetics</t>
  </si>
  <si>
    <t>Shoes</t>
  </si>
  <si>
    <t>1000-165-B100</t>
  </si>
  <si>
    <t>1000-165-B101</t>
  </si>
  <si>
    <t>1000-165-B102</t>
  </si>
  <si>
    <t>1000-165-B103</t>
  </si>
  <si>
    <t>1000-165-B104</t>
  </si>
  <si>
    <t>Code</t>
  </si>
  <si>
    <t>Vlookup with exact match</t>
  </si>
  <si>
    <t>Perfumes</t>
  </si>
  <si>
    <t>Clothes</t>
  </si>
  <si>
    <t>1000-165-B105</t>
  </si>
  <si>
    <t>1000-165-B106</t>
  </si>
  <si>
    <t>Lookup value should be unique in the column</t>
  </si>
  <si>
    <t>Values can be find from left to right</t>
  </si>
  <si>
    <t>the lookup value should be belong to the first column of the table array</t>
  </si>
  <si>
    <t>Lookup works for vertical as well as horizontal</t>
  </si>
  <si>
    <t>Income</t>
  </si>
  <si>
    <t>tax</t>
  </si>
  <si>
    <t>Show full record</t>
  </si>
  <si>
    <t>top products</t>
  </si>
  <si>
    <t>part number</t>
  </si>
  <si>
    <t>fight range</t>
  </si>
  <si>
    <t>price</t>
  </si>
  <si>
    <t>Laptop</t>
  </si>
  <si>
    <t>1000-165-B107</t>
  </si>
  <si>
    <t>Value</t>
  </si>
  <si>
    <t>Serial Number</t>
  </si>
  <si>
    <t>Row</t>
  </si>
  <si>
    <t>Column</t>
  </si>
  <si>
    <t>Match Function</t>
  </si>
  <si>
    <t>Bike</t>
  </si>
  <si>
    <t>Unlock 10 cells and lock entire sheet</t>
  </si>
  <si>
    <t>lock 10 cells and unlock entire sheet</t>
  </si>
  <si>
    <t>generally all cells are locked</t>
  </si>
  <si>
    <t>link to a webpage</t>
  </si>
  <si>
    <t>link to a file</t>
  </si>
  <si>
    <t>link to a cell</t>
  </si>
  <si>
    <t>This is J10</t>
  </si>
  <si>
    <t>link in an image</t>
  </si>
  <si>
    <t>link to update(create a new file, and then update that file)</t>
  </si>
  <si>
    <t>OrderDate</t>
  </si>
  <si>
    <t>Region</t>
  </si>
  <si>
    <t>Rep</t>
  </si>
  <si>
    <t>Item</t>
  </si>
  <si>
    <t>UnitCost</t>
  </si>
  <si>
    <t>East</t>
  </si>
  <si>
    <t>Jones</t>
  </si>
  <si>
    <t>Pencil</t>
  </si>
  <si>
    <t>Central</t>
  </si>
  <si>
    <t>Kivell</t>
  </si>
  <si>
    <t>Binder</t>
  </si>
  <si>
    <t>Jardine</t>
  </si>
  <si>
    <t>Gill</t>
  </si>
  <si>
    <t>Pen</t>
  </si>
  <si>
    <t>West</t>
  </si>
  <si>
    <t>Sorvino</t>
  </si>
  <si>
    <t>Andrews</t>
  </si>
  <si>
    <t>Thompson</t>
  </si>
  <si>
    <t>Morgan</t>
  </si>
  <si>
    <t>Howard</t>
  </si>
  <si>
    <t>Parent</t>
  </si>
  <si>
    <t>Smith</t>
  </si>
  <si>
    <t>Desk</t>
  </si>
  <si>
    <t>Pen Set</t>
  </si>
  <si>
    <t>igr</t>
  </si>
  <si>
    <t>ewui</t>
  </si>
  <si>
    <t>wur</t>
  </si>
  <si>
    <t>wei</t>
  </si>
  <si>
    <t>poi3j</t>
  </si>
  <si>
    <t>oiwer</t>
  </si>
  <si>
    <t>weiu</t>
  </si>
  <si>
    <t>oqw</t>
  </si>
  <si>
    <t>Student Id</t>
  </si>
  <si>
    <t>Student Name</t>
  </si>
  <si>
    <t>Father Name</t>
  </si>
  <si>
    <t>Mother Name</t>
  </si>
  <si>
    <t>Grade Name</t>
  </si>
  <si>
    <t>Section Name</t>
  </si>
  <si>
    <t>Shift</t>
  </si>
  <si>
    <t>Gender</t>
  </si>
  <si>
    <t>Current Grade</t>
  </si>
  <si>
    <t>Current Section</t>
  </si>
  <si>
    <t>Paid Month(s)</t>
  </si>
  <si>
    <t>Nowrin Akter Nazia</t>
  </si>
  <si>
    <t>Nazmul</t>
  </si>
  <si>
    <t>Sadia Akter</t>
  </si>
  <si>
    <t>Play Group</t>
  </si>
  <si>
    <t>Magpie</t>
  </si>
  <si>
    <t>Morning Shift</t>
  </si>
  <si>
    <t>Female</t>
  </si>
  <si>
    <t>Sadman Ahmed</t>
  </si>
  <si>
    <t>Md. Ashraful Islam</t>
  </si>
  <si>
    <t>Roksana Akter</t>
  </si>
  <si>
    <t>Male</t>
  </si>
  <si>
    <t>Pratyus Maitra</t>
  </si>
  <si>
    <t>Partha Maitra</t>
  </si>
  <si>
    <t>Snigdha Bhattacharjee</t>
  </si>
  <si>
    <t>Md. Zayan Bhuiyan</t>
  </si>
  <si>
    <t>Mohammad Johir Uddin</t>
  </si>
  <si>
    <t>Sanjida Akter</t>
  </si>
  <si>
    <t>Md. Zayaan Al Shafin</t>
  </si>
  <si>
    <t>Md. Sayem Al Mamun</t>
  </si>
  <si>
    <t>Moumi Afrin</t>
  </si>
  <si>
    <t>Md. Nafian Hossain Shayan</t>
  </si>
  <si>
    <t xml:space="preserve">Md. Shakhawat Hossain </t>
  </si>
  <si>
    <t>Nayma Ali</t>
  </si>
  <si>
    <t>Tasniah Jannat Ariya</t>
  </si>
  <si>
    <t>Md. Mahmud Alam</t>
  </si>
  <si>
    <t>Sayda Rahman Khan</t>
  </si>
  <si>
    <t>Aleena Hossain Fatema</t>
  </si>
  <si>
    <t>Abul Hossain</t>
  </si>
  <si>
    <t>Farjana Tamima</t>
  </si>
  <si>
    <t>Mahejabeen Sikdar</t>
  </si>
  <si>
    <t>Hero Ahamed Sikdar</t>
  </si>
  <si>
    <t>Bithi Sikdar</t>
  </si>
  <si>
    <t>Maishara Dewan Ayaat</t>
  </si>
  <si>
    <t xml:space="preserve">Dewan Mehrab Hossain </t>
  </si>
  <si>
    <t xml:space="preserve">Tanjila Sultana </t>
  </si>
  <si>
    <t>Nursery</t>
  </si>
  <si>
    <t>Lotus</t>
  </si>
  <si>
    <t>Subaita Ahamed Manha</t>
  </si>
  <si>
    <t xml:space="preserve">Soheb Ahamed </t>
  </si>
  <si>
    <t xml:space="preserve">Almina dewan Misho </t>
  </si>
  <si>
    <t>Shahed Hasan Ayan</t>
  </si>
  <si>
    <t>Rajib Bhuiyan</t>
  </si>
  <si>
    <t>Morium Akter Supti</t>
  </si>
  <si>
    <t>Mashiat Mamun Chanvi</t>
  </si>
  <si>
    <t>Md.Nazmul Alam</t>
  </si>
  <si>
    <t>Khusbu Rahman Oishi</t>
  </si>
  <si>
    <t>Mashruba Jinat Alifa</t>
  </si>
  <si>
    <t xml:space="preserve">Md. Momen Miah </t>
  </si>
  <si>
    <t>Afsana Akter</t>
  </si>
  <si>
    <t xml:space="preserve">Abida Awal </t>
  </si>
  <si>
    <t>Md Awal Babu</t>
  </si>
  <si>
    <t>Yasmin Akhter</t>
  </si>
  <si>
    <t>Akifah Wadira</t>
  </si>
  <si>
    <t>Md Al Amin Bhuiyan</t>
  </si>
  <si>
    <t xml:space="preserve">Zabin Tanjim </t>
  </si>
  <si>
    <t>Tahsin Ahmed Al-Amin</t>
  </si>
  <si>
    <t>Rakibul Hasan Raju</t>
  </si>
  <si>
    <t>Salma Akter Sumi</t>
  </si>
  <si>
    <t xml:space="preserve">Taiba Sara Zabin
</t>
  </si>
  <si>
    <t>Md. Tailal Hossain Kamol</t>
  </si>
  <si>
    <t>Lailun Nahar Ratri</t>
  </si>
  <si>
    <t>Anabia Abid Raiha</t>
  </si>
  <si>
    <t xml:space="preserve">Abid Hasan Ridoy </t>
  </si>
  <si>
    <t>Popy Akter</t>
  </si>
  <si>
    <t>Fawzia Ahmed Joya</t>
  </si>
  <si>
    <t>Md. Foysal Kobir</t>
  </si>
  <si>
    <t>Ferthuusi Akter</t>
  </si>
  <si>
    <t xml:space="preserve">Rukaiya Nawar Raina </t>
  </si>
  <si>
    <t xml:space="preserve">Md. Zahirul Islam </t>
  </si>
  <si>
    <t>Moreom Akther</t>
  </si>
  <si>
    <t>Sadman Bhuiyan Sayan</t>
  </si>
  <si>
    <t>Abdus Sattar</t>
  </si>
  <si>
    <t xml:space="preserve">Shaolin akter </t>
  </si>
  <si>
    <t xml:space="preserve">Raisa Jannat </t>
  </si>
  <si>
    <t xml:space="preserve">Md. Moklasur Rahman </t>
  </si>
  <si>
    <t>Safura Akter Shulpi</t>
  </si>
  <si>
    <t>Tauhidul Islam Afnan</t>
  </si>
  <si>
    <t>Md Abu Sayed</t>
  </si>
  <si>
    <t xml:space="preserve">Mst. Tahamina Akhter </t>
  </si>
  <si>
    <t>Ertiza Rahman Aliza</t>
  </si>
  <si>
    <t>Mohammad Anisur Rahman</t>
  </si>
  <si>
    <t xml:space="preserve">Khadiza Tul  kubra Ena </t>
  </si>
  <si>
    <t xml:space="preserve"> Raisa Ibnat Saba</t>
  </si>
  <si>
    <t>Md. Rased Miah</t>
  </si>
  <si>
    <t>Ishrat Jahan</t>
  </si>
  <si>
    <t>Erhan Islam Doruk</t>
  </si>
  <si>
    <t>Azizul Islam Rakib</t>
  </si>
  <si>
    <t>Tanjina Afrin</t>
  </si>
  <si>
    <t>Mst Jannatul Nusaifa</t>
  </si>
  <si>
    <t>Faysal Mia</t>
  </si>
  <si>
    <t>Sarah Akter</t>
  </si>
  <si>
    <t>Raiyan Amin (Hasbi)</t>
  </si>
  <si>
    <t>Md. Rasadul Islam</t>
  </si>
  <si>
    <t>Romana Islam</t>
  </si>
  <si>
    <t>Md. Salman</t>
  </si>
  <si>
    <t>Shadat Hossan</t>
  </si>
  <si>
    <t xml:space="preserve">Samaia </t>
  </si>
  <si>
    <t>Nujairah Nooha</t>
  </si>
  <si>
    <t>Shariful Haque</t>
  </si>
  <si>
    <t>Tanni</t>
  </si>
  <si>
    <t>Mahtab Ahmed Rihan</t>
  </si>
  <si>
    <t>Rasel Miah</t>
  </si>
  <si>
    <t>Salma Shahrin</t>
  </si>
  <si>
    <t>Tabassum Ahmed Mysha</t>
  </si>
  <si>
    <t>Md. Sumon Mia</t>
  </si>
  <si>
    <t>Akter Ruma</t>
  </si>
  <si>
    <t>Fateha Binte Farhad</t>
  </si>
  <si>
    <t>Mohammad Farhad Hossain</t>
  </si>
  <si>
    <t>Nazmin Akter</t>
  </si>
  <si>
    <t>Mst Mahajuba Akter</t>
  </si>
  <si>
    <t>Md. Faizul Islam</t>
  </si>
  <si>
    <t>Shormila Akter</t>
  </si>
  <si>
    <t>Tafsir Hasan Chowdhury</t>
  </si>
  <si>
    <t>Mohidul Hasan Chowdhury (Limon)</t>
  </si>
  <si>
    <t>Taslima Akhandi</t>
  </si>
  <si>
    <t>Najifa Akter Nusaiba</t>
  </si>
  <si>
    <t>Tasfia</t>
  </si>
  <si>
    <t>Gazi Golam Mostafa</t>
  </si>
  <si>
    <t>Nipa Aktar</t>
  </si>
  <si>
    <t>Adhrita Jannat Ridhi</t>
  </si>
  <si>
    <t>Abdul Ahad Mollah</t>
  </si>
  <si>
    <t>Rabeya Akter</t>
  </si>
  <si>
    <t>Arattra Hoque</t>
  </si>
  <si>
    <t>Md. Ashraful Hoque</t>
  </si>
  <si>
    <t>Fahmida Zerin</t>
  </si>
  <si>
    <t>Sidratul Hoque</t>
  </si>
  <si>
    <t>Ihsan Bin Siddique Jain</t>
  </si>
  <si>
    <t>Md. Abubakar Siddique</t>
  </si>
  <si>
    <t>Israt Jahan Chaity</t>
  </si>
  <si>
    <t>Asfa Binte Afran</t>
  </si>
  <si>
    <t>Afranur Alam</t>
  </si>
  <si>
    <t>Jebin Sultana</t>
  </si>
  <si>
    <t>Ifran Fahat</t>
  </si>
  <si>
    <t>Md. Yanus Ali Miah</t>
  </si>
  <si>
    <t>Mst. Sumi Akter</t>
  </si>
  <si>
    <t>Md. Farhan Al Asrafi</t>
  </si>
  <si>
    <t>Faria</t>
  </si>
  <si>
    <t>Salimah Hossain Hafsa</t>
  </si>
  <si>
    <t>Md. Shahadat Hossain</t>
  </si>
  <si>
    <t>Abeda Sultana Mony</t>
  </si>
  <si>
    <t>Md. Fabassir</t>
  </si>
  <si>
    <t>Md. Farhad Mia</t>
  </si>
  <si>
    <t>Taniya Akter</t>
  </si>
  <si>
    <t>Pre-KG</t>
  </si>
  <si>
    <t>Apple</t>
  </si>
  <si>
    <t>Farhan Siddik Wadi</t>
  </si>
  <si>
    <t>Md. Borhan Uddin</t>
  </si>
  <si>
    <t>Farhana Sultana Borna</t>
  </si>
  <si>
    <t>Riyad Khan Rafi</t>
  </si>
  <si>
    <t>Md Farhad Khan</t>
  </si>
  <si>
    <t>Ruma Khan</t>
  </si>
  <si>
    <t>S M Arosh Sarowar</t>
  </si>
  <si>
    <t>S M Sarowar</t>
  </si>
  <si>
    <t>Nila Akter</t>
  </si>
  <si>
    <t>Tasnuva Tarannum Tisha</t>
  </si>
  <si>
    <t>Md. Moniruzzaman</t>
  </si>
  <si>
    <t>Mst. Nahar</t>
  </si>
  <si>
    <t xml:space="preserve">Md. Ridwan Islam </t>
  </si>
  <si>
    <t>Md. Roman Mia</t>
  </si>
  <si>
    <t>Shamoly Akter</t>
  </si>
  <si>
    <t xml:space="preserve">Afif Hossain </t>
  </si>
  <si>
    <t>Goljar Hossain</t>
  </si>
  <si>
    <t>Iffath Mahamud Proma</t>
  </si>
  <si>
    <t>Ayaan Hossain</t>
  </si>
  <si>
    <t>Maryam Akter Tuba</t>
  </si>
  <si>
    <t xml:space="preserve">Kabir Hossain </t>
  </si>
  <si>
    <t>Maksuda Akter</t>
  </si>
  <si>
    <t>Sadman Rahman Abrar</t>
  </si>
  <si>
    <t xml:space="preserve">Md.Atik Rahman </t>
  </si>
  <si>
    <t xml:space="preserve">Runa Akter </t>
  </si>
  <si>
    <t>Kaba Nur</t>
  </si>
  <si>
    <t xml:space="preserve">Md Nur Hossain </t>
  </si>
  <si>
    <t>Lipi Nur</t>
  </si>
  <si>
    <t xml:space="preserve">Abrar Awsaf Hossain </t>
  </si>
  <si>
    <t xml:space="preserve">Md Nadem Hossain </t>
  </si>
  <si>
    <t xml:space="preserve">Lubna Jahan Lamia </t>
  </si>
  <si>
    <t>Md. Tahsin Abedin Jisan</t>
  </si>
  <si>
    <t xml:space="preserve">Md Joynal Abedin </t>
  </si>
  <si>
    <t>Rima Begum</t>
  </si>
  <si>
    <t xml:space="preserve">Sanjida Akter        </t>
  </si>
  <si>
    <t xml:space="preserve">Subahan Mollah </t>
  </si>
  <si>
    <t xml:space="preserve">Khaleda Akter </t>
  </si>
  <si>
    <t xml:space="preserve">Fahmida Alam         </t>
  </si>
  <si>
    <t xml:space="preserve">Asraful Alam </t>
  </si>
  <si>
    <t>Shila Akter v</t>
  </si>
  <si>
    <t xml:space="preserve">Maymuna Islam Safreen </t>
  </si>
  <si>
    <t xml:space="preserve">Md Mainul Islam Khan </t>
  </si>
  <si>
    <t xml:space="preserve">Sonia Akter </t>
  </si>
  <si>
    <t>Shayon Kumar Swapnil</t>
  </si>
  <si>
    <t>A H Uttam</t>
  </si>
  <si>
    <t xml:space="preserve">Shanta Rani Das </t>
  </si>
  <si>
    <t>Khandokar Iqra Islam Jimi</t>
  </si>
  <si>
    <t>Khandokar Jahirul islam</t>
  </si>
  <si>
    <t>Umme Habiba</t>
  </si>
  <si>
    <t xml:space="preserve">Shah Mohammod </t>
  </si>
  <si>
    <t>Md.Arifuzzaman</t>
  </si>
  <si>
    <t>Shapla Khatun</t>
  </si>
  <si>
    <t>Mohammad Ali Imran</t>
  </si>
  <si>
    <t>Md. Jahidul Islam</t>
  </si>
  <si>
    <t>Amina khatun</t>
  </si>
  <si>
    <t>Abiha Kabir Toha</t>
  </si>
  <si>
    <t>Md. Alam Miah</t>
  </si>
  <si>
    <t xml:space="preserve">Towhida Akter </t>
  </si>
  <si>
    <t>Nazifa Anjum Saifa</t>
  </si>
  <si>
    <t>Mohammad Safiuddin Bhuya</t>
  </si>
  <si>
    <t>Khadiza Akter</t>
  </si>
  <si>
    <t>Tasfia Binte Alomgir</t>
  </si>
  <si>
    <t>Alamgir</t>
  </si>
  <si>
    <t>Taslima Alomgir</t>
  </si>
  <si>
    <t>Saiyara Saba Fabiha</t>
  </si>
  <si>
    <t>Masum Miah</t>
  </si>
  <si>
    <t>Sonia</t>
  </si>
  <si>
    <t>Jannatul Ferdous</t>
  </si>
  <si>
    <t>Md. Mainur Uddin</t>
  </si>
  <si>
    <t>Hamida Akter</t>
  </si>
  <si>
    <t>Abdul Tawab</t>
  </si>
  <si>
    <t>Ataur Rahaman</t>
  </si>
  <si>
    <t>Israt Jahan</t>
  </si>
  <si>
    <t>Anabia Al Inaya</t>
  </si>
  <si>
    <t>Mehedi Al Imran</t>
  </si>
  <si>
    <t>Tarjiya Jahan Lamia</t>
  </si>
  <si>
    <t>Md Abid Islam Anas</t>
  </si>
  <si>
    <t>Md. Anisur Rahman</t>
  </si>
  <si>
    <t>Sabikunnahar</t>
  </si>
  <si>
    <t>Fariya Akter</t>
  </si>
  <si>
    <t>Md Maruf Bhuyan</t>
  </si>
  <si>
    <t>Anonna Akter</t>
  </si>
  <si>
    <t>Fatema Akter</t>
  </si>
  <si>
    <t>Ayman Aaronya</t>
  </si>
  <si>
    <t>Md. Aminul Haq</t>
  </si>
  <si>
    <t>Jannatul Islam Snigdha</t>
  </si>
  <si>
    <t>Afra Ibant</t>
  </si>
  <si>
    <t>Md. Golam Kibria</t>
  </si>
  <si>
    <t>Samia Rahman</t>
  </si>
  <si>
    <t>Amatul Muhaimin Mushfira</t>
  </si>
  <si>
    <t>Md Minhaz Mia</t>
  </si>
  <si>
    <t>Mahfuja Akter</t>
  </si>
  <si>
    <t>Sidratul Numtaha Mehrish</t>
  </si>
  <si>
    <t>Soaifa Jannat Ariya</t>
  </si>
  <si>
    <t xml:space="preserve">Afrida Afrah </t>
  </si>
  <si>
    <t>Md. Ashraful Alam</t>
  </si>
  <si>
    <t>Farhana Yeasmin</t>
  </si>
  <si>
    <t>KG</t>
  </si>
  <si>
    <t>Nile</t>
  </si>
  <si>
    <t>Taiman Zafir Zayan</t>
  </si>
  <si>
    <t>Md. Taylal Hossain Kamol</t>
  </si>
  <si>
    <t xml:space="preserve"> Yamin Uddin Adib</t>
  </si>
  <si>
    <t>Borhan Uddin</t>
  </si>
  <si>
    <t>Sahara Tuj Johora</t>
  </si>
  <si>
    <t>Md. Ujayer Sheikh</t>
  </si>
  <si>
    <t>Md. Sumon Sheikh</t>
  </si>
  <si>
    <t>Mrs Shahrena Bethi</t>
  </si>
  <si>
    <t>Salman Bin Siddique Nafi</t>
  </si>
  <si>
    <t>Abubakar Siddique</t>
  </si>
  <si>
    <t>Namira Afroz Nayeem</t>
  </si>
  <si>
    <t>Nayeem Al Masud</t>
  </si>
  <si>
    <t>Resmi Akter</t>
  </si>
  <si>
    <t>A. N. M. Zulkarnine</t>
  </si>
  <si>
    <t>Md. Mofazzal Hossain</t>
  </si>
  <si>
    <t>Suraiya Jahan</t>
  </si>
  <si>
    <t xml:space="preserve">Anisa Jahan Nur </t>
  </si>
  <si>
    <t xml:space="preserve">Tahiya Tabassum Soha </t>
  </si>
  <si>
    <t>Nubayed Islam</t>
  </si>
  <si>
    <t>Jahirul Islam</t>
  </si>
  <si>
    <t>Sanjida Islam</t>
  </si>
  <si>
    <t>Safwan Hasan Ehad</t>
  </si>
  <si>
    <t>Sumon Mollah</t>
  </si>
  <si>
    <t>Sanjida Khanom</t>
  </si>
  <si>
    <t>Asfia Jahan Faija</t>
  </si>
  <si>
    <t>Omar Faroque Miah</t>
  </si>
  <si>
    <t>Jolekha Akter</t>
  </si>
  <si>
    <t xml:space="preserve">Jannatul Maowa </t>
  </si>
  <si>
    <t>Md Masud Rana</t>
  </si>
  <si>
    <t>Shantana</t>
  </si>
  <si>
    <t>Md Adil Miah</t>
  </si>
  <si>
    <t>Md Alim Miah</t>
  </si>
  <si>
    <t>Nargis Akter</t>
  </si>
  <si>
    <t xml:space="preserve">Tasfia Jahan Joha </t>
  </si>
  <si>
    <t xml:space="preserve">Md Parvag Mia </t>
  </si>
  <si>
    <t>Mst. Nasrin Akter</t>
  </si>
  <si>
    <t xml:space="preserve">Mahir Afsar   </t>
  </si>
  <si>
    <t xml:space="preserve">Mohammad Mashiur Rahman </t>
  </si>
  <si>
    <t xml:space="preserve">Ribha Akter </t>
  </si>
  <si>
    <t>Md . Obaidul</t>
  </si>
  <si>
    <t xml:space="preserve">Md Kamrjjaman Mia </t>
  </si>
  <si>
    <t xml:space="preserve">Mst. Khadija </t>
  </si>
  <si>
    <t>Siddratul Muntaha Asfia</t>
  </si>
  <si>
    <t>Arafath Ali</t>
  </si>
  <si>
    <t>Tania Sultana</t>
  </si>
  <si>
    <t xml:space="preserve">Md Tahmid Rahman </t>
  </si>
  <si>
    <t xml:space="preserve">Md Mamunur Rahman </t>
  </si>
  <si>
    <t xml:space="preserve">Tahmina Akter </t>
  </si>
  <si>
    <t>Tahsin Aziz</t>
  </si>
  <si>
    <t>Md Tauhidul Islam</t>
  </si>
  <si>
    <t>Shiuly Akter</t>
  </si>
  <si>
    <t xml:space="preserve">Ahanaf hossain Meharab </t>
  </si>
  <si>
    <t xml:space="preserve">Abu Sayeed Joy </t>
  </si>
  <si>
    <t xml:space="preserve">Farzana Akter Mita </t>
  </si>
  <si>
    <t>Madhurima Sarker</t>
  </si>
  <si>
    <t>Trishita Paul</t>
  </si>
  <si>
    <t>Sajal Chandra Sarker</t>
  </si>
  <si>
    <t>Ridi Ahmmed Moon</t>
  </si>
  <si>
    <t>Amazon</t>
  </si>
  <si>
    <t>Adhika Jahan Sinha Malum</t>
  </si>
  <si>
    <t>Md. Azizul malum</t>
  </si>
  <si>
    <t>Sahanaz</t>
  </si>
  <si>
    <t>Musa Hossain Taraaz</t>
  </si>
  <si>
    <t>Safiul Muznamin Bappy</t>
  </si>
  <si>
    <t>Khadija Akhter</t>
  </si>
  <si>
    <t>Yasha Tasfia Rumaisa</t>
  </si>
  <si>
    <t>Md. Iqbal Bhuiyan</t>
  </si>
  <si>
    <t>Jinia Sultana</t>
  </si>
  <si>
    <t>Md. Safwan Al Hasan</t>
  </si>
  <si>
    <t>Md Mehedi Hasan</t>
  </si>
  <si>
    <t>Takia Afsana</t>
  </si>
  <si>
    <t>Sabiha Noor Ethika</t>
  </si>
  <si>
    <t xml:space="preserve">Jasim Mahmud </t>
  </si>
  <si>
    <t>Sabrina Sultana Mithila</t>
  </si>
  <si>
    <t xml:space="preserve">Toha Abdullah  </t>
  </si>
  <si>
    <t xml:space="preserve">Md Tanvir Mridha </t>
  </si>
  <si>
    <t xml:space="preserve">Taslema </t>
  </si>
  <si>
    <t>Srabanti Akter Nijum</t>
  </si>
  <si>
    <t xml:space="preserve">Md Tariqul Islam </t>
  </si>
  <si>
    <t>Ismot Tara</t>
  </si>
  <si>
    <t>Shoaib Khan</t>
  </si>
  <si>
    <t xml:space="preserve">Asraf Khan </t>
  </si>
  <si>
    <t>Soniya</t>
  </si>
  <si>
    <t xml:space="preserve">Zarifa Fatima </t>
  </si>
  <si>
    <t>Gazi Mohammad Al Amin</t>
  </si>
  <si>
    <t>Marrzia</t>
  </si>
  <si>
    <t xml:space="preserve">Redwan Islam </t>
  </si>
  <si>
    <t xml:space="preserve">Taijul Islam Rasel </t>
  </si>
  <si>
    <t>Rekha Akter</t>
  </si>
  <si>
    <t>Afif Abdullah</t>
  </si>
  <si>
    <t>Abdullah Al Mamun</t>
  </si>
  <si>
    <t>Elamoni Akter</t>
  </si>
  <si>
    <t>Adri Ibnat Muskan</t>
  </si>
  <si>
    <t>Masud Rana</t>
  </si>
  <si>
    <t>Shopna</t>
  </si>
  <si>
    <t>Abdullah Afsan</t>
  </si>
  <si>
    <t>Zahirul Haque</t>
  </si>
  <si>
    <t>Myshara Islam</t>
  </si>
  <si>
    <t>Mahbub Alam</t>
  </si>
  <si>
    <t>Maksuda Yesmin</t>
  </si>
  <si>
    <t xml:space="preserve">Tahsina Jannat </t>
  </si>
  <si>
    <t>Arif Ahmed</t>
  </si>
  <si>
    <t>Sinat Jahan</t>
  </si>
  <si>
    <t xml:space="preserve">Ahmad Abdullah Fatah  </t>
  </si>
  <si>
    <t>Jamil Ahmad</t>
  </si>
  <si>
    <t>Farhin Farjana Fansi</t>
  </si>
  <si>
    <t>Ahnaf Bhuiyan</t>
  </si>
  <si>
    <t xml:space="preserve">Rabbi Bhuiyan </t>
  </si>
  <si>
    <t>Romana Romij panna</t>
  </si>
  <si>
    <t>Safwan Ahammed Araf</t>
  </si>
  <si>
    <t>Shamim Ahamed</t>
  </si>
  <si>
    <t>Afsana Akther Moni</t>
  </si>
  <si>
    <t>Afifa Mubashshera</t>
  </si>
  <si>
    <t>Alamgir Hossain</t>
  </si>
  <si>
    <t>Zakia Nasrin Shika</t>
  </si>
  <si>
    <t>Soaiba Akter Hia</t>
  </si>
  <si>
    <t>Md. Riaz Uddin</t>
  </si>
  <si>
    <t>Habiba Dewan</t>
  </si>
  <si>
    <t>Sadman Hossain Sabit</t>
  </si>
  <si>
    <t>Md. Sttar Molla</t>
  </si>
  <si>
    <t>Sumi Khanom</t>
  </si>
  <si>
    <t>Abdullah Bin Kawsar</t>
  </si>
  <si>
    <t>Md. Ilias Miah</t>
  </si>
  <si>
    <t>Shefali Akhter</t>
  </si>
  <si>
    <t>Grade-1</t>
  </si>
  <si>
    <t>Venus</t>
  </si>
  <si>
    <t>Kaynat Kabir</t>
  </si>
  <si>
    <t>Md. Masud Kabir</t>
  </si>
  <si>
    <t>Nusrat Jahan</t>
  </si>
  <si>
    <t xml:space="preserve">Risan Kabir </t>
  </si>
  <si>
    <t>Humayan Kabir Mia</t>
  </si>
  <si>
    <t>Sufia Begum</t>
  </si>
  <si>
    <t>Safwan Khan Talha</t>
  </si>
  <si>
    <t>Romazzal Hossain Khan</t>
  </si>
  <si>
    <t>Sirajum Munira</t>
  </si>
  <si>
    <t>Tahsin Sarker</t>
  </si>
  <si>
    <t>Md. Farok Hossain Sarker</t>
  </si>
  <si>
    <t>Mst. Sorovy Sarker</t>
  </si>
  <si>
    <t>Safowan Haque Bhuiyan</t>
  </si>
  <si>
    <t>Mozammel Haque</t>
  </si>
  <si>
    <t>Salma Akter</t>
  </si>
  <si>
    <t xml:space="preserve">Sk. Affan Hasan </t>
  </si>
  <si>
    <t>Sk. Kamrul Hasan</t>
  </si>
  <si>
    <t>Afroza Binte Hoque</t>
  </si>
  <si>
    <t xml:space="preserve">Nosrat Namira
</t>
  </si>
  <si>
    <t>Ahsanul Momen</t>
  </si>
  <si>
    <t>Tahmina Momen</t>
  </si>
  <si>
    <t>Esrat Jahan Sohana</t>
  </si>
  <si>
    <t>Dewan Sohel</t>
  </si>
  <si>
    <t>Fatema Akter Happy</t>
  </si>
  <si>
    <t>Homidi Hassan Kakon</t>
  </si>
  <si>
    <t>Homayon Kabir</t>
  </si>
  <si>
    <t>Rabeya Akter Jhinuk</t>
  </si>
  <si>
    <t>Hussain Ahmed Siam</t>
  </si>
  <si>
    <t>Md Abdul Ohab</t>
  </si>
  <si>
    <t>Mahmuda Akter</t>
  </si>
  <si>
    <t>Irfan Bhuiyan</t>
  </si>
  <si>
    <t>Sadik Ahamad Liton</t>
  </si>
  <si>
    <t>Mahamuda Tanjim</t>
  </si>
  <si>
    <t>Elma Nurin</t>
  </si>
  <si>
    <t>M. Moyez Fakir</t>
  </si>
  <si>
    <t>Md. Mosaraf Hossain</t>
  </si>
  <si>
    <t>Mst. Soma</t>
  </si>
  <si>
    <t>Raiyan Al Ahad Pranto</t>
  </si>
  <si>
    <t>Anisa ISlam Suhadi</t>
  </si>
  <si>
    <t>Bhaharul</t>
  </si>
  <si>
    <t>Tuli Akter</t>
  </si>
  <si>
    <t>Aayan Mollah</t>
  </si>
  <si>
    <t>Homayoun Kabir</t>
  </si>
  <si>
    <t>Sumaya Akter</t>
  </si>
  <si>
    <t>Rahad Khan Niloy</t>
  </si>
  <si>
    <t>Forhad Khan</t>
  </si>
  <si>
    <t>Roma Begum</t>
  </si>
  <si>
    <t>Jupiter</t>
  </si>
  <si>
    <t xml:space="preserve">Zibran Muhammad
</t>
  </si>
  <si>
    <t>Zahidul Islam</t>
  </si>
  <si>
    <t>Sharmin Sultana</t>
  </si>
  <si>
    <t>Rifaya Masud</t>
  </si>
  <si>
    <t>Md. Mehedi Al Masud</t>
  </si>
  <si>
    <t>Nusrat Jahan Lima</t>
  </si>
  <si>
    <t xml:space="preserve">Md. Taskin Aziz </t>
  </si>
  <si>
    <t>Md. Razaul Haque</t>
  </si>
  <si>
    <t>Tousif Islam</t>
  </si>
  <si>
    <t>Nazmul Huda</t>
  </si>
  <si>
    <t>Bipasha Akter</t>
  </si>
  <si>
    <t>Jahin Jannat Safa</t>
  </si>
  <si>
    <t>Osman Gani Bhuiyan</t>
  </si>
  <si>
    <t>Suraya Akter</t>
  </si>
  <si>
    <t>Rafia Tasnim Ruhi</t>
  </si>
  <si>
    <t>Rubel Ahmed</t>
  </si>
  <si>
    <t>Shamima Akter</t>
  </si>
  <si>
    <t>Lubaba Suad</t>
  </si>
  <si>
    <t>Saidur Hoque</t>
  </si>
  <si>
    <t>Sabrina Sharmin</t>
  </si>
  <si>
    <t xml:space="preserve">Nuzia Zareen Ruhi </t>
  </si>
  <si>
    <t>Mr Roman Mir</t>
  </si>
  <si>
    <t>Sajia Afrin</t>
  </si>
  <si>
    <t xml:space="preserve">Abdullah Shafin </t>
  </si>
  <si>
    <t xml:space="preserve">Shafiqur Rahman </t>
  </si>
  <si>
    <t>Umme Kulsom</t>
  </si>
  <si>
    <t xml:space="preserve">Humayra Ayesha </t>
  </si>
  <si>
    <t>Humayan Kabir Rana</t>
  </si>
  <si>
    <t>Mst. Rashida Akhtar</t>
  </si>
  <si>
    <t xml:space="preserve">Md. Sihab Miah </t>
  </si>
  <si>
    <t>Asadujjaman Jafar</t>
  </si>
  <si>
    <t>Mst Mafuza Aktar</t>
  </si>
  <si>
    <t>Abrar Hamid Tafsir</t>
  </si>
  <si>
    <t>Kawsar Hamid</t>
  </si>
  <si>
    <t>Tahmina Akter</t>
  </si>
  <si>
    <t>Radowa Binte Suhan</t>
  </si>
  <si>
    <t>Mohammad Rakib Miah</t>
  </si>
  <si>
    <t>Sharmin Akter</t>
  </si>
  <si>
    <t>Samiha Tasnim</t>
  </si>
  <si>
    <t>Abdus Sattar Bhaiyan</t>
  </si>
  <si>
    <t>Antara Begum</t>
  </si>
  <si>
    <t>Tasmiah Jannat Aneesha</t>
  </si>
  <si>
    <t>Jamil Shikder</t>
  </si>
  <si>
    <t>Mehedi Hasan</t>
  </si>
  <si>
    <t>Mahbuba Rahman Monmon</t>
  </si>
  <si>
    <t>Sabariya Hussain Subah</t>
  </si>
  <si>
    <t>Grade-2</t>
  </si>
  <si>
    <t>Sec-A</t>
  </si>
  <si>
    <t>Day Shift</t>
  </si>
  <si>
    <t>Tabassum Moni</t>
  </si>
  <si>
    <t>Md. Abu Taher Mia</t>
  </si>
  <si>
    <t>Khaleda Akter</t>
  </si>
  <si>
    <t xml:space="preserve">Martin Chakraborty Rajvi </t>
  </si>
  <si>
    <t>Rajib Chakraborty</t>
  </si>
  <si>
    <t>Prapti Chakraborty</t>
  </si>
  <si>
    <t>Mehnur Sultana 
Tasnim</t>
  </si>
  <si>
    <t>Masum Rana</t>
  </si>
  <si>
    <t>Safuan Al Azan</t>
  </si>
  <si>
    <t>Dewan Abul Bashar</t>
  </si>
  <si>
    <t>Rajia Dewan</t>
  </si>
  <si>
    <t>Anas-Bin-Mostak</t>
  </si>
  <si>
    <t>Mostak Ahmed</t>
  </si>
  <si>
    <t>Eti Ahmed</t>
  </si>
  <si>
    <t>Tasnim Siddique Rain</t>
  </si>
  <si>
    <t>Md. Taslim Uddin</t>
  </si>
  <si>
    <t>Mst. Chamely Khatun</t>
  </si>
  <si>
    <t>Ramisa Islam Raisa</t>
  </si>
  <si>
    <t>Md. Aminul Islam</t>
  </si>
  <si>
    <t>Shermin Akter Sumi</t>
  </si>
  <si>
    <t xml:space="preserve">Naorin Faiza </t>
  </si>
  <si>
    <t>Golam Jilani</t>
  </si>
  <si>
    <t>Jasrina Sultana</t>
  </si>
  <si>
    <t>Itteasaf Farhan Shafen</t>
  </si>
  <si>
    <t>Md. Shahidullah Miah</t>
  </si>
  <si>
    <t>Farjana Akter</t>
  </si>
  <si>
    <t xml:space="preserve"> Rayyan Al Araf</t>
  </si>
  <si>
    <t>Arif Hossain</t>
  </si>
  <si>
    <t>Rajani Sultana</t>
  </si>
  <si>
    <t xml:space="preserve">Sherjeel Johan </t>
  </si>
  <si>
    <t>Shaikh Maudud Riza</t>
  </si>
  <si>
    <t xml:space="preserve">Sultana Jesmin </t>
  </si>
  <si>
    <t xml:space="preserve">Fatin Istiak </t>
  </si>
  <si>
    <t xml:space="preserve">Mahabub Alam Mustakim </t>
  </si>
  <si>
    <t xml:space="preserve">Faria Binte Hasan </t>
  </si>
  <si>
    <t xml:space="preserve">Md.Sheck Muntasin </t>
  </si>
  <si>
    <t>Md.Sheck Farid</t>
  </si>
  <si>
    <t xml:space="preserve">Nasima Akter </t>
  </si>
  <si>
    <t>Fatema Binte Farhad</t>
  </si>
  <si>
    <t>Rafrina Jannatul Islam (Mariam)</t>
  </si>
  <si>
    <t>Ashfia Al Ayat</t>
  </si>
  <si>
    <t>Tamim Azmir</t>
  </si>
  <si>
    <t>Md. Roman Miha</t>
  </si>
  <si>
    <t>Sahida Akter</t>
  </si>
  <si>
    <t>Laibah Nurin</t>
  </si>
  <si>
    <t>Md. Shahriar Kabir</t>
  </si>
  <si>
    <t>Mst. Khadiza Zannat</t>
  </si>
  <si>
    <t>Mehrab Hossein 
Rafee</t>
  </si>
  <si>
    <t>Md. Nabiullah Miah</t>
  </si>
  <si>
    <t>Sabrina Sarmin</t>
  </si>
  <si>
    <t>Farhana Amin Najiba</t>
  </si>
  <si>
    <t>Sauda Binte Masud</t>
  </si>
  <si>
    <t>Md. Masud Parvez</t>
  </si>
  <si>
    <t>Nasrin Akter</t>
  </si>
  <si>
    <t>Anan Musarrat Nuzhat</t>
  </si>
  <si>
    <t>Akhteruzzaman Jaman Mollah</t>
  </si>
  <si>
    <t>Marzia Akter</t>
  </si>
  <si>
    <t>Sariyan Islam Tawhid</t>
  </si>
  <si>
    <t>Kazi Shahinul Islam</t>
  </si>
  <si>
    <t>Hasina Khatun Tuli</t>
  </si>
  <si>
    <t>Nabiha Sarrinah</t>
  </si>
  <si>
    <t>Md. Kamrul Hasan</t>
  </si>
  <si>
    <t>Shamima Sultana</t>
  </si>
  <si>
    <t>Nusyba Hossain</t>
  </si>
  <si>
    <t>Sujan</t>
  </si>
  <si>
    <t>Sanjida</t>
  </si>
  <si>
    <t xml:space="preserve"> Afnan Hossain Tazeem </t>
  </si>
  <si>
    <t>Kazi Naziat Taha</t>
  </si>
  <si>
    <t xml:space="preserve">Kazi Jamirul Islam </t>
  </si>
  <si>
    <t xml:space="preserve">Mehrrun Nessa </t>
  </si>
  <si>
    <t>Meherab Mahbub Mahida</t>
  </si>
  <si>
    <t>Mahabub Molla</t>
  </si>
  <si>
    <t>Rafsan Ahmed</t>
  </si>
  <si>
    <t>Jothi Akter</t>
  </si>
  <si>
    <t>Adibul Islam Zihan</t>
  </si>
  <si>
    <t>Rasel Mahmud</t>
  </si>
  <si>
    <t>Mst Jahura Akter Zerin</t>
  </si>
  <si>
    <t>Golam Mohammad Sajim</t>
  </si>
  <si>
    <t>Md. Habib Ullah</t>
  </si>
  <si>
    <t>Baby Nasrin</t>
  </si>
  <si>
    <t>Grade-3</t>
  </si>
  <si>
    <t>Afrida Rahman</t>
  </si>
  <si>
    <t>Md. Aminur Rahman</t>
  </si>
  <si>
    <t>Baby Nassrin</t>
  </si>
  <si>
    <t>Mubashira Jahan Yusra</t>
  </si>
  <si>
    <t>Md. Abdullah Miah</t>
  </si>
  <si>
    <t>Taohidur Rahman Tokki</t>
  </si>
  <si>
    <t>Samaun Molla</t>
  </si>
  <si>
    <t>Lima Akter</t>
  </si>
  <si>
    <t>Tasnim Jannat</t>
  </si>
  <si>
    <t>Sima Jahan</t>
  </si>
  <si>
    <t xml:space="preserve">Rafi Iqbal </t>
  </si>
  <si>
    <t>Iqbal Hossain</t>
  </si>
  <si>
    <t>Ashfan Ahmed</t>
  </si>
  <si>
    <t>Md. Momen Miah</t>
  </si>
  <si>
    <t>Afsana Akther</t>
  </si>
  <si>
    <t>Nuhan Chowdhury</t>
  </si>
  <si>
    <t>Alifa Ibnat Bushra</t>
  </si>
  <si>
    <t>Md. Abdur Rahman</t>
  </si>
  <si>
    <t>Lovely Akter</t>
  </si>
  <si>
    <t>Golam Masnoon</t>
  </si>
  <si>
    <t>Golam Monsur Hallaz</t>
  </si>
  <si>
    <t>Umme Kulsum</t>
  </si>
  <si>
    <t>Masura Iqbal Ipshi</t>
  </si>
  <si>
    <t>Md. Jafar Iqbal Khan</t>
  </si>
  <si>
    <t>Afroza Khanam</t>
  </si>
  <si>
    <t>Iffat Tanzia Rubai</t>
  </si>
  <si>
    <t>Ahanaf Ayan</t>
  </si>
  <si>
    <t>Fakir Mohammad Mohiman</t>
  </si>
  <si>
    <t>Rabea Rahaman</t>
  </si>
  <si>
    <t>Tasin Mia</t>
  </si>
  <si>
    <t>Late Mobarok Hossain</t>
  </si>
  <si>
    <t>Shila Akter</t>
  </si>
  <si>
    <t xml:space="preserve">Md Abu Talha </t>
  </si>
  <si>
    <t>Abu bokar shidik Sojun</t>
  </si>
  <si>
    <t>Dewan  karema Akter</t>
  </si>
  <si>
    <t xml:space="preserve">Abdullah Al Fahad </t>
  </si>
  <si>
    <t>Md. Al Amin</t>
  </si>
  <si>
    <t>Mrs. Hasi Amin</t>
  </si>
  <si>
    <t>Raj Saha</t>
  </si>
  <si>
    <t>Rajib Saha</t>
  </si>
  <si>
    <t>Priyanka Saha</t>
  </si>
  <si>
    <t xml:space="preserve">Nayeema Tanha </t>
  </si>
  <si>
    <t>Alomgir hossain</t>
  </si>
  <si>
    <t>Marziha Ahmed Muni</t>
  </si>
  <si>
    <t>Hafsa Bint Hafiz</t>
  </si>
  <si>
    <t>Md. Hafizur Rahman Khan</t>
  </si>
  <si>
    <t>Mst. Alhamra Yasmin</t>
  </si>
  <si>
    <t xml:space="preserve">Md. Habibur Rahman  </t>
  </si>
  <si>
    <t>Md. Rezaul Karim</t>
  </si>
  <si>
    <t>Most. Shapla Bagum</t>
  </si>
  <si>
    <t>Jannatul Aliya Tasrifa</t>
  </si>
  <si>
    <t>Mohammad Azizul Islam</t>
  </si>
  <si>
    <t>Aminul Islam Babu</t>
  </si>
  <si>
    <t>Shahina</t>
  </si>
  <si>
    <t>Khondoker Masrif Al Mamun</t>
  </si>
  <si>
    <t>Md. Jahirul Islam Khondoker</t>
  </si>
  <si>
    <t>Safwana Binte Sany</t>
  </si>
  <si>
    <t>Md. Sanaullah Mannan Sany</t>
  </si>
  <si>
    <t>Mrs. Shahana Begum</t>
  </si>
  <si>
    <t>Adnan Moni Farabi</t>
  </si>
  <si>
    <t>Md. Monir Farabi</t>
  </si>
  <si>
    <t>Mukti  Akter</t>
  </si>
  <si>
    <t>Ahnaf Sadman</t>
  </si>
  <si>
    <t>Md. Moshiqul Islam</t>
  </si>
  <si>
    <t>Afrin Sultana</t>
  </si>
  <si>
    <t>Abtahi - Al- Toha</t>
  </si>
  <si>
    <t>Firoz Mia</t>
  </si>
  <si>
    <t>Sheuly Islam</t>
  </si>
  <si>
    <t>Md. Rahmat Ullah Raoha</t>
  </si>
  <si>
    <t>Md. Faisal Zakaria</t>
  </si>
  <si>
    <t>Mos. Mahmuda Akter</t>
  </si>
  <si>
    <t>Toya Binta Ataur</t>
  </si>
  <si>
    <t xml:space="preserve">Ataur Rahman </t>
  </si>
  <si>
    <t>Md. Fahad Bin Jarif</t>
  </si>
  <si>
    <t>Md. Hanif</t>
  </si>
  <si>
    <t>Jasmin</t>
  </si>
  <si>
    <t>Nusrat Jahan Fatema</t>
  </si>
  <si>
    <t>Gulzar Hossain Mollah</t>
  </si>
  <si>
    <t>Mahina Akter</t>
  </si>
  <si>
    <t>Al Amin Sameer Khan</t>
  </si>
  <si>
    <t>Rohma Jahan Ruhimoni</t>
  </si>
  <si>
    <t>Reaj Hossain</t>
  </si>
  <si>
    <t>Mosfika Akter</t>
  </si>
  <si>
    <t>Grade-4</t>
  </si>
  <si>
    <t>Eftisum Rahman Tauhid</t>
  </si>
  <si>
    <t>Md. Mozibur Rahman</t>
  </si>
  <si>
    <t>Habiba Khatun</t>
  </si>
  <si>
    <t>Mysha Akter</t>
  </si>
  <si>
    <t>Md. Babul Mia</t>
  </si>
  <si>
    <t>Maksuda</t>
  </si>
  <si>
    <t>Nabeha Afroz Naheem</t>
  </si>
  <si>
    <t>Md. Nayeem Al Masud</t>
  </si>
  <si>
    <t>Reshmi Akhter 
(Urmi)</t>
  </si>
  <si>
    <t>Tashfia Jahan Futun</t>
  </si>
  <si>
    <t>Md. Omar Faruq Miah</t>
  </si>
  <si>
    <t>Julekha Akhter</t>
  </si>
  <si>
    <t>Mehar Safrin Khan 
Moon</t>
  </si>
  <si>
    <t>Md. Morshed Khan</t>
  </si>
  <si>
    <t>Meharrunnasha Khandaker</t>
  </si>
  <si>
    <t>Meher Shafin Khan Sharna</t>
  </si>
  <si>
    <t>Aiyan Uddin Alif</t>
  </si>
  <si>
    <t>Priya Uddin</t>
  </si>
  <si>
    <t>Tahan Ahmmed</t>
  </si>
  <si>
    <t>Md. Al Amin Miah</t>
  </si>
  <si>
    <t>Zabin Tanjim</t>
  </si>
  <si>
    <t>Israt Jahan Adiba 
Malum</t>
  </si>
  <si>
    <t>Md. Azizul Malum</t>
  </si>
  <si>
    <t>Shahanaj Akter</t>
  </si>
  <si>
    <t>Minhaz Khan</t>
  </si>
  <si>
    <t>Md. Ashraf Khan</t>
  </si>
  <si>
    <t>Dewan Shahriar Hasan</t>
  </si>
  <si>
    <t>Nafisa Anjum Rifa</t>
  </si>
  <si>
    <t>Md. Omar Faruque</t>
  </si>
  <si>
    <t>Rozena Akter</t>
  </si>
  <si>
    <t>Jannat Maimuna</t>
  </si>
  <si>
    <t>Abdul Matin</t>
  </si>
  <si>
    <t>Amana Chowdhury Eava</t>
  </si>
  <si>
    <t>Tasmi Jahan Safa</t>
  </si>
  <si>
    <t>Rubida Kalpona</t>
  </si>
  <si>
    <t>Zuana Al Zaheen</t>
  </si>
  <si>
    <t>Sayeem Al Mamun</t>
  </si>
  <si>
    <t>Moumi Afreen</t>
  </si>
  <si>
    <t>Md. Osman Gani Bhuiyan</t>
  </si>
  <si>
    <t xml:space="preserve">Suraya Akter </t>
  </si>
  <si>
    <t>Abu Sufian Mollah</t>
  </si>
  <si>
    <t>Md. Sobahan Mollah</t>
  </si>
  <si>
    <t>Jannat Nur Tasmim</t>
  </si>
  <si>
    <t>Md. Jakir Hossain</t>
  </si>
  <si>
    <t>Most. Nipa Akter</t>
  </si>
  <si>
    <t xml:space="preserve"> Md. Rijbi Ahmed Shan</t>
  </si>
  <si>
    <t>Md. Sumon Miah</t>
  </si>
  <si>
    <t>Airin Akter Roma</t>
  </si>
  <si>
    <t>Md. Noor Al Sayeef Talha</t>
  </si>
  <si>
    <t>Md. Nadim Al Masum</t>
  </si>
  <si>
    <t>Johora Khandaker 
(Jeny)</t>
  </si>
  <si>
    <t>Sadia Tasnim Safa</t>
  </si>
  <si>
    <t>Md. Forkan</t>
  </si>
  <si>
    <t>Sumaiya Afroj Rupna</t>
  </si>
  <si>
    <t xml:space="preserve"> Ridwan Al Anas</t>
  </si>
  <si>
    <t>Rajani Sunltana</t>
  </si>
  <si>
    <t>Reazul Haque Tamim</t>
  </si>
  <si>
    <t>Md. Faruk</t>
  </si>
  <si>
    <t>Runa</t>
  </si>
  <si>
    <t>Umme Tahsina Islam</t>
  </si>
  <si>
    <t>S.M Ariful Islam</t>
  </si>
  <si>
    <t>Golapi Khatun</t>
  </si>
  <si>
    <t>Sohaib Ahmed Zihad</t>
  </si>
  <si>
    <t>Md. Foysal</t>
  </si>
  <si>
    <t>Sohaily Islam</t>
  </si>
  <si>
    <t>Tabib Al Sinan</t>
  </si>
  <si>
    <t>Afroza Akter Shorna</t>
  </si>
  <si>
    <t xml:space="preserve">Fariq Mohammad </t>
  </si>
  <si>
    <t>Nishat Tarannum Saba</t>
  </si>
  <si>
    <t>Sha Md. Jahangir Alam</t>
  </si>
  <si>
    <t>Sharmina Akter Shelly</t>
  </si>
  <si>
    <t>Araf Islam Tahmid</t>
  </si>
  <si>
    <t>Md. Mohiuddin</t>
  </si>
  <si>
    <t>Mst Tahmina</t>
  </si>
  <si>
    <t>Ayesha Rahman Anindita</t>
  </si>
  <si>
    <t>Grade-5</t>
  </si>
  <si>
    <t>Abrar Faiaz Sami</t>
  </si>
  <si>
    <t>Md. Jakir Hossain 
Bhuian</t>
  </si>
  <si>
    <t xml:space="preserve">Janita Yasmin </t>
  </si>
  <si>
    <t>Nafisa Tarannum Mim</t>
  </si>
  <si>
    <t>Moniruzzaman Monir</t>
  </si>
  <si>
    <t>Nahar Jaman</t>
  </si>
  <si>
    <t>Jannatul Mala</t>
  </si>
  <si>
    <t>Md. Ripon Miah</t>
  </si>
  <si>
    <t>Jinia Akter</t>
  </si>
  <si>
    <t>Sadikur Rahman</t>
  </si>
  <si>
    <t xml:space="preserve">Shrmin Akter </t>
  </si>
  <si>
    <t>Tabassum Sultana 
Ruponti</t>
  </si>
  <si>
    <t xml:space="preserve">Masum rana </t>
  </si>
  <si>
    <t>Sharmin Akther</t>
  </si>
  <si>
    <t>Sheikh Ahmadullah Ahnaf</t>
  </si>
  <si>
    <t>Sheikh Ashraful Awal</t>
  </si>
  <si>
    <t>Fahmida Farzana</t>
  </si>
  <si>
    <t>Taian Ahmed</t>
  </si>
  <si>
    <t>Md. Ahammad Ullah</t>
  </si>
  <si>
    <t>Asma Akter</t>
  </si>
  <si>
    <t>Jannatul Mawa Sara</t>
  </si>
  <si>
    <t xml:space="preserve">Md Shamim Ahmed </t>
  </si>
  <si>
    <t xml:space="preserve">Kazi Nuzhat Nuha </t>
  </si>
  <si>
    <t>Md. Sadaat Bin Sany</t>
  </si>
  <si>
    <t>Mrs. Shahana Hoque Sany</t>
  </si>
  <si>
    <t>Husne Marium</t>
  </si>
  <si>
    <t>Md. Jahirul Haque</t>
  </si>
  <si>
    <t>Ridwan Silmi</t>
  </si>
  <si>
    <t>Saidur Rahman</t>
  </si>
  <si>
    <t>Sarmin Akter</t>
  </si>
  <si>
    <t>Md. Ridwan Kabir Sabit</t>
  </si>
  <si>
    <t>Jannat Ara</t>
  </si>
  <si>
    <t>Md. Mehadi Hassan</t>
  </si>
  <si>
    <t>Moni Mokta</t>
  </si>
  <si>
    <t>Sarika Jannat Amena</t>
  </si>
  <si>
    <t>Md. Sumon Mollah</t>
  </si>
  <si>
    <t>Sanjida Khanam</t>
  </si>
  <si>
    <t>Tajkia Haque</t>
  </si>
  <si>
    <t>Rezaul Haque (Ujjal)</t>
  </si>
  <si>
    <t>Khadija Akter</t>
  </si>
  <si>
    <t>Md. Umayer Sheikh</t>
  </si>
  <si>
    <t>Umme Shahrena</t>
  </si>
  <si>
    <t>Mst. Kador Jahan Inne</t>
  </si>
  <si>
    <t>Md. Mosharof</t>
  </si>
  <si>
    <t>Suma Akter</t>
  </si>
  <si>
    <t xml:space="preserve">Aslam Al Atif </t>
  </si>
  <si>
    <t>Md. Sharif Hossain
Sabuj</t>
  </si>
  <si>
    <t>Farjana Anjum Airin</t>
  </si>
  <si>
    <t>Mysha Nusrat Moon</t>
  </si>
  <si>
    <t>Md Moklas</t>
  </si>
  <si>
    <t>Safura Akter Shilpi</t>
  </si>
  <si>
    <t>Md. Maher Ahmad Nabil</t>
  </si>
  <si>
    <t>Kabir Hossain</t>
  </si>
  <si>
    <t xml:space="preserve">Imtiaz Ahmed Raian </t>
  </si>
  <si>
    <t>Masum Bhuiyan</t>
  </si>
  <si>
    <t>Mst. Ranu Akter</t>
  </si>
  <si>
    <t>Jannatul Naima Promo</t>
  </si>
  <si>
    <t>Joynal Abedin Joy</t>
  </si>
  <si>
    <t>Momotaj Akter Momo</t>
  </si>
  <si>
    <t>Grade-6</t>
  </si>
  <si>
    <t>Farhan Chowdhury</t>
  </si>
  <si>
    <t>Mahbub Ul Alam Chowdhury</t>
  </si>
  <si>
    <t>Most. Ayesha Akhter</t>
  </si>
  <si>
    <t>Dewan Nabil</t>
  </si>
  <si>
    <t>Dewan Abdullah</t>
  </si>
  <si>
    <t>Afsana</t>
  </si>
  <si>
    <t>Toha Islam Niloy</t>
  </si>
  <si>
    <t>Md. Rassel Miah</t>
  </si>
  <si>
    <t>Yead Iqbal Khan</t>
  </si>
  <si>
    <t>Tabassum Tasmin</t>
  </si>
  <si>
    <t>Md. Hanif Miah</t>
  </si>
  <si>
    <t>Most. Farida Akter</t>
  </si>
  <si>
    <t>Redwan Islam</t>
  </si>
  <si>
    <t>Nazrul Islam</t>
  </si>
  <si>
    <t>Rahima Begum</t>
  </si>
  <si>
    <t>Arafat Al Mahi</t>
  </si>
  <si>
    <t>Mohammad Ashraful Alam</t>
  </si>
  <si>
    <t>Md. Fazlul Karim 
Ahmed Sabil</t>
  </si>
  <si>
    <t>Md. Farid Uddin</t>
  </si>
  <si>
    <t>Most. Roksana Begum</t>
  </si>
  <si>
    <t>Mir Mohammad Nahid</t>
  </si>
  <si>
    <t xml:space="preserve">Mir Nur Mohammad </t>
  </si>
  <si>
    <t>Raihan Masud</t>
  </si>
  <si>
    <t>Md. Masud</t>
  </si>
  <si>
    <t>Ruma Akter</t>
  </si>
  <si>
    <t>Md. Tamim Bhuiyan</t>
  </si>
  <si>
    <t>Motiur Rahman Bhuiyan</t>
  </si>
  <si>
    <t>Happy Yasmin</t>
  </si>
  <si>
    <t>Md. Muktadin Hossain</t>
  </si>
  <si>
    <t>Md. Shah Farid</t>
  </si>
  <si>
    <t>Nasima</t>
  </si>
  <si>
    <t>Iffat Zerin Farha</t>
  </si>
  <si>
    <t>Hasibur Rahman Abin</t>
  </si>
  <si>
    <t>Imrul Hasan Bulbul</t>
  </si>
  <si>
    <t>Shilpi Akter</t>
  </si>
  <si>
    <t>Sanjana Islam</t>
  </si>
  <si>
    <t>Serajul Islam</t>
  </si>
  <si>
    <t>Md. Alvee Prodhan</t>
  </si>
  <si>
    <t>Md. Al-Amin Prodhan</t>
  </si>
  <si>
    <t xml:space="preserve">Yasmin </t>
  </si>
  <si>
    <t xml:space="preserve">Mehrab Tanjim Hossain </t>
  </si>
  <si>
    <t>Mohammad Shahadat Hossain</t>
  </si>
  <si>
    <t>Mahbuba Asma Sultana</t>
  </si>
  <si>
    <t>Aanas Khan</t>
  </si>
  <si>
    <t>Md. Jahirul Haque Khan</t>
  </si>
  <si>
    <t>Khadija Tul Kobra</t>
  </si>
  <si>
    <t>Afnan Chowdhury</t>
  </si>
  <si>
    <t>Md. Azmir Sami</t>
  </si>
  <si>
    <t>Md. Delower Hossain</t>
  </si>
  <si>
    <t>Raiyan Rahman</t>
  </si>
  <si>
    <t>Md. Masudur Rahman</t>
  </si>
  <si>
    <t>Nabil Ahmed</t>
  </si>
  <si>
    <t>Badal Rahman</t>
  </si>
  <si>
    <t>Sathi Rahman</t>
  </si>
  <si>
    <t>Dewan Galib</t>
  </si>
  <si>
    <t>Dewan Abdul Kadir</t>
  </si>
  <si>
    <t>Akhi</t>
  </si>
  <si>
    <t>Maimuna Islam</t>
  </si>
  <si>
    <t>Mohammad Ibrahim</t>
  </si>
  <si>
    <t xml:space="preserve">Mahabuba Sultana </t>
  </si>
  <si>
    <t>Md. Sadnan Ariar</t>
  </si>
  <si>
    <t>Salah Uddin</t>
  </si>
  <si>
    <t>Shahrin</t>
  </si>
  <si>
    <t>Sifat Ahmed</t>
  </si>
  <si>
    <t>Md. Abutaleb</t>
  </si>
  <si>
    <t>Most. Parul Akter</t>
  </si>
  <si>
    <t xml:space="preserve">Most. Sanika Akter </t>
  </si>
  <si>
    <t>Md. Bazlul Haque</t>
  </si>
  <si>
    <t>Most. Moriam</t>
  </si>
  <si>
    <t>Sami Haque Bhuiyan</t>
  </si>
  <si>
    <t>Farhana Tabassum Ayat</t>
  </si>
  <si>
    <t>Mst. Jahura Akter Zerin</t>
  </si>
  <si>
    <t>Rajdeep Mollik</t>
  </si>
  <si>
    <t>Litton Mollik</t>
  </si>
  <si>
    <t>Deepti Mollik</t>
  </si>
  <si>
    <t>Shabab Al Hossain</t>
  </si>
  <si>
    <t>Kamal Hossain  Mollah</t>
  </si>
  <si>
    <t>Fahima Afrin Nila</t>
  </si>
  <si>
    <t>Grade-7</t>
  </si>
  <si>
    <t>Mahjabin Dewan Momo</t>
  </si>
  <si>
    <t>Md. Masum Dewan</t>
  </si>
  <si>
    <t>Mitu Begum</t>
  </si>
  <si>
    <t>Golam Ali</t>
  </si>
  <si>
    <t xml:space="preserve"> Golam Jilani</t>
  </si>
  <si>
    <t xml:space="preserve">Anisur Rahman </t>
  </si>
  <si>
    <t>Md. Humayun Kabir</t>
  </si>
  <si>
    <t>Afrina Akter (Kabi)</t>
  </si>
  <si>
    <t>Sarika Jannat Safa</t>
  </si>
  <si>
    <t>Nuruzzaman Buiyan</t>
  </si>
  <si>
    <t>Jahida Sultana</t>
  </si>
  <si>
    <t>Mahadi Tamim Hossain</t>
  </si>
  <si>
    <t>Nusrat Jahan Binti</t>
  </si>
  <si>
    <t>Md. Khairul Islam</t>
  </si>
  <si>
    <t>Amena Khatun</t>
  </si>
  <si>
    <t>Korna Sutradhar Ovi</t>
  </si>
  <si>
    <t>Gopal Sutradhar</t>
  </si>
  <si>
    <t>Kona Rani Sutradhar</t>
  </si>
  <si>
    <t>Maliha Sadia</t>
  </si>
  <si>
    <t>Kamrul Hasan</t>
  </si>
  <si>
    <t>Sumaya Tabassum</t>
  </si>
  <si>
    <t>Md. Amir Ali</t>
  </si>
  <si>
    <t>Nilufa Yasmin</t>
  </si>
  <si>
    <t>Md. Rashed</t>
  </si>
  <si>
    <t>Md. Noor Al Rafi</t>
  </si>
  <si>
    <t>Johora Khandaker (Jeny)</t>
  </si>
  <si>
    <t>Wasek Ahmed Adi</t>
  </si>
  <si>
    <t>Bulbul Ahamed</t>
  </si>
  <si>
    <t xml:space="preserve">Sahina Ahmed </t>
  </si>
  <si>
    <t>Nusrat Jahan Anicha 
Malum</t>
  </si>
  <si>
    <t xml:space="preserve">Shahanaj Akter </t>
  </si>
  <si>
    <t>Sayma Akther</t>
  </si>
  <si>
    <t>Tabassum Binte Ataur</t>
  </si>
  <si>
    <t>Md. Ataur Rahman</t>
  </si>
  <si>
    <t>Manesh Chandra Das</t>
  </si>
  <si>
    <t>Manik Chandra Das</t>
  </si>
  <si>
    <t>Nila Rani Das</t>
  </si>
  <si>
    <t>Mostafizur Rahman 
Shanto</t>
  </si>
  <si>
    <t>Mosharaf Hossain Nayeem</t>
  </si>
  <si>
    <t>Shimu Akter</t>
  </si>
  <si>
    <t xml:space="preserve">Ariyan Khan Niloy </t>
  </si>
  <si>
    <t>Mahadi Hasan Rasel</t>
  </si>
  <si>
    <t xml:space="preserve">Jannatul Nesa Nila </t>
  </si>
  <si>
    <t>Alifa Arman Fiona</t>
  </si>
  <si>
    <t>Arman Tharani</t>
  </si>
  <si>
    <t>Mirza Farzana Iqbal Chowdhury</t>
  </si>
  <si>
    <t xml:space="preserve">Md.Shahariyar Rohan </t>
  </si>
  <si>
    <t>Abdul Barek bhuiyan</t>
  </si>
  <si>
    <t>Farjana Tanjila</t>
  </si>
  <si>
    <t xml:space="preserve">Nishat Tasnim  Lopa                                                                                                                                                                                                                                                                                                                                                                                                                                                                                                                                     </t>
  </si>
  <si>
    <t>Md. Saiful Hoque</t>
  </si>
  <si>
    <t>Beouty Akter</t>
  </si>
  <si>
    <t>Nabil Islam</t>
  </si>
  <si>
    <t>Mahadi Hasan</t>
  </si>
  <si>
    <t>Mahbia</t>
  </si>
  <si>
    <t>Farhan Tahmid</t>
  </si>
  <si>
    <t>Md. Dulal Mollah</t>
  </si>
  <si>
    <t>Khaleada Akter</t>
  </si>
  <si>
    <t>Meherin Khan</t>
  </si>
  <si>
    <t>Md. Samiul Haque</t>
  </si>
  <si>
    <t>Awlia Shamiul</t>
  </si>
  <si>
    <t>Samia Tahsin Rinku</t>
  </si>
  <si>
    <t>Md. Rahat Ahmed</t>
  </si>
  <si>
    <t>Nurjahan Akter</t>
  </si>
  <si>
    <t>Grade-8</t>
  </si>
  <si>
    <t>Koron Mollik Oisho</t>
  </si>
  <si>
    <t>Esh-Ad-Khan</t>
  </si>
  <si>
    <t>Mohammad Abdul Watin Khan</t>
  </si>
  <si>
    <t>Afroza Akter Kakoli</t>
  </si>
  <si>
    <t>Noushad Ibrahim</t>
  </si>
  <si>
    <t>Dewan Arafath Mahmud</t>
  </si>
  <si>
    <t>Dewan Abu Bakkar Siddiq</t>
  </si>
  <si>
    <t>Mahmuda Begum</t>
  </si>
  <si>
    <t>Rafsan Hasan Rafin</t>
  </si>
  <si>
    <t>Md. Rakib Hasan</t>
  </si>
  <si>
    <t>Tasnia Siddiquea Rose</t>
  </si>
  <si>
    <t>Chamily Khatun</t>
  </si>
  <si>
    <t>Eajul Haque Samir</t>
  </si>
  <si>
    <t xml:space="preserve">Md. Faruk </t>
  </si>
  <si>
    <t>Most. Runa</t>
  </si>
  <si>
    <t>Tayaba Jahan Sawam</t>
  </si>
  <si>
    <t>Md. Joj Miah</t>
  </si>
  <si>
    <t>Dewan Sujon</t>
  </si>
  <si>
    <t>Dewan Mokter</t>
  </si>
  <si>
    <t>Zahannara Akter</t>
  </si>
  <si>
    <t xml:space="preserve"> Marjiya Akter Bushra</t>
  </si>
  <si>
    <t>Abdul Motin Miah</t>
  </si>
  <si>
    <t>Amena Begum</t>
  </si>
  <si>
    <t>Md. Tawhid Hasan</t>
  </si>
  <si>
    <t>Md. Billal Hossain</t>
  </si>
  <si>
    <t xml:space="preserve">Rabeya Akter </t>
  </si>
  <si>
    <t>Md.Nijhum Miah</t>
  </si>
  <si>
    <t xml:space="preserve">Md. Dulal </t>
  </si>
  <si>
    <t xml:space="preserve">Most. Mafia Akter </t>
  </si>
  <si>
    <t>Jannatul Ferdous Rifa</t>
  </si>
  <si>
    <t>Mustak Ahmed</t>
  </si>
  <si>
    <t>Eiti Ahmed</t>
  </si>
  <si>
    <t xml:space="preserve">Most. Sanjida Akter </t>
  </si>
  <si>
    <t>Najia Dewan Nidhi</t>
  </si>
  <si>
    <t>Dewan Nayeem</t>
  </si>
  <si>
    <t>Salina Dewan</t>
  </si>
  <si>
    <t>Salman Habib Nihan</t>
  </si>
  <si>
    <t>Abdul Matin Miah</t>
  </si>
  <si>
    <t>Faria Jahan Othoi</t>
  </si>
  <si>
    <t>Abdullah Al Ashis</t>
  </si>
  <si>
    <t>Md. Sharif Hossain 
Sabuj</t>
  </si>
  <si>
    <t>Jannatul Ferdous Ifran</t>
  </si>
  <si>
    <t>Md. Yeaman Hossan</t>
  </si>
  <si>
    <t>Mrs. Monira Akter</t>
  </si>
  <si>
    <t>Samir Ahmed Meyad</t>
  </si>
  <si>
    <t>Grade-9</t>
  </si>
  <si>
    <t>Jakia Sultana Roja</t>
  </si>
  <si>
    <t>Iqbal Hossain Rony</t>
  </si>
  <si>
    <t xml:space="preserve">Nusrat Jahan Ridita </t>
  </si>
  <si>
    <t>Md. Shahin</t>
  </si>
  <si>
    <t>Nurjahan Begum</t>
  </si>
  <si>
    <t>Md.Mahmud Hasan Shorgo</t>
  </si>
  <si>
    <t>Kamal Hasan</t>
  </si>
  <si>
    <t>Fahmida Afrin Nila</t>
  </si>
  <si>
    <t>Md. Abrar Hasan</t>
  </si>
  <si>
    <t>Md. Halim Mia</t>
  </si>
  <si>
    <t>Most. Morsida Akter</t>
  </si>
  <si>
    <t>Umme Habiba Tanisha</t>
  </si>
  <si>
    <t xml:space="preserve">Maynuddin </t>
  </si>
  <si>
    <t>Aysha Siddiqa</t>
  </si>
  <si>
    <t>Dewan Tahsina Zariya</t>
  </si>
  <si>
    <t>Tanjim Enan Provat</t>
  </si>
  <si>
    <t>Md. Noor Hossain</t>
  </si>
  <si>
    <t>Lepe Noor</t>
  </si>
  <si>
    <t>Md. Mahmudul Hasan 
Tanvir</t>
  </si>
  <si>
    <t>Abdul Kafir Mollah</t>
  </si>
  <si>
    <t>Farzana Akter</t>
  </si>
  <si>
    <t>S M Bushra Sarowar</t>
  </si>
  <si>
    <t>Ashran Jabin Purnota</t>
  </si>
  <si>
    <t xml:space="preserve">Atikur Rahman </t>
  </si>
  <si>
    <t>Asma Atik</t>
  </si>
  <si>
    <t>Sadman Saeef</t>
  </si>
  <si>
    <t>Md. Masum</t>
  </si>
  <si>
    <t>Most. Salma Akter</t>
  </si>
  <si>
    <t>Jannatul Bushra Raisa</t>
  </si>
  <si>
    <t>Md. Faruk Miah</t>
  </si>
  <si>
    <t>Mrs. Ratna Akter</t>
  </si>
  <si>
    <t>Tamim Islam Raj</t>
  </si>
  <si>
    <t>Tariqul Islam Bipul</t>
  </si>
  <si>
    <t>Samira Khanom</t>
  </si>
  <si>
    <t>Rafeul Hannan</t>
  </si>
  <si>
    <t xml:space="preserve">Nur Uddin </t>
  </si>
  <si>
    <t>Roksana</t>
  </si>
  <si>
    <t>Byazid Bostami Sinha</t>
  </si>
  <si>
    <t>Md. Tojammel Haque</t>
  </si>
  <si>
    <t>Most. Sultana Khanam</t>
  </si>
  <si>
    <t>Rupa Shikder</t>
  </si>
  <si>
    <t>Khalil Shikder</t>
  </si>
  <si>
    <t>Panna Begum</t>
  </si>
  <si>
    <t>Nasif Al Sahab</t>
  </si>
  <si>
    <t>Grand Total</t>
  </si>
  <si>
    <t>Pencil Total</t>
  </si>
  <si>
    <t>Pen Set Total</t>
  </si>
  <si>
    <t>Pen Total</t>
  </si>
  <si>
    <t>Desk Total</t>
  </si>
  <si>
    <t>Binder Total</t>
  </si>
  <si>
    <t>Types</t>
  </si>
  <si>
    <t>Column Chart</t>
  </si>
  <si>
    <t>Bar Chart</t>
  </si>
  <si>
    <t>Pie Chart</t>
  </si>
  <si>
    <t>X-Y Scatter Chart</t>
  </si>
  <si>
    <t>Sparklines Formating</t>
  </si>
  <si>
    <t>Running Total</t>
  </si>
  <si>
    <t>Sum of Total</t>
  </si>
  <si>
    <t>Sum of Units</t>
  </si>
  <si>
    <t>Years (OrderDate)</t>
  </si>
  <si>
    <t>(All)</t>
  </si>
  <si>
    <t>Quarters (OrderDate)</t>
  </si>
  <si>
    <t>Months (OrderDate)</t>
  </si>
  <si>
    <t>Practice</t>
  </si>
  <si>
    <t>first create a name range</t>
  </si>
  <si>
    <t>List1</t>
  </si>
  <si>
    <t>List2</t>
  </si>
  <si>
    <t>C_</t>
  </si>
  <si>
    <t>Whole Numbers</t>
  </si>
  <si>
    <t>Text length</t>
  </si>
  <si>
    <t>Dropdown list</t>
  </si>
  <si>
    <t>jggd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</si>
</sst>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845]"/>
    <numFmt numFmtId="165" formatCode="[$-F800]dddd\,\ mmmm\ dd\,\ yyyy"/>
    <numFmt numFmtId="166" formatCode="dd/mm/yyyy"/>
    <numFmt numFmtId="167" formatCode="&quot;$&quot;#,##0.00"/>
    <numFmt numFmtId="169" formatCode="&quot;$&quot;#,##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i/>
      <sz val="11"/>
      <color theme="1"/>
      <name val="Calibri"/>
      <family val="2"/>
      <scheme val="minor"/>
    </font>
    <font>
      <u/>
      <sz val="11"/>
      <color theme="1"/>
      <name val="Calibri"/>
      <family val="2"/>
      <scheme val="minor"/>
    </font>
    <font>
      <sz val="9"/>
      <color indexed="81"/>
      <name val="Tahoma"/>
      <charset val="1"/>
    </font>
    <font>
      <b/>
      <sz val="9"/>
      <color indexed="81"/>
      <name val="Tahoma"/>
      <charset val="1"/>
    </font>
    <font>
      <b/>
      <i/>
      <strike/>
      <u/>
      <sz val="11"/>
      <color theme="1"/>
      <name val="Calibri"/>
      <family val="2"/>
      <scheme val="minor"/>
    </font>
    <font>
      <b/>
      <sz val="11"/>
      <color theme="0"/>
      <name val="Calibri"/>
      <family val="2"/>
      <scheme val="minor"/>
    </font>
    <font>
      <u/>
      <sz val="11"/>
      <color theme="10"/>
      <name val="Calibri"/>
      <family val="2"/>
      <scheme val="minor"/>
    </font>
    <font>
      <sz val="12"/>
      <color rgb="FF333333"/>
      <name val="Georgia"/>
      <family val="1"/>
    </font>
    <font>
      <b/>
      <sz val="12"/>
      <color rgb="FF333333"/>
      <name val="Georgia"/>
      <family val="1"/>
    </font>
  </fonts>
  <fills count="9">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theme="4"/>
      </patternFill>
    </fill>
    <fill>
      <patternFill patternType="solid">
        <fgColor rgb="FFFFFFFF"/>
        <bgColor indexed="64"/>
      </patternFill>
    </fill>
    <fill>
      <patternFill patternType="solid">
        <fgColor rgb="FF9999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70">
    <xf numFmtId="0" fontId="0" fillId="0" borderId="0" xfId="0"/>
    <xf numFmtId="0" fontId="0" fillId="0" borderId="0" xfId="0" applyAlignment="1">
      <alignment wrapText="1"/>
    </xf>
    <xf numFmtId="0" fontId="2" fillId="0" borderId="0" xfId="0" applyFont="1"/>
    <xf numFmtId="0" fontId="4" fillId="0" borderId="0" xfId="0" applyFont="1"/>
    <xf numFmtId="0" fontId="5" fillId="0" borderId="0" xfId="0" applyFont="1"/>
    <xf numFmtId="0" fontId="0" fillId="0" borderId="1" xfId="0" applyBorder="1"/>
    <xf numFmtId="0" fontId="0" fillId="2" borderId="0" xfId="0" applyFill="1"/>
    <xf numFmtId="0" fontId="1" fillId="0" borderId="0" xfId="0" applyFont="1"/>
    <xf numFmtId="164" fontId="0" fillId="0" borderId="0" xfId="0" applyNumberFormat="1"/>
    <xf numFmtId="0" fontId="0" fillId="0" borderId="4" xfId="0" applyBorder="1"/>
    <xf numFmtId="0" fontId="0" fillId="0" borderId="5" xfId="0" applyBorder="1"/>
    <xf numFmtId="0" fontId="0" fillId="0" borderId="6" xfId="0" applyBorder="1"/>
    <xf numFmtId="0" fontId="0" fillId="0" borderId="9" xfId="0" applyBorder="1"/>
    <xf numFmtId="0" fontId="0" fillId="0" borderId="10" xfId="0" applyBorder="1"/>
    <xf numFmtId="0" fontId="0" fillId="0" borderId="11" xfId="0" applyBorder="1"/>
    <xf numFmtId="10" fontId="0" fillId="0" borderId="0" xfId="0" applyNumberFormat="1"/>
    <xf numFmtId="0" fontId="0" fillId="3" borderId="1" xfId="0" applyFill="1" applyBorder="1"/>
    <xf numFmtId="164" fontId="0" fillId="3" borderId="1" xfId="0" applyNumberFormat="1" applyFill="1" applyBorder="1"/>
    <xf numFmtId="0" fontId="4" fillId="3" borderId="1" xfId="0" applyFont="1" applyFill="1" applyBorder="1"/>
    <xf numFmtId="14" fontId="0" fillId="0" borderId="0" xfId="0" applyNumberFormat="1"/>
    <xf numFmtId="22" fontId="0" fillId="0" borderId="0" xfId="0" applyNumberFormat="1"/>
    <xf numFmtId="166" fontId="0" fillId="0" borderId="0" xfId="0" applyNumberFormat="1"/>
    <xf numFmtId="15" fontId="0" fillId="0" borderId="0" xfId="0" applyNumberFormat="1"/>
    <xf numFmtId="0" fontId="2" fillId="0" borderId="0" xfId="0" applyFont="1" applyAlignment="1">
      <alignment horizontal="center"/>
    </xf>
    <xf numFmtId="0" fontId="8" fillId="0" borderId="0" xfId="0" applyFont="1"/>
    <xf numFmtId="167" fontId="0" fillId="0" borderId="0" xfId="0" applyNumberFormat="1"/>
    <xf numFmtId="0" fontId="0" fillId="0" borderId="0" xfId="0" applyAlignment="1">
      <alignment horizontal="center"/>
    </xf>
    <xf numFmtId="0" fontId="9" fillId="4" borderId="1" xfId="0" applyFont="1" applyFill="1" applyBorder="1"/>
    <xf numFmtId="0" fontId="0" fillId="5" borderId="1" xfId="0" applyFill="1" applyBorder="1"/>
    <xf numFmtId="14" fontId="0" fillId="5" borderId="1" xfId="0" applyNumberFormat="1" applyFill="1" applyBorder="1"/>
    <xf numFmtId="14" fontId="0" fillId="0" borderId="1" xfId="0" applyNumberFormat="1" applyBorder="1"/>
    <xf numFmtId="0" fontId="9" fillId="6" borderId="1" xfId="0" applyFont="1" applyFill="1" applyBorder="1"/>
    <xf numFmtId="0" fontId="10" fillId="0" borderId="1" xfId="1" applyBorder="1"/>
    <xf numFmtId="0" fontId="0" fillId="0" borderId="17" xfId="0" applyBorder="1"/>
    <xf numFmtId="0" fontId="0" fillId="0" borderId="0" xfId="0" applyProtection="1">
      <protection locked="0"/>
    </xf>
    <xf numFmtId="0" fontId="10" fillId="0" borderId="0" xfId="1"/>
    <xf numFmtId="0" fontId="12" fillId="8" borderId="1" xfId="0" applyFont="1" applyFill="1" applyBorder="1" applyAlignment="1">
      <alignment horizontal="right" vertical="center"/>
    </xf>
    <xf numFmtId="0" fontId="12" fillId="8" borderId="1" xfId="0" applyFont="1" applyFill="1" applyBorder="1" applyAlignment="1">
      <alignment horizontal="center" vertical="center"/>
    </xf>
    <xf numFmtId="14" fontId="11" fillId="7" borderId="1" xfId="0" applyNumberFormat="1" applyFont="1" applyFill="1" applyBorder="1" applyAlignment="1">
      <alignment horizontal="right" vertical="center"/>
    </xf>
    <xf numFmtId="0" fontId="11" fillId="7" borderId="1" xfId="0" applyFont="1" applyFill="1" applyBorder="1" applyAlignment="1">
      <alignment horizontal="center" vertical="center"/>
    </xf>
    <xf numFmtId="0" fontId="11" fillId="7" borderId="1" xfId="0" applyFont="1" applyFill="1" applyBorder="1" applyAlignment="1">
      <alignment horizontal="right" vertical="center"/>
    </xf>
    <xf numFmtId="4" fontId="11" fillId="7" borderId="1" xfId="0" applyNumberFormat="1" applyFont="1" applyFill="1" applyBorder="1" applyAlignment="1">
      <alignment horizontal="right" vertical="center"/>
    </xf>
    <xf numFmtId="0" fontId="0" fillId="0" borderId="0" xfId="0" applyAlignment="1">
      <alignment horizontal="left" vertical="center" indent="4"/>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65" fontId="0" fillId="3" borderId="1" xfId="0" applyNumberFormat="1" applyFill="1" applyBorder="1" applyAlignment="1">
      <alignment horizontal="center"/>
    </xf>
    <xf numFmtId="0" fontId="2" fillId="0" borderId="0" xfId="0" applyFont="1" applyAlignment="1">
      <alignment horizont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12" fillId="7" borderId="1" xfId="0" applyFont="1" applyFill="1" applyBorder="1" applyAlignment="1">
      <alignment horizontal="center" vertical="center"/>
    </xf>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 xfId="0" applyBorder="1"/>
    <xf numFmtId="0" fontId="0" fillId="0" borderId="19" xfId="0" applyBorder="1">
      <extLst>
        <ext xmlns:xfpb="http://schemas.microsoft.com/office/spreadsheetml/2022/featurepropertybag" uri="{C7286773-470A-42A8-94C5-96B5CB345126}">
          <xfpb:xfComplement i="0"/>
        </ext>
      </extLst>
    </xf>
    <xf numFmtId="0" fontId="0" fillId="0" borderId="0" xfId="0" pivotButton="1"/>
    <xf numFmtId="0" fontId="0" fillId="0" borderId="0" xfId="0" applyNumberFormat="1"/>
    <xf numFmtId="169" fontId="0" fillId="0" borderId="0" xfId="0" applyNumberFormat="1"/>
  </cellXfs>
  <cellStyles count="2">
    <cellStyle name="Hyperlink" xfId="1" builtinId="8"/>
    <cellStyle name="Normal" xfId="0" builtinId="0"/>
  </cellStyles>
  <dxfs count="14">
    <dxf>
      <font>
        <color rgb="FF9C0006"/>
      </font>
      <fill>
        <patternFill>
          <bgColor rgb="FFFFC7CE"/>
        </patternFill>
      </fill>
    </dxf>
    <dxf>
      <font>
        <color rgb="FF9C0006"/>
      </font>
      <fill>
        <patternFill>
          <bgColor rgb="FFFFC7CE"/>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168" formatCode="m/d/yyyy"/>
    </dxf>
    <dxf>
      <numFmt numFmtId="168" formatCode="m/d/yyyy"/>
    </dxf>
    <dxf>
      <numFmt numFmtId="0" formatCode="General"/>
    </dxf>
    <dxf>
      <numFmt numFmtId="0" formatCode="General"/>
    </dxf>
    <dxf>
      <border outline="0">
        <left style="medium">
          <color indexed="64"/>
        </left>
        <right style="medium">
          <color indexed="64"/>
        </right>
        <top style="medium">
          <color indexed="64"/>
        </top>
        <bottom style="medium">
          <color indexed="64"/>
        </bottom>
      </border>
    </dxf>
    <dxf>
      <numFmt numFmtId="0" formatCode="General"/>
    </dxf>
  </dxfs>
  <tableStyles count="0" defaultTableStyle="TableStyleMedium2" defaultPivotStyle="PivotStyleLight16"/>
  <colors>
    <mruColors>
      <color rgb="FFFF01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22/11/relationships/FeaturePropertyBag" Target="featurePropertyBag/feature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ln w="3175">
                <a:solidFill>
                  <a:schemeClr val="tx1"/>
                </a:solidFill>
              </a:ln>
              <a:solidFill>
                <a:srgbClr val="00B0F0"/>
              </a:solidFill>
              <a:latin typeface="+mn-lt"/>
              <a:ea typeface="+mn-ea"/>
              <a:cs typeface="+mn-cs"/>
            </a:defRPr>
          </a:pPr>
          <a:endParaRPr lang="en-US"/>
        </a:p>
      </c:txPr>
    </c:title>
    <c:autoTitleDeleted val="0"/>
    <c:plotArea>
      <c:layout/>
      <c:barChart>
        <c:barDir val="col"/>
        <c:grouping val="clustered"/>
        <c:varyColors val="0"/>
        <c:ser>
          <c:idx val="0"/>
          <c:order val="0"/>
          <c:tx>
            <c:strRef>
              <c:f>Charts!$B$9</c:f>
              <c:strCache>
                <c:ptCount val="1"/>
                <c:pt idx="0">
                  <c:v>Units</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w="3175">
                      <a:solidFill>
                        <a:schemeClr val="tx1"/>
                      </a:solidFill>
                    </a:ln>
                    <a:solidFill>
                      <a:srgbClr val="00B0F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stdErr"/>
            <c:noEndCap val="0"/>
            <c:spPr>
              <a:noFill/>
              <a:ln w="9525" cap="flat" cmpd="sng" algn="ctr">
                <a:solidFill>
                  <a:schemeClr val="tx1">
                    <a:lumMod val="65000"/>
                    <a:lumOff val="35000"/>
                  </a:schemeClr>
                </a:solidFill>
                <a:round/>
              </a:ln>
              <a:effectLst/>
            </c:spPr>
          </c:errBars>
          <c:cat>
            <c:strRef>
              <c:f>Charts!$A$10:$A$13</c:f>
              <c:strCache>
                <c:ptCount val="4"/>
                <c:pt idx="0">
                  <c:v>Pencil</c:v>
                </c:pt>
                <c:pt idx="1">
                  <c:v>Pen</c:v>
                </c:pt>
                <c:pt idx="2">
                  <c:v>Desk</c:v>
                </c:pt>
                <c:pt idx="3">
                  <c:v>Binder</c:v>
                </c:pt>
              </c:strCache>
            </c:strRef>
          </c:cat>
          <c:val>
            <c:numRef>
              <c:f>Charts!$B$10:$B$13</c:f>
              <c:numCache>
                <c:formatCode>General</c:formatCode>
                <c:ptCount val="4"/>
                <c:pt idx="0">
                  <c:v>716</c:v>
                </c:pt>
                <c:pt idx="1">
                  <c:v>398</c:v>
                </c:pt>
                <c:pt idx="2">
                  <c:v>150</c:v>
                </c:pt>
                <c:pt idx="3">
                  <c:v>512</c:v>
                </c:pt>
              </c:numCache>
            </c:numRef>
          </c:val>
          <c:extLst>
            <c:ext xmlns:c16="http://schemas.microsoft.com/office/drawing/2014/chart" uri="{C3380CC4-5D6E-409C-BE32-E72D297353CC}">
              <c16:uniqueId val="{00000000-53C5-49BB-A8A9-2B90DFE9A1F4}"/>
            </c:ext>
          </c:extLst>
        </c:ser>
        <c:ser>
          <c:idx val="1"/>
          <c:order val="1"/>
          <c:tx>
            <c:strRef>
              <c:f>Charts!$C$9</c:f>
              <c:strCache>
                <c:ptCount val="1"/>
                <c:pt idx="0">
                  <c:v>Price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w="3175">
                      <a:solidFill>
                        <a:schemeClr val="tx1"/>
                      </a:solidFill>
                    </a:ln>
                    <a:solidFill>
                      <a:srgbClr val="00B0F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poly"/>
            <c:order val="6"/>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Ref>
              <c:f>Charts!$A$10:$A$13</c:f>
              <c:strCache>
                <c:ptCount val="4"/>
                <c:pt idx="0">
                  <c:v>Pencil</c:v>
                </c:pt>
                <c:pt idx="1">
                  <c:v>Pen</c:v>
                </c:pt>
                <c:pt idx="2">
                  <c:v>Desk</c:v>
                </c:pt>
                <c:pt idx="3">
                  <c:v>Binder</c:v>
                </c:pt>
              </c:strCache>
            </c:strRef>
          </c:cat>
          <c:val>
            <c:numRef>
              <c:f>Charts!$C$10:$C$13</c:f>
              <c:numCache>
                <c:formatCode>General</c:formatCode>
                <c:ptCount val="4"/>
                <c:pt idx="0">
                  <c:v>4151</c:v>
                </c:pt>
                <c:pt idx="1">
                  <c:v>8461</c:v>
                </c:pt>
                <c:pt idx="2">
                  <c:v>9872</c:v>
                </c:pt>
                <c:pt idx="3">
                  <c:v>5632</c:v>
                </c:pt>
              </c:numCache>
            </c:numRef>
          </c:val>
          <c:extLst>
            <c:ext xmlns:c16="http://schemas.microsoft.com/office/drawing/2014/chart" uri="{C3380CC4-5D6E-409C-BE32-E72D297353CC}">
              <c16:uniqueId val="{00000001-53C5-49BB-A8A9-2B90DFE9A1F4}"/>
            </c:ext>
          </c:extLst>
        </c:ser>
        <c:dLbls>
          <c:showLegendKey val="0"/>
          <c:showVal val="1"/>
          <c:showCatName val="0"/>
          <c:showSerName val="0"/>
          <c:showPercent val="0"/>
          <c:showBubbleSize val="0"/>
        </c:dLbls>
        <c:gapWidth val="219"/>
        <c:overlap val="-27"/>
        <c:axId val="1511342112"/>
        <c:axId val="1511338752"/>
      </c:barChart>
      <c:catAx>
        <c:axId val="151134211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ln w="3175">
                    <a:solidFill>
                      <a:schemeClr val="tx1"/>
                    </a:solidFill>
                  </a:ln>
                  <a:solidFill>
                    <a:srgbClr val="00B0F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3175">
                  <a:solidFill>
                    <a:schemeClr val="tx1"/>
                  </a:solidFill>
                </a:ln>
                <a:solidFill>
                  <a:srgbClr val="00B0F0"/>
                </a:solidFill>
                <a:latin typeface="+mn-lt"/>
                <a:ea typeface="+mn-ea"/>
                <a:cs typeface="+mn-cs"/>
              </a:defRPr>
            </a:pPr>
            <a:endParaRPr lang="en-US"/>
          </a:p>
        </c:txPr>
        <c:crossAx val="1511338752"/>
        <c:crosses val="autoZero"/>
        <c:auto val="1"/>
        <c:lblAlgn val="ctr"/>
        <c:lblOffset val="100"/>
        <c:noMultiLvlLbl val="0"/>
      </c:catAx>
      <c:valAx>
        <c:axId val="151133875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ln w="3175">
                    <a:solidFill>
                      <a:schemeClr val="tx1"/>
                    </a:solidFill>
                  </a:ln>
                  <a:solidFill>
                    <a:srgbClr val="00B0F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w="3175">
                  <a:solidFill>
                    <a:schemeClr val="tx1"/>
                  </a:solidFill>
                </a:ln>
                <a:solidFill>
                  <a:srgbClr val="00B0F0"/>
                </a:solidFill>
                <a:latin typeface="+mn-lt"/>
                <a:ea typeface="+mn-ea"/>
                <a:cs typeface="+mn-cs"/>
              </a:defRPr>
            </a:pPr>
            <a:endParaRPr lang="en-US"/>
          </a:p>
        </c:txPr>
        <c:crossAx val="15113421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w="3175">
                  <a:solidFill>
                    <a:schemeClr val="tx1"/>
                  </a:solidFill>
                </a:ln>
                <a:solidFill>
                  <a:srgbClr val="00B0F0"/>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w="3175">
                <a:solidFill>
                  <a:schemeClr val="tx1"/>
                </a:solidFill>
              </a:ln>
              <a:solidFill>
                <a:srgbClr val="00B0F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n w="3175">
            <a:solidFill>
              <a:schemeClr val="tx1"/>
            </a:solidFill>
          </a:ln>
          <a:solidFill>
            <a:srgbClr val="00B0F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percentStacke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Charts!$A$10:$A$13</c:f>
              <c:strCache>
                <c:ptCount val="4"/>
                <c:pt idx="0">
                  <c:v>Pencil</c:v>
                </c:pt>
                <c:pt idx="1">
                  <c:v>Pen</c:v>
                </c:pt>
                <c:pt idx="2">
                  <c:v>Desk</c:v>
                </c:pt>
                <c:pt idx="3">
                  <c:v>Binder</c:v>
                </c:pt>
              </c:strCache>
            </c:strRef>
          </c:cat>
          <c:val>
            <c:numRef>
              <c:f>Charts!$B$10:$B$13</c:f>
              <c:numCache>
                <c:formatCode>General</c:formatCode>
                <c:ptCount val="4"/>
                <c:pt idx="0">
                  <c:v>716</c:v>
                </c:pt>
                <c:pt idx="1">
                  <c:v>398</c:v>
                </c:pt>
                <c:pt idx="2">
                  <c:v>150</c:v>
                </c:pt>
                <c:pt idx="3">
                  <c:v>512</c:v>
                </c:pt>
              </c:numCache>
            </c:numRef>
          </c:val>
          <c:smooth val="0"/>
          <c:extLst>
            <c:ext xmlns:c16="http://schemas.microsoft.com/office/drawing/2014/chart" uri="{C3380CC4-5D6E-409C-BE32-E72D297353CC}">
              <c16:uniqueId val="{00000000-94B8-4B23-9AB1-1145776D8B1D}"/>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Charts!$A$10:$A$13</c:f>
              <c:strCache>
                <c:ptCount val="4"/>
                <c:pt idx="0">
                  <c:v>Pencil</c:v>
                </c:pt>
                <c:pt idx="1">
                  <c:v>Pen</c:v>
                </c:pt>
                <c:pt idx="2">
                  <c:v>Desk</c:v>
                </c:pt>
                <c:pt idx="3">
                  <c:v>Binder</c:v>
                </c:pt>
              </c:strCache>
            </c:strRef>
          </c:cat>
          <c:val>
            <c:numRef>
              <c:f>Charts!$C$10:$C$13</c:f>
              <c:numCache>
                <c:formatCode>General</c:formatCode>
                <c:ptCount val="4"/>
                <c:pt idx="0">
                  <c:v>4151</c:v>
                </c:pt>
                <c:pt idx="1">
                  <c:v>8461</c:v>
                </c:pt>
                <c:pt idx="2">
                  <c:v>9872</c:v>
                </c:pt>
                <c:pt idx="3">
                  <c:v>5632</c:v>
                </c:pt>
              </c:numCache>
            </c:numRef>
          </c:val>
          <c:smooth val="0"/>
          <c:extLst>
            <c:ext xmlns:c16="http://schemas.microsoft.com/office/drawing/2014/chart" uri="{C3380CC4-5D6E-409C-BE32-E72D297353CC}">
              <c16:uniqueId val="{00000001-94B8-4B23-9AB1-1145776D8B1D}"/>
            </c:ext>
          </c:extLst>
        </c:ser>
        <c:dLbls>
          <c:showLegendKey val="0"/>
          <c:showVal val="0"/>
          <c:showCatName val="0"/>
          <c:showSerName val="0"/>
          <c:showPercent val="0"/>
          <c:showBubbleSize val="0"/>
        </c:dLbls>
        <c:marker val="1"/>
        <c:smooth val="0"/>
        <c:axId val="1804506432"/>
        <c:axId val="1804505472"/>
      </c:lineChart>
      <c:catAx>
        <c:axId val="1804506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505472"/>
        <c:crosses val="autoZero"/>
        <c:auto val="1"/>
        <c:lblAlgn val="ctr"/>
        <c:lblOffset val="100"/>
        <c:noMultiLvlLbl val="0"/>
      </c:catAx>
      <c:valAx>
        <c:axId val="1804505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506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2-B661-4376-8944-E1A2FA9C639E}"/>
              </c:ext>
            </c:extLst>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Charts!$A$10:$A$13</c:f>
              <c:strCache>
                <c:ptCount val="4"/>
                <c:pt idx="0">
                  <c:v>Pencil</c:v>
                </c:pt>
                <c:pt idx="1">
                  <c:v>Pen</c:v>
                </c:pt>
                <c:pt idx="2">
                  <c:v>Desk</c:v>
                </c:pt>
                <c:pt idx="3">
                  <c:v>Binder</c:v>
                </c:pt>
              </c:strCache>
            </c:strRef>
          </c:cat>
          <c:val>
            <c:numRef>
              <c:f>Charts!$B$10:$B$13</c:f>
              <c:numCache>
                <c:formatCode>General</c:formatCode>
                <c:ptCount val="4"/>
                <c:pt idx="0">
                  <c:v>716</c:v>
                </c:pt>
                <c:pt idx="1">
                  <c:v>398</c:v>
                </c:pt>
                <c:pt idx="2">
                  <c:v>150</c:v>
                </c:pt>
                <c:pt idx="3">
                  <c:v>512</c:v>
                </c:pt>
              </c:numCache>
            </c:numRef>
          </c:val>
          <c:extLst>
            <c:ext xmlns:c16="http://schemas.microsoft.com/office/drawing/2014/chart" uri="{C3380CC4-5D6E-409C-BE32-E72D297353CC}">
              <c16:uniqueId val="{00000000-B661-4376-8944-E1A2FA9C639E}"/>
            </c:ext>
          </c:extLst>
        </c:ser>
        <c:ser>
          <c:idx val="1"/>
          <c:order val="1"/>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Charts!$A$10:$A$13</c:f>
              <c:strCache>
                <c:ptCount val="4"/>
                <c:pt idx="0">
                  <c:v>Pencil</c:v>
                </c:pt>
                <c:pt idx="1">
                  <c:v>Pen</c:v>
                </c:pt>
                <c:pt idx="2">
                  <c:v>Desk</c:v>
                </c:pt>
                <c:pt idx="3">
                  <c:v>Binder</c:v>
                </c:pt>
              </c:strCache>
            </c:strRef>
          </c:cat>
          <c:val>
            <c:numRef>
              <c:f>Charts!$C$10:$C$13</c:f>
              <c:numCache>
                <c:formatCode>General</c:formatCode>
                <c:ptCount val="4"/>
                <c:pt idx="0">
                  <c:v>4151</c:v>
                </c:pt>
                <c:pt idx="1">
                  <c:v>8461</c:v>
                </c:pt>
                <c:pt idx="2">
                  <c:v>9872</c:v>
                </c:pt>
                <c:pt idx="3">
                  <c:v>5632</c:v>
                </c:pt>
              </c:numCache>
            </c:numRef>
          </c:val>
          <c:extLst>
            <c:ext xmlns:c16="http://schemas.microsoft.com/office/drawing/2014/chart" uri="{C3380CC4-5D6E-409C-BE32-E72D297353CC}">
              <c16:uniqueId val="{00000001-B661-4376-8944-E1A2FA9C639E}"/>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[Practice.xlsx]Pivot Chart!PivotTable4</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Chart'!$L$5</c:f>
              <c:strCache>
                <c:ptCount val="1"/>
                <c:pt idx="0">
                  <c:v>Sum of Total</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Chart'!$J$6:$K$22</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 Chart'!$L$6:$L$22</c:f>
              <c:numCache>
                <c:formatCode>"$"#,##0</c:formatCode>
                <c:ptCount val="13"/>
                <c:pt idx="0">
                  <c:v>5762.63</c:v>
                </c:pt>
                <c:pt idx="1">
                  <c:v>875</c:v>
                </c:pt>
                <c:pt idx="2">
                  <c:v>539.73</c:v>
                </c:pt>
                <c:pt idx="3">
                  <c:v>2421.39</c:v>
                </c:pt>
                <c:pt idx="4">
                  <c:v>1540.32</c:v>
                </c:pt>
                <c:pt idx="5">
                  <c:v>2535.66</c:v>
                </c:pt>
                <c:pt idx="6">
                  <c:v>1354.25</c:v>
                </c:pt>
                <c:pt idx="7">
                  <c:v>1748.48</c:v>
                </c:pt>
                <c:pt idx="8">
                  <c:v>363.70000000000005</c:v>
                </c:pt>
                <c:pt idx="9">
                  <c:v>1279.3600000000001</c:v>
                </c:pt>
                <c:pt idx="10">
                  <c:v>825</c:v>
                </c:pt>
                <c:pt idx="11">
                  <c:v>151.24</c:v>
                </c:pt>
                <c:pt idx="12">
                  <c:v>231.12</c:v>
                </c:pt>
              </c:numCache>
            </c:numRef>
          </c:val>
          <c:extLst>
            <c:ext xmlns:c16="http://schemas.microsoft.com/office/drawing/2014/chart" uri="{C3380CC4-5D6E-409C-BE32-E72D297353CC}">
              <c16:uniqueId val="{00000032-B70A-407D-89DB-15B008A795D0}"/>
            </c:ext>
          </c:extLst>
        </c:ser>
        <c:ser>
          <c:idx val="1"/>
          <c:order val="1"/>
          <c:tx>
            <c:strRef>
              <c:f>'Pivot Chart'!$M$5</c:f>
              <c:strCache>
                <c:ptCount val="1"/>
                <c:pt idx="0">
                  <c:v>Sum of Units</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Chart'!$J$6:$K$22</c:f>
              <c:multiLvlStrCache>
                <c:ptCount val="13"/>
                <c:lvl>
                  <c:pt idx="0">
                    <c:v>Binder</c:v>
                  </c:pt>
                  <c:pt idx="1">
                    <c:v>Desk</c:v>
                  </c:pt>
                  <c:pt idx="2">
                    <c:v>Pen</c:v>
                  </c:pt>
                  <c:pt idx="3">
                    <c:v>Pen Set</c:v>
                  </c:pt>
                  <c:pt idx="4">
                    <c:v>Pencil</c:v>
                  </c:pt>
                  <c:pt idx="5">
                    <c:v>Binder</c:v>
                  </c:pt>
                  <c:pt idx="6">
                    <c:v>Pen</c:v>
                  </c:pt>
                  <c:pt idx="7">
                    <c:v>Pen Set</c:v>
                  </c:pt>
                  <c:pt idx="8">
                    <c:v>Pencil</c:v>
                  </c:pt>
                  <c:pt idx="9">
                    <c:v>Binder</c:v>
                  </c:pt>
                  <c:pt idx="10">
                    <c:v>Desk</c:v>
                  </c:pt>
                  <c:pt idx="11">
                    <c:v>Pen</c:v>
                  </c:pt>
                  <c:pt idx="12">
                    <c:v>Pencil</c:v>
                  </c:pt>
                </c:lvl>
                <c:lvl>
                  <c:pt idx="0">
                    <c:v>Central</c:v>
                  </c:pt>
                  <c:pt idx="5">
                    <c:v>East</c:v>
                  </c:pt>
                  <c:pt idx="9">
                    <c:v>West</c:v>
                  </c:pt>
                </c:lvl>
              </c:multiLvlStrCache>
            </c:multiLvlStrRef>
          </c:cat>
          <c:val>
            <c:numRef>
              <c:f>'Pivot Chart'!$M$6:$M$22</c:f>
              <c:numCache>
                <c:formatCode>General</c:formatCode>
                <c:ptCount val="13"/>
                <c:pt idx="0">
                  <c:v>424</c:v>
                </c:pt>
                <c:pt idx="1">
                  <c:v>7</c:v>
                </c:pt>
                <c:pt idx="2">
                  <c:v>27</c:v>
                </c:pt>
                <c:pt idx="3">
                  <c:v>243</c:v>
                </c:pt>
                <c:pt idx="4">
                  <c:v>498</c:v>
                </c:pt>
                <c:pt idx="5">
                  <c:v>234</c:v>
                </c:pt>
                <c:pt idx="6">
                  <c:v>175</c:v>
                </c:pt>
                <c:pt idx="7">
                  <c:v>152</c:v>
                </c:pt>
                <c:pt idx="8">
                  <c:v>130</c:v>
                </c:pt>
                <c:pt idx="9">
                  <c:v>64</c:v>
                </c:pt>
                <c:pt idx="10">
                  <c:v>3</c:v>
                </c:pt>
                <c:pt idx="11">
                  <c:v>76</c:v>
                </c:pt>
                <c:pt idx="12">
                  <c:v>88</c:v>
                </c:pt>
              </c:numCache>
            </c:numRef>
          </c:val>
          <c:extLst>
            <c:ext xmlns:c16="http://schemas.microsoft.com/office/drawing/2014/chart" uri="{C3380CC4-5D6E-409C-BE32-E72D297353CC}">
              <c16:uniqueId val="{00000033-B70A-407D-89DB-15B008A795D0}"/>
            </c:ext>
          </c:extLst>
        </c:ser>
        <c:dLbls>
          <c:dLblPos val="outEnd"/>
          <c:showLegendKey val="0"/>
          <c:showVal val="1"/>
          <c:showCatName val="0"/>
          <c:showSerName val="0"/>
          <c:showPercent val="0"/>
          <c:showBubbleSize val="0"/>
        </c:dLbls>
        <c:gapWidth val="100"/>
        <c:overlap val="-24"/>
        <c:axId val="1717695168"/>
        <c:axId val="1717695648"/>
      </c:barChart>
      <c:catAx>
        <c:axId val="17176951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7695648"/>
        <c:crosses val="autoZero"/>
        <c:auto val="1"/>
        <c:lblAlgn val="ctr"/>
        <c:lblOffset val="100"/>
        <c:noMultiLvlLbl val="0"/>
      </c:catAx>
      <c:valAx>
        <c:axId val="1717695648"/>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76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15</xdr:col>
      <xdr:colOff>144780</xdr:colOff>
      <xdr:row>7</xdr:row>
      <xdr:rowOff>19050</xdr:rowOff>
    </xdr:from>
    <xdr:to>
      <xdr:col>22</xdr:col>
      <xdr:colOff>449580</xdr:colOff>
      <xdr:row>22</xdr:row>
      <xdr:rowOff>19050</xdr:rowOff>
    </xdr:to>
    <xdr:graphicFrame macro="">
      <xdr:nvGraphicFramePr>
        <xdr:cNvPr id="2" name="Chart 1">
          <a:extLst>
            <a:ext uri="{FF2B5EF4-FFF2-40B4-BE49-F238E27FC236}">
              <a16:creationId xmlns:a16="http://schemas.microsoft.com/office/drawing/2014/main" id="{6B6AD2DF-3A7A-A7C7-7115-85BC9ECF60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129540</xdr:colOff>
      <xdr:row>23</xdr:row>
      <xdr:rowOff>179070</xdr:rowOff>
    </xdr:from>
    <xdr:to>
      <xdr:col>19</xdr:col>
      <xdr:colOff>434340</xdr:colOff>
      <xdr:row>38</xdr:row>
      <xdr:rowOff>179070</xdr:rowOff>
    </xdr:to>
    <xdr:graphicFrame macro="">
      <xdr:nvGraphicFramePr>
        <xdr:cNvPr id="3" name="Chart 2">
          <a:extLst>
            <a:ext uri="{FF2B5EF4-FFF2-40B4-BE49-F238E27FC236}">
              <a16:creationId xmlns:a16="http://schemas.microsoft.com/office/drawing/2014/main" id="{E3528B71-0F21-82D8-E415-CA8D3B6EC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30480</xdr:colOff>
      <xdr:row>14</xdr:row>
      <xdr:rowOff>11430</xdr:rowOff>
    </xdr:from>
    <xdr:to>
      <xdr:col>13</xdr:col>
      <xdr:colOff>335280</xdr:colOff>
      <xdr:row>29</xdr:row>
      <xdr:rowOff>11430</xdr:rowOff>
    </xdr:to>
    <xdr:graphicFrame macro="">
      <xdr:nvGraphicFramePr>
        <xdr:cNvPr id="4" name="Chart 3">
          <a:extLst>
            <a:ext uri="{FF2B5EF4-FFF2-40B4-BE49-F238E27FC236}">
              <a16:creationId xmlns:a16="http://schemas.microsoft.com/office/drawing/2014/main" id="{352E3082-885F-0AB4-D18F-005C406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41910</xdr:rowOff>
    </xdr:from>
    <xdr:to>
      <xdr:col>7</xdr:col>
      <xdr:colOff>342900</xdr:colOff>
      <xdr:row>20</xdr:row>
      <xdr:rowOff>11430</xdr:rowOff>
    </xdr:to>
    <xdr:graphicFrame macro="">
      <xdr:nvGraphicFramePr>
        <xdr:cNvPr id="2" name="Chart 1">
          <a:extLst>
            <a:ext uri="{FF2B5EF4-FFF2-40B4-BE49-F238E27FC236}">
              <a16:creationId xmlns:a16="http://schemas.microsoft.com/office/drawing/2014/main" id="{4D9AC0BB-231F-F069-0FA8-CC1C6C877D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114300</xdr:colOff>
      <xdr:row>6</xdr:row>
      <xdr:rowOff>121920</xdr:rowOff>
    </xdr:from>
    <xdr:to>
      <xdr:col>18</xdr:col>
      <xdr:colOff>297180</xdr:colOff>
      <xdr:row>19</xdr:row>
      <xdr:rowOff>13335</xdr:rowOff>
    </xdr:to>
    <mc:AlternateContent xmlns:mc="http://schemas.openxmlformats.org/markup-compatibility/2006">
      <mc:Choice xmlns:a14="http://schemas.microsoft.com/office/drawing/2010/main" Requires="a14">
        <xdr:graphicFrame macro="">
          <xdr:nvGraphicFramePr>
            <xdr:cNvPr id="3" name="Rep">
              <a:extLst>
                <a:ext uri="{FF2B5EF4-FFF2-40B4-BE49-F238E27FC236}">
                  <a16:creationId xmlns:a16="http://schemas.microsoft.com/office/drawing/2014/main" id="{4E4BB1F3-B327-4EAF-51DB-8353592BDD6D}"/>
                </a:ext>
              </a:extLst>
            </xdr:cNvPr>
            <xdr:cNvGraphicFramePr/>
          </xdr:nvGraphicFramePr>
          <xdr:xfrm>
            <a:off x="0" y="0"/>
            <a:ext cx="0" cy="0"/>
          </xdr:xfrm>
          <a:graphic>
            <a:graphicData uri="http://schemas.microsoft.com/office/drawing/2010/slicer">
              <sle:slicer xmlns:sle="http://schemas.microsoft.com/office/drawing/2010/slicer" name="Rep"/>
            </a:graphicData>
          </a:graphic>
        </xdr:graphicFrame>
      </mc:Choice>
      <mc:Fallback>
        <xdr:sp macro="" textlink="">
          <xdr:nvSpPr>
            <xdr:cNvPr id="0" name=""/>
            <xdr:cNvSpPr>
              <a:spLocks noTextEdit="1"/>
            </xdr:cNvSpPr>
          </xdr:nvSpPr>
          <xdr:spPr>
            <a:xfrm>
              <a:off x="9982200" y="1310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144780</xdr:colOff>
      <xdr:row>3</xdr:row>
      <xdr:rowOff>190500</xdr:rowOff>
    </xdr:from>
    <xdr:to>
      <xdr:col>23</xdr:col>
      <xdr:colOff>259080</xdr:colOff>
      <xdr:row>10</xdr:row>
      <xdr:rowOff>175260</xdr:rowOff>
    </xdr:to>
    <mc:AlternateContent xmlns:mc="http://schemas.openxmlformats.org/markup-compatibility/2006">
      <mc:Choice xmlns:tsle="http://schemas.microsoft.com/office/drawing/2012/timeslicer" Requires="tsle">
        <xdr:graphicFrame macro="">
          <xdr:nvGraphicFramePr>
            <xdr:cNvPr id="4" name="OrderDate">
              <a:extLst>
                <a:ext uri="{FF2B5EF4-FFF2-40B4-BE49-F238E27FC236}">
                  <a16:creationId xmlns:a16="http://schemas.microsoft.com/office/drawing/2014/main" id="{61976FE1-AA4A-1440-16F2-9B20B1F1943B}"/>
                </a:ext>
              </a:extLst>
            </xdr:cNvPr>
            <xdr:cNvGraphicFramePr/>
          </xdr:nvGraphicFramePr>
          <xdr:xfrm>
            <a:off x="0" y="0"/>
            <a:ext cx="0" cy="0"/>
          </xdr:xfrm>
          <a:graphic>
            <a:graphicData uri="http://schemas.microsoft.com/office/drawing/2012/timeslicer">
              <tsle:timeslicer xmlns:tsle="http://schemas.microsoft.com/office/drawing/2012/timeslicer" name="OrderDate"/>
            </a:graphicData>
          </a:graphic>
        </xdr:graphicFrame>
      </mc:Choice>
      <mc:Fallback>
        <xdr:sp macro="" textlink="">
          <xdr:nvSpPr>
            <xdr:cNvPr id="0" name=""/>
            <xdr:cNvSpPr>
              <a:spLocks noTextEdit="1"/>
            </xdr:cNvSpPr>
          </xdr:nvSpPr>
          <xdr:spPr>
            <a:xfrm>
              <a:off x="10835640" y="78486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rajul Rahman Shipon" refreshedDate="45682.499056365741" createdVersion="8" refreshedVersion="8" minRefreshableVersion="3" recordCount="43" xr:uid="{31B269D4-6C65-40B7-95FF-F7ED452F9073}">
  <cacheSource type="worksheet">
    <worksheetSource ref="A1:G44" sheet="Pivot Chart"/>
  </cacheSource>
  <cacheFields count="10">
    <cacheField name="OrderDate" numFmtId="14">
      <sharedItems containsSemiMixedTypes="0" containsNonDate="0" containsDate="1" containsString="0" minDate="2024-01-06T00:00:00" maxDate="2025-12-22T00:00:00" count="43">
        <d v="2024-01-06T00:00:00"/>
        <d v="2024-01-23T00:00:00"/>
        <d v="2024-02-09T00:00:00"/>
        <d v="2024-02-26T00:00:00"/>
        <d v="2024-03-15T00:00:00"/>
        <d v="2024-04-01T00:00:00"/>
        <d v="2024-04-18T00:00:00"/>
        <d v="2024-05-05T00:00:00"/>
        <d v="2024-05-22T00:00:00"/>
        <d v="2024-06-08T00:00:00"/>
        <d v="2024-06-25T00:00:00"/>
        <d v="2024-07-12T00:00:00"/>
        <d v="2024-07-29T00:00:00"/>
        <d v="2024-08-15T00:00:00"/>
        <d v="2024-09-01T00:00:00"/>
        <d v="2024-09-18T00:00:00"/>
        <d v="2024-10-05T00:00:00"/>
        <d v="2024-10-22T00:00:00"/>
        <d v="2024-11-08T00:00:00"/>
        <d v="2024-11-25T00:00:00"/>
        <d v="2024-12-12T00:00:00"/>
        <d v="2024-12-29T00:00:00"/>
        <d v="2025-01-15T00:00:00"/>
        <d v="2025-02-01T00:00:00"/>
        <d v="2025-02-18T00:00:00"/>
        <d v="2025-03-07T00:00:00"/>
        <d v="2025-03-24T00:00:00"/>
        <d v="2025-04-10T00:00:00"/>
        <d v="2025-04-27T00:00:00"/>
        <d v="2025-05-14T00:00:00"/>
        <d v="2025-05-31T00:00:00"/>
        <d v="2025-06-17T00:00:00"/>
        <d v="2025-07-04T00:00:00"/>
        <d v="2025-07-21T00:00:00"/>
        <d v="2025-08-07T00:00:00"/>
        <d v="2025-08-24T00:00:00"/>
        <d v="2025-09-10T00:00:00"/>
        <d v="2025-09-27T00:00:00"/>
        <d v="2025-10-14T00:00:00"/>
        <d v="2025-10-31T00:00:00"/>
        <d v="2025-11-17T00:00:00"/>
        <d v="2025-12-04T00:00:00"/>
        <d v="2025-12-21T00:00:00"/>
      </sharedItems>
      <fieldGroup par="9"/>
    </cacheField>
    <cacheField name="Region" numFmtId="0">
      <sharedItems count="3">
        <s v="East"/>
        <s v="Central"/>
        <s v="West"/>
      </sharedItems>
    </cacheField>
    <cacheField name="Rep" numFmtId="0">
      <sharedItems count="11">
        <s v="Jones"/>
        <s v="Kivell"/>
        <s v="Jardine"/>
        <s v="Gill"/>
        <s v="Sorvino"/>
        <s v="Andrews"/>
        <s v="Thompson"/>
        <s v="Morgan"/>
        <s v="Howard"/>
        <s v="Parent"/>
        <s v="Smith"/>
      </sharedItems>
    </cacheField>
    <cacheField name="Item" numFmtId="0">
      <sharedItems count="5">
        <s v="Pencil"/>
        <s v="Binder"/>
        <s v="Pen"/>
        <s v="Desk"/>
        <s v="Pen Set"/>
      </sharedItems>
    </cacheField>
    <cacheField name="Units" numFmtId="0">
      <sharedItems containsSemiMixedTypes="0" containsString="0" containsNumber="1" containsInteger="1" minValue="2" maxValue="96"/>
    </cacheField>
    <cacheField name="UnitCost" numFmtId="0">
      <sharedItems containsSemiMixedTypes="0" containsString="0" containsNumber="1" minValue="1.29" maxValue="275"/>
    </cacheField>
    <cacheField name="Total" numFmtId="0">
      <sharedItems containsSemiMixedTypes="0" containsString="0" containsNumber="1" minValue="9.0299999999999994" maxValue="1879.06"/>
    </cacheField>
    <cacheField name="Months (OrderDate)" numFmtId="0" databaseField="0">
      <fieldGroup base="0">
        <rangePr groupBy="months" startDate="2024-01-06T00:00:00" endDate="2025-12-22T00:00:00"/>
        <groupItems count="14">
          <s v="&lt;01/06/2024"/>
          <s v="Jan"/>
          <s v="Feb"/>
          <s v="Mar"/>
          <s v="Apr"/>
          <s v="May"/>
          <s v="Jun"/>
          <s v="Jul"/>
          <s v="Aug"/>
          <s v="Sep"/>
          <s v="Oct"/>
          <s v="Nov"/>
          <s v="Dec"/>
          <s v="&gt;12/22/2025"/>
        </groupItems>
      </fieldGroup>
    </cacheField>
    <cacheField name="Quarters (OrderDate)" numFmtId="0" databaseField="0">
      <fieldGroup base="0">
        <rangePr groupBy="quarters" startDate="2024-01-06T00:00:00" endDate="2025-12-22T00:00:00"/>
        <groupItems count="6">
          <s v="&lt;01/06/2024"/>
          <s v="Qtr1"/>
          <s v="Qtr2"/>
          <s v="Qtr3"/>
          <s v="Qtr4"/>
          <s v="&gt;12/22/2025"/>
        </groupItems>
      </fieldGroup>
    </cacheField>
    <cacheField name="Years (OrderDate)" numFmtId="0" databaseField="0">
      <fieldGroup base="0">
        <rangePr groupBy="years" startDate="2024-01-06T00:00:00" endDate="2025-12-22T00:00:00"/>
        <groupItems count="4">
          <s v="&lt;01/06/2024"/>
          <s v="2024"/>
          <s v="2025"/>
          <s v="&gt;12/22/2025"/>
        </groupItems>
      </fieldGroup>
    </cacheField>
  </cacheFields>
  <extLst>
    <ext xmlns:x14="http://schemas.microsoft.com/office/spreadsheetml/2009/9/main" uri="{725AE2AE-9491-48be-B2B4-4EB974FC3084}">
      <x14:pivotCacheDefinition pivotCacheId="10720822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n v="95"/>
    <n v="1.99"/>
    <n v="189.05"/>
  </r>
  <r>
    <x v="1"/>
    <x v="1"/>
    <x v="1"/>
    <x v="1"/>
    <n v="50"/>
    <n v="19.989999999999998"/>
    <n v="999.5"/>
  </r>
  <r>
    <x v="2"/>
    <x v="1"/>
    <x v="2"/>
    <x v="0"/>
    <n v="36"/>
    <n v="4.99"/>
    <n v="179.64"/>
  </r>
  <r>
    <x v="3"/>
    <x v="1"/>
    <x v="3"/>
    <x v="2"/>
    <n v="27"/>
    <n v="19.989999999999998"/>
    <n v="539.73"/>
  </r>
  <r>
    <x v="4"/>
    <x v="2"/>
    <x v="4"/>
    <x v="0"/>
    <n v="56"/>
    <n v="2.99"/>
    <n v="167.44"/>
  </r>
  <r>
    <x v="5"/>
    <x v="0"/>
    <x v="0"/>
    <x v="1"/>
    <n v="60"/>
    <n v="4.99"/>
    <n v="299.39999999999998"/>
  </r>
  <r>
    <x v="6"/>
    <x v="1"/>
    <x v="5"/>
    <x v="0"/>
    <n v="75"/>
    <n v="1.99"/>
    <n v="149.25"/>
  </r>
  <r>
    <x v="7"/>
    <x v="1"/>
    <x v="2"/>
    <x v="0"/>
    <n v="90"/>
    <n v="4.99"/>
    <n v="449.1"/>
  </r>
  <r>
    <x v="8"/>
    <x v="2"/>
    <x v="6"/>
    <x v="0"/>
    <n v="32"/>
    <n v="1.99"/>
    <n v="63.68"/>
  </r>
  <r>
    <x v="9"/>
    <x v="0"/>
    <x v="0"/>
    <x v="1"/>
    <n v="60"/>
    <n v="8.99"/>
    <n v="539.4"/>
  </r>
  <r>
    <x v="10"/>
    <x v="1"/>
    <x v="7"/>
    <x v="0"/>
    <n v="90"/>
    <n v="4.99"/>
    <n v="449.1"/>
  </r>
  <r>
    <x v="11"/>
    <x v="0"/>
    <x v="8"/>
    <x v="1"/>
    <n v="29"/>
    <n v="1.99"/>
    <n v="57.71"/>
  </r>
  <r>
    <x v="12"/>
    <x v="0"/>
    <x v="9"/>
    <x v="1"/>
    <n v="81"/>
    <n v="19.989999999999998"/>
    <n v="1619.19"/>
  </r>
  <r>
    <x v="13"/>
    <x v="0"/>
    <x v="0"/>
    <x v="0"/>
    <n v="35"/>
    <n v="4.99"/>
    <n v="174.65"/>
  </r>
  <r>
    <x v="14"/>
    <x v="1"/>
    <x v="10"/>
    <x v="3"/>
    <n v="2"/>
    <n v="125"/>
    <n v="250"/>
  </r>
  <r>
    <x v="15"/>
    <x v="0"/>
    <x v="0"/>
    <x v="4"/>
    <n v="16"/>
    <n v="15.99"/>
    <n v="255.84"/>
  </r>
  <r>
    <x v="16"/>
    <x v="1"/>
    <x v="7"/>
    <x v="1"/>
    <n v="28"/>
    <n v="8.99"/>
    <n v="251.72"/>
  </r>
  <r>
    <x v="17"/>
    <x v="0"/>
    <x v="0"/>
    <x v="2"/>
    <n v="64"/>
    <n v="8.99"/>
    <n v="575.36"/>
  </r>
  <r>
    <x v="18"/>
    <x v="0"/>
    <x v="9"/>
    <x v="2"/>
    <n v="15"/>
    <n v="19.989999999999998"/>
    <n v="299.85000000000002"/>
  </r>
  <r>
    <x v="19"/>
    <x v="1"/>
    <x v="1"/>
    <x v="4"/>
    <n v="96"/>
    <n v="4.99"/>
    <n v="479.04"/>
  </r>
  <r>
    <x v="20"/>
    <x v="1"/>
    <x v="10"/>
    <x v="0"/>
    <n v="67"/>
    <n v="1.29"/>
    <n v="86.43"/>
  </r>
  <r>
    <x v="21"/>
    <x v="0"/>
    <x v="9"/>
    <x v="4"/>
    <n v="74"/>
    <n v="15.99"/>
    <n v="1183.26"/>
  </r>
  <r>
    <x v="22"/>
    <x v="1"/>
    <x v="3"/>
    <x v="1"/>
    <n v="46"/>
    <n v="8.99"/>
    <n v="413.54"/>
  </r>
  <r>
    <x v="23"/>
    <x v="1"/>
    <x v="10"/>
    <x v="1"/>
    <n v="87"/>
    <n v="15"/>
    <n v="1305"/>
  </r>
  <r>
    <x v="24"/>
    <x v="0"/>
    <x v="0"/>
    <x v="1"/>
    <n v="4"/>
    <n v="4.99"/>
    <n v="19.96"/>
  </r>
  <r>
    <x v="25"/>
    <x v="2"/>
    <x v="4"/>
    <x v="1"/>
    <n v="7"/>
    <n v="19.989999999999998"/>
    <n v="139.93"/>
  </r>
  <r>
    <x v="26"/>
    <x v="1"/>
    <x v="2"/>
    <x v="4"/>
    <n v="50"/>
    <n v="4.99"/>
    <n v="249.5"/>
  </r>
  <r>
    <x v="27"/>
    <x v="1"/>
    <x v="5"/>
    <x v="0"/>
    <n v="66"/>
    <n v="1.99"/>
    <n v="131.34"/>
  </r>
  <r>
    <x v="28"/>
    <x v="0"/>
    <x v="8"/>
    <x v="2"/>
    <n v="96"/>
    <n v="4.99"/>
    <n v="479.04"/>
  </r>
  <r>
    <x v="29"/>
    <x v="1"/>
    <x v="3"/>
    <x v="0"/>
    <n v="53"/>
    <n v="1.29"/>
    <n v="68.37"/>
  </r>
  <r>
    <x v="30"/>
    <x v="1"/>
    <x v="3"/>
    <x v="1"/>
    <n v="80"/>
    <n v="8.99"/>
    <n v="719.2"/>
  </r>
  <r>
    <x v="31"/>
    <x v="1"/>
    <x v="1"/>
    <x v="3"/>
    <n v="5"/>
    <n v="125"/>
    <n v="625"/>
  </r>
  <r>
    <x v="32"/>
    <x v="0"/>
    <x v="0"/>
    <x v="4"/>
    <n v="62"/>
    <n v="4.99"/>
    <n v="309.38"/>
  </r>
  <r>
    <x v="33"/>
    <x v="1"/>
    <x v="7"/>
    <x v="4"/>
    <n v="55"/>
    <n v="12.49"/>
    <n v="686.95"/>
  </r>
  <r>
    <x v="34"/>
    <x v="1"/>
    <x v="1"/>
    <x v="4"/>
    <n v="42"/>
    <n v="23.95"/>
    <n v="1005.9"/>
  </r>
  <r>
    <x v="35"/>
    <x v="2"/>
    <x v="4"/>
    <x v="3"/>
    <n v="3"/>
    <n v="275"/>
    <n v="825"/>
  </r>
  <r>
    <x v="36"/>
    <x v="1"/>
    <x v="3"/>
    <x v="0"/>
    <n v="7"/>
    <n v="1.29"/>
    <n v="9.0299999999999994"/>
  </r>
  <r>
    <x v="37"/>
    <x v="2"/>
    <x v="4"/>
    <x v="2"/>
    <n v="76"/>
    <n v="1.99"/>
    <n v="151.24"/>
  </r>
  <r>
    <x v="38"/>
    <x v="2"/>
    <x v="6"/>
    <x v="1"/>
    <n v="57"/>
    <n v="19.989999999999998"/>
    <n v="1139.43"/>
  </r>
  <r>
    <x v="39"/>
    <x v="1"/>
    <x v="5"/>
    <x v="0"/>
    <n v="14"/>
    <n v="1.29"/>
    <n v="18.059999999999999"/>
  </r>
  <r>
    <x v="40"/>
    <x v="1"/>
    <x v="2"/>
    <x v="1"/>
    <n v="11"/>
    <n v="4.99"/>
    <n v="54.89"/>
  </r>
  <r>
    <x v="41"/>
    <x v="1"/>
    <x v="2"/>
    <x v="1"/>
    <n v="94"/>
    <n v="19.989999999999998"/>
    <n v="1879.06"/>
  </r>
  <r>
    <x v="42"/>
    <x v="1"/>
    <x v="5"/>
    <x v="1"/>
    <n v="28"/>
    <n v="4.99"/>
    <n v="139.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A3AFD8-2E0A-425C-BFC1-C4F06AD65B5F}" name="PivotTable4" cacheId="21"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8">
  <location ref="J5:M22" firstHeaderRow="0" firstDataRow="1" firstDataCol="2" rowPageCount="3" colPageCount="1"/>
  <pivotFields count="10">
    <pivotField compact="0" numFmtId="14"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axis="axisRow" compact="0" showAll="0" defaultSubtotal="0">
      <items count="3">
        <item x="1"/>
        <item x="0"/>
        <item x="2"/>
      </items>
    </pivotField>
    <pivotField compact="0" showAll="0" defaultSubtotal="0">
      <items count="11">
        <item x="5"/>
        <item x="3"/>
        <item x="8"/>
        <item x="2"/>
        <item x="0"/>
        <item x="1"/>
        <item x="7"/>
        <item x="9"/>
        <item x="10"/>
        <item x="4"/>
        <item x="6"/>
      </items>
    </pivotField>
    <pivotField axis="axisRow" compact="0" showAll="0" defaultSubtotal="0">
      <items count="5">
        <item x="1"/>
        <item x="3"/>
        <item x="2"/>
        <item x="4"/>
        <item x="0"/>
      </items>
    </pivotField>
    <pivotField dataField="1" compact="0" showAll="0" defaultSubtotal="0"/>
    <pivotField compact="0" showAll="0" defaultSubtotal="0"/>
    <pivotField dataField="1" compact="0" showAll="0" defaultSubtotal="0"/>
    <pivotField axis="axisPage" compact="0" showAll="0" defaultSubtotal="0">
      <items count="14">
        <item sd="0" x="0"/>
        <item sd="0" x="1"/>
        <item sd="0" x="2"/>
        <item sd="0" x="3"/>
        <item sd="0" x="4"/>
        <item sd="0" x="5"/>
        <item sd="0" x="6"/>
        <item sd="0" x="7"/>
        <item sd="0" x="8"/>
        <item sd="0" x="9"/>
        <item sd="0" x="10"/>
        <item sd="0" x="11"/>
        <item sd="0" x="12"/>
        <item sd="0" x="13"/>
      </items>
    </pivotField>
    <pivotField axis="axisPage" compact="0" showAll="0" defaultSubtotal="0">
      <items count="6">
        <item sd="0" x="0"/>
        <item sd="0" x="1"/>
        <item sd="0" x="2"/>
        <item sd="0" x="3"/>
        <item sd="0" x="4"/>
        <item sd="0" x="5"/>
      </items>
    </pivotField>
    <pivotField axis="axisPage" compact="0" showAll="0" defaultSubtotal="0">
      <items count="4">
        <item sd="0" x="0"/>
        <item sd="0" x="1"/>
        <item sd="0" x="2"/>
        <item sd="0" x="3"/>
      </items>
    </pivotField>
  </pivotFields>
  <rowFields count="2">
    <field x="1"/>
    <field x="3"/>
  </rowFields>
  <rowItems count="17">
    <i>
      <x/>
    </i>
    <i r="1">
      <x/>
    </i>
    <i r="1">
      <x v="1"/>
    </i>
    <i r="1">
      <x v="2"/>
    </i>
    <i r="1">
      <x v="3"/>
    </i>
    <i r="1">
      <x v="4"/>
    </i>
    <i>
      <x v="1"/>
    </i>
    <i r="1">
      <x/>
    </i>
    <i r="1">
      <x v="2"/>
    </i>
    <i r="1">
      <x v="3"/>
    </i>
    <i r="1">
      <x v="4"/>
    </i>
    <i>
      <x v="2"/>
    </i>
    <i r="1">
      <x/>
    </i>
    <i r="1">
      <x v="1"/>
    </i>
    <i r="1">
      <x v="2"/>
    </i>
    <i r="1">
      <x v="4"/>
    </i>
    <i t="grand">
      <x/>
    </i>
  </rowItems>
  <colFields count="1">
    <field x="-2"/>
  </colFields>
  <colItems count="2">
    <i>
      <x/>
    </i>
    <i i="1">
      <x v="1"/>
    </i>
  </colItems>
  <pageFields count="3">
    <pageField fld="9" hier="-1"/>
    <pageField fld="8" hier="-1"/>
    <pageField fld="7" hier="-1"/>
  </pageFields>
  <dataFields count="2">
    <dataField name="Sum of Total" fld="6" baseField="1" baseItem="0" numFmtId="169"/>
    <dataField name="Sum of Units" fld="4" baseField="0" baseItem="0"/>
  </dataFields>
  <chartFormats count="2">
    <chartFormat chart="0" format="48" series="1">
      <pivotArea type="data" outline="0" fieldPosition="0">
        <references count="1">
          <reference field="4294967294" count="1" selected="0">
            <x v="0"/>
          </reference>
        </references>
      </pivotArea>
    </chartFormat>
    <chartFormat chart="0" format="4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 xr10:uid="{B8ADECA0-2ED1-403C-B4F3-AA7685A82025}" sourceName="Rep">
  <pivotTables>
    <pivotTable tabId="18" name="PivotTable4"/>
  </pivotTables>
  <data>
    <tabular pivotCacheId="1072082252">
      <items count="11">
        <i x="5" s="1"/>
        <i x="3" s="1"/>
        <i x="8" s="1"/>
        <i x="2" s="1"/>
        <i x="0" s="1"/>
        <i x="1" s="1"/>
        <i x="7" s="1"/>
        <i x="9" s="1"/>
        <i x="10"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 xr10:uid="{11116B08-E8CB-4412-8932-E056575C00B5}" cache="Slicer_Rep" caption="Rep" startItem="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66D5B9-F4A1-4FBC-AD22-A467C4E6B1EB}" name="Table1" displayName="Table1" ref="K28:M38" totalsRowShown="0">
  <autoFilter ref="K28:M38" xr:uid="{CD66D5B9-F4A1-4FBC-AD22-A467C4E6B1EB}"/>
  <tableColumns count="3">
    <tableColumn id="1" xr3:uid="{FE35AE49-CC91-4C95-91C9-02381D5A1BED}" name="Name"/>
    <tableColumn id="2" xr3:uid="{21DC455A-2F08-4D14-A715-BB09DBA34BE5}" name="Mark"/>
    <tableColumn id="3" xr3:uid="{759758BB-9914-465E-AB31-CAB633578B12}" name="Result" dataDxfId="13">
      <calculatedColumnFormula>IF(Table1[[#This Row],[Mark]]&gt;60,$J$32,IF(Table1[[#This Row],[Mark]]&gt;40,$J$31,$J$30))</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311FC3-27A6-48E1-B311-1861F9FFE8BC}" name="Table2" displayName="Table2" ref="F29:H38" totalsRowCount="1" tableBorderDxfId="12">
  <autoFilter ref="F29:H37" xr:uid="{C8311FC3-27A6-48E1-B311-1861F9FFE8BC}"/>
  <tableColumns count="3">
    <tableColumn id="1" xr3:uid="{1CAB7413-EE8B-4EC0-8913-C1939E454692}" name="Ans As"/>
    <tableColumn id="2" xr3:uid="{FCAB705A-EB95-4FF7-9CD7-F43D5D803DE9}" name="Column1" totalsRowFunction="custom">
      <totalsRowFormula>NOT(G30)</totalsRowFormula>
    </tableColumn>
    <tableColumn id="3" xr3:uid="{40656F3E-D7BB-4886-A4B9-3CECE861BF93}" name="Column2" totalsRowFunction="custom" dataDxfId="11">
      <calculatedColumnFormula>IFERROR(G30,"Skip This")</calculatedColumnFormula>
      <totalsRowFormula>IFERROR(G38,"Skip This")</totalsRow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201046-2A80-46BA-8697-17D8AA5B119A}" name="Table14" displayName="Table14" ref="O28:Q38" totalsRowShown="0">
  <autoFilter ref="O28:Q38" xr:uid="{D3201046-2A80-46BA-8697-17D8AA5B119A}"/>
  <tableColumns count="3">
    <tableColumn id="1" xr3:uid="{2B544F4B-8407-43B7-9AAC-76CCDDEE7819}" name="Name"/>
    <tableColumn id="2" xr3:uid="{9A3B8462-7CC7-4D02-A051-F5838B7BF891}" name="Mark"/>
    <tableColumn id="3" xr3:uid="{73593EFD-DA3D-4E0B-A1C3-90FAA20A8CB5}" name="Result" dataDxfId="10">
      <calculatedColumnFormula>IF(AND(P29&gt;0,P29&lt;40),"Fail",IF(AND(P29&gt;=40,P29&lt;60),"Pass",IF(AND(P29&gt;=60,P29&lt;=100),"Distinction","Invalid")))</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AC008CF-BC5A-4796-97E7-E7B0ED94AE8A}" name="Table4" displayName="Table4" ref="I7:K11" totalsRowShown="0">
  <autoFilter ref="I7:K11" xr:uid="{7AC008CF-BC5A-4796-97E7-E7B0ED94AE8A}"/>
  <tableColumns count="3">
    <tableColumn id="1" xr3:uid="{3A3B4831-EF9E-4592-9EE4-5C4BFDB3A1B4}" name="11/7/1999"/>
    <tableColumn id="2" xr3:uid="{1FFB22CE-2619-4EAE-A617-07BF6EBC5C66}" name="7/25/2024"/>
    <tableColumn id="3" xr3:uid="{C732AB9C-E009-4B1B-A2F8-59875346D50C}"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1C09178-30A1-4F0B-86F6-002DF5F2295C}" name="Table5" displayName="Table5" ref="E7:G9" totalsRowShown="0">
  <autoFilter ref="E7:G9" xr:uid="{61C09178-30A1-4F0B-86F6-002DF5F2295C}"/>
  <tableColumns count="3">
    <tableColumn id="1" xr3:uid="{625604C6-28E0-473F-AC3C-128F23A3323C}" name="Column1" dataDxfId="9"/>
    <tableColumn id="2" xr3:uid="{69EA1B74-63E7-47EE-9337-F86EB5530A5B}" name="Column2"/>
    <tableColumn id="3" xr3:uid="{78C51FAC-7093-4FD3-97B6-1BE46BE51FC2}" name="Column3">
      <calculatedColumnFormula>NETWORKDAYS(E7,E8,$M:$M)</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A688653-8802-42E9-9EF4-E3700C59A5F3}" name="Table6" displayName="Table6" ref="A1:D16" totalsRowShown="0">
  <autoFilter ref="A1:D16" xr:uid="{AA688653-8802-42E9-9EF4-E3700C59A5F3}"/>
  <tableColumns count="4">
    <tableColumn id="1" xr3:uid="{E0B2B096-43EB-4843-A230-4B97B78C33C2}" name="Column1"/>
    <tableColumn id="2" xr3:uid="{5A7BC024-6B2F-449C-8BA2-EF1D04117269}" name="Column2" dataDxfId="8"/>
    <tableColumn id="3" xr3:uid="{1EF5CB1B-2938-4F53-B089-07643AF9CC96}" name="Column3"/>
    <tableColumn id="4" xr3:uid="{A32ECFBC-5A30-43A7-B11E-B0A716FE52F7}" name="Column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104BFB0-F5B1-47DB-8AE8-D63754EFE182}" name="Table7" displayName="Table7" ref="A9:C11" totalsRowShown="0">
  <autoFilter ref="A9:C11" xr:uid="{3104BFB0-F5B1-47DB-8AE8-D63754EFE182}"/>
  <tableColumns count="3">
    <tableColumn id="1" xr3:uid="{1059A813-BE7B-48C8-9CA5-C34E99954126}" name="Count Functions"/>
    <tableColumn id="2" xr3:uid="{AB4D4523-D6F1-46A7-B8CA-24B971319596}" name="Column1"/>
    <tableColumn id="3" xr3:uid="{E2E39D4C-D64F-4C95-AC41-68783AD2CC6D}" name="Column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BA94834-9545-4EF6-9B88-78970C4D7384}" name="Table8" displayName="Table8" ref="E10:F11" totalsRowShown="0">
  <autoFilter ref="E10:F11" xr:uid="{FBA94834-9545-4EF6-9B88-78970C4D7384}"/>
  <tableColumns count="2">
    <tableColumn id="1" xr3:uid="{57E4A21C-5D4A-4E95-9741-52952D038D40}" name="Permutation ">
      <calculatedColumnFormula>PERMUT(4,3)</calculatedColumnFormula>
    </tableColumn>
    <tableColumn id="2" xr3:uid="{3687D14B-A787-4990-B3B9-4F1EB1803CB5}" name="Combination">
      <calculatedColumnFormula>COMBIN(8,2)</calculatedColumnFormula>
    </tableColumn>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A9E98CD-B020-4A98-9F08-0F54DD11EA34}" name="Table10" displayName="Table10" ref="C16:G25" headerRowCount="0" totalsRowShown="0">
  <tableColumns count="5">
    <tableColumn id="1" xr3:uid="{AF4FC381-D09D-405B-A7E1-F91828EE7034}" name="Column1"/>
    <tableColumn id="2" xr3:uid="{B9A5D5E1-AF5F-4643-95FB-E0B528A1AB96}" name="Column2"/>
    <tableColumn id="3" xr3:uid="{B6BC0551-CC73-46AC-8A56-A7DF5155D7CD}" name="Column3"/>
    <tableColumn id="4" xr3:uid="{32666930-92EC-429E-A6FA-CF76F9CDBAA1}" name="Column4"/>
    <tableColumn id="5" xr3:uid="{3DC2BAE4-55BB-4994-B244-1F94AF3149A2}" name="Column5"/>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824BD20-0114-4CE7-A53D-A161FA797C61}" name="Table9" displayName="Table9" ref="I16:P22" headerRowCount="0" totalsRowShown="0">
  <tableColumns count="8">
    <tableColumn id="1" xr3:uid="{3410D6EF-430F-46CC-AA43-B77C9994F947}" name="Column1"/>
    <tableColumn id="2" xr3:uid="{1D0A7586-6DFD-4282-BA07-0929FCB33DCB}" name="Column2"/>
    <tableColumn id="3" xr3:uid="{03F6CCBA-EB18-4676-90FB-6358516A9C48}" name="Column3"/>
    <tableColumn id="4" xr3:uid="{483CB238-B9B7-4CDA-B8D3-B4F57EA0C12D}" name="Column4"/>
    <tableColumn id="5" xr3:uid="{39F8FE9E-1366-442C-A17E-412DD37082C9}" name="Column5"/>
    <tableColumn id="6" xr3:uid="{C64B0B14-B4AB-45E8-AF1A-022806BED155}" name="Column6"/>
    <tableColumn id="7" xr3:uid="{1E255715-C00A-43EB-82E6-15F7EABD96B9}" name="Column7"/>
    <tableColumn id="8" xr3:uid="{46B170EB-2A9A-4491-9C00-334D7CDE6BD8}" name="Column8"/>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30FECC3-87A3-4C49-B486-D6C2725EDAB6}" name="StudentDB" displayName="StudentDB" ref="A1:K371">
  <autoFilter ref="A1:K371" xr:uid="{530FECC3-87A3-4C49-B486-D6C2725EDAB6}"/>
  <tableColumns count="11">
    <tableColumn id="1" xr3:uid="{C5815453-A5FF-4712-B5A4-A6583480DB29}" name="Student Id" totalsRowLabel="Total"/>
    <tableColumn id="2" xr3:uid="{9D54863B-14CD-4AE6-816D-92553016CE3E}" name="Student Name"/>
    <tableColumn id="3" xr3:uid="{D849EC03-AF4F-4BBC-BDF1-DA8FE39A412D}" name="Father Name"/>
    <tableColumn id="4" xr3:uid="{82BCE604-C714-41B8-865E-B5233265E322}" name="Mother Name"/>
    <tableColumn id="5" xr3:uid="{8498CB09-8B31-47EF-9674-7D18CBBCDEA6}" name="Grade Name"/>
    <tableColumn id="6" xr3:uid="{5CA3A994-4B84-405A-B5F9-E90E3CBF26D7}" name="Section Name"/>
    <tableColumn id="7" xr3:uid="{E518939C-DAC1-440A-B11B-8C1248B92C5A}" name="Shift"/>
    <tableColumn id="8" xr3:uid="{48D213DA-FD1A-41B7-861C-EC8098436611}" name="Gender"/>
    <tableColumn id="9" xr3:uid="{21665016-5DE6-4180-9FA2-D9FF45098B5D}" name="Current Grade"/>
    <tableColumn id="10" xr3:uid="{33A5CACB-D2A5-4F5E-B735-2A09F623DEA6}" name="Current Section"/>
    <tableColumn id="11" xr3:uid="{C544C678-ECFE-4CE2-942D-D6742458C364}" name="Paid Month(s)" totalsRowFunction="count"/>
  </tableColumns>
  <tableStyleInfo name="TableStyleMedium2"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8E240D1-A3F9-44C1-AC65-8F5DE30C5014}" name="Table12" displayName="Table12" ref="A9:C13" totalsRowShown="0" headerRowBorderDxfId="6" tableBorderDxfId="7" totalsRowBorderDxfId="5">
  <autoFilter ref="A9:C13" xr:uid="{98E240D1-A3F9-44C1-AC65-8F5DE30C5014}"/>
  <tableColumns count="3">
    <tableColumn id="1" xr3:uid="{64936BF1-88BF-4007-B337-84CCCA3B0004}" name="Item" dataDxfId="4"/>
    <tableColumn id="2" xr3:uid="{1BA54122-77E7-4426-B09D-2D0D74C61845}" name="Units" dataDxfId="3"/>
    <tableColumn id="3" xr3:uid="{E5C14A48-E054-4E6D-AE80-59229D4E9108}" name="Pric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D7694A3F-81CF-41D3-A869-C78159C3551F}" sourceName="OrderDate">
  <pivotTables>
    <pivotTable tabId="18" name="PivotTable4"/>
  </pivotTables>
  <state minimalRefreshVersion="6" lastRefreshVersion="6" pivotCacheId="1072082252"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4E019D5B-6777-4552-AB34-3B559515B0D4}" cache="NativeTimeline_OrderDate" caption="OrderDate" level="1" selectionLevel="1" scrollPosition="2024-01-01T00:00:00" style="TimeSlicerStyleDark5"/>
</timeline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6.bin"/><Relationship Id="rId5" Type="http://schemas.openxmlformats.org/officeDocument/2006/relationships/table" Target="../tables/table10.xml"/><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test.txt"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rive.google.com/drive/folders/1jEkSVJTnLyyA0vRY79-An6UP5C9X7scz?usp=drive_link" TargetMode="External"/><Relationship Id="rId1" Type="http://schemas.openxmlformats.org/officeDocument/2006/relationships/hyperlink" Target="file:///E:\OneDrive%20-%20Masco%20Group\Desktop\DATA%20Works.txt"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test.tx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9"/>
  <sheetViews>
    <sheetView topLeftCell="A8" zoomScaleNormal="100" workbookViewId="0">
      <selection activeCell="A13" sqref="A13:D19"/>
    </sheetView>
  </sheetViews>
  <sheetFormatPr defaultRowHeight="14.4" outlineLevelRow="1" outlineLevelCol="1" x14ac:dyDescent="0.3"/>
  <cols>
    <col min="2" max="3" width="8.88671875" outlineLevel="1"/>
    <col min="6" max="6" width="18" customWidth="1"/>
    <col min="7" max="7" width="10.109375" bestFit="1" customWidth="1"/>
    <col min="8" max="8" width="9.5546875" style="8" bestFit="1" customWidth="1"/>
    <col min="9" max="9" width="8.77734375" style="3" customWidth="1"/>
    <col min="10" max="10" width="9.77734375" customWidth="1"/>
    <col min="11" max="13" width="10.109375" customWidth="1"/>
    <col min="14" max="14" width="12.77734375" customWidth="1"/>
    <col min="15" max="15" width="6.44140625" bestFit="1" customWidth="1"/>
    <col min="18" max="18" width="0" hidden="1" customWidth="1"/>
    <col min="19" max="19" width="8.88671875" customWidth="1"/>
  </cols>
  <sheetData>
    <row r="1" spans="1:20" outlineLevel="1" x14ac:dyDescent="0.3">
      <c r="A1" t="s">
        <v>0</v>
      </c>
      <c r="B1">
        <v>10</v>
      </c>
      <c r="D1" t="s">
        <v>7</v>
      </c>
      <c r="H1" s="8" t="s">
        <v>16</v>
      </c>
    </row>
    <row r="2" spans="1:20" outlineLevel="1" x14ac:dyDescent="0.3">
      <c r="A2" t="s">
        <v>1</v>
      </c>
      <c r="B2">
        <v>20</v>
      </c>
      <c r="D2" s="2" t="s">
        <v>8</v>
      </c>
      <c r="H2" s="8">
        <v>10</v>
      </c>
      <c r="M2" t="s">
        <v>77</v>
      </c>
      <c r="O2" t="s">
        <v>82</v>
      </c>
      <c r="P2" t="s">
        <v>82</v>
      </c>
      <c r="Q2" t="s">
        <v>82</v>
      </c>
      <c r="R2" t="s">
        <v>82</v>
      </c>
      <c r="S2" t="s">
        <v>82</v>
      </c>
      <c r="T2" t="s">
        <v>83</v>
      </c>
    </row>
    <row r="3" spans="1:20" ht="28.8" outlineLevel="1" x14ac:dyDescent="0.3">
      <c r="A3" s="1" t="s">
        <v>2</v>
      </c>
      <c r="B3">
        <v>30</v>
      </c>
      <c r="D3" s="3" t="s">
        <v>9</v>
      </c>
      <c r="H3" s="8">
        <v>20</v>
      </c>
      <c r="M3" t="s">
        <v>78</v>
      </c>
      <c r="O3" t="s">
        <v>82</v>
      </c>
      <c r="P3" t="s">
        <v>82</v>
      </c>
      <c r="Q3" t="s">
        <v>82</v>
      </c>
      <c r="R3" t="s">
        <v>82</v>
      </c>
      <c r="S3" t="s">
        <v>86</v>
      </c>
      <c r="T3" t="s">
        <v>87</v>
      </c>
    </row>
    <row r="4" spans="1:20" outlineLevel="1" x14ac:dyDescent="0.3">
      <c r="A4" t="s">
        <v>3</v>
      </c>
      <c r="B4">
        <v>40</v>
      </c>
      <c r="D4" s="4" t="s">
        <v>10</v>
      </c>
      <c r="F4" s="42" t="s">
        <v>14</v>
      </c>
      <c r="G4" s="42"/>
      <c r="H4" s="8">
        <v>25</v>
      </c>
      <c r="M4" t="s">
        <v>79</v>
      </c>
      <c r="O4" t="s">
        <v>82</v>
      </c>
      <c r="P4" t="s">
        <v>82</v>
      </c>
      <c r="Q4" t="s">
        <v>82</v>
      </c>
      <c r="R4" t="s">
        <v>82</v>
      </c>
      <c r="S4" t="s">
        <v>84</v>
      </c>
      <c r="T4" t="s">
        <v>85</v>
      </c>
    </row>
    <row r="5" spans="1:20" outlineLevel="1" x14ac:dyDescent="0.3">
      <c r="A5" t="s">
        <v>4</v>
      </c>
      <c r="B5">
        <v>50</v>
      </c>
      <c r="D5" s="5" t="s">
        <v>11</v>
      </c>
      <c r="F5" s="42"/>
      <c r="G5" s="42"/>
      <c r="H5" s="8">
        <v>33.3333333333333</v>
      </c>
      <c r="M5" t="s">
        <v>80</v>
      </c>
      <c r="O5" t="s">
        <v>82</v>
      </c>
      <c r="P5" t="s">
        <v>82</v>
      </c>
      <c r="Q5" t="s">
        <v>82</v>
      </c>
      <c r="R5" t="s">
        <v>82</v>
      </c>
      <c r="S5" t="s">
        <v>82</v>
      </c>
      <c r="T5" t="s">
        <v>83</v>
      </c>
    </row>
    <row r="6" spans="1:20" outlineLevel="1" x14ac:dyDescent="0.3">
      <c r="A6" t="s">
        <v>5</v>
      </c>
      <c r="B6">
        <v>60</v>
      </c>
      <c r="D6" s="6" t="s">
        <v>12</v>
      </c>
      <c r="F6" s="42"/>
      <c r="G6" s="42"/>
      <c r="H6" s="8">
        <v>40.8333333333333</v>
      </c>
      <c r="M6" t="s">
        <v>81</v>
      </c>
      <c r="O6" t="s">
        <v>82</v>
      </c>
      <c r="P6" t="s">
        <v>82</v>
      </c>
      <c r="Q6" t="s">
        <v>82</v>
      </c>
      <c r="R6" t="s">
        <v>82</v>
      </c>
      <c r="S6" t="s">
        <v>82</v>
      </c>
      <c r="T6" t="s">
        <v>83</v>
      </c>
    </row>
    <row r="7" spans="1:20" outlineLevel="1" x14ac:dyDescent="0.3">
      <c r="A7" t="s">
        <v>6</v>
      </c>
      <c r="B7">
        <v>70</v>
      </c>
      <c r="D7" s="7" t="s">
        <v>13</v>
      </c>
      <c r="F7" s="42"/>
      <c r="G7" s="42"/>
      <c r="H7" s="8">
        <v>48.3333333333333</v>
      </c>
      <c r="M7" t="s">
        <v>77</v>
      </c>
      <c r="O7" t="s">
        <v>82</v>
      </c>
      <c r="P7" t="s">
        <v>82</v>
      </c>
      <c r="Q7" t="s">
        <v>82</v>
      </c>
      <c r="R7" t="s">
        <v>82</v>
      </c>
      <c r="S7" t="s">
        <v>82</v>
      </c>
      <c r="T7" t="s">
        <v>83</v>
      </c>
    </row>
    <row r="8" spans="1:20" x14ac:dyDescent="0.3">
      <c r="B8" cm="1">
        <f t="array" ref="B8:B10">SUM(B1:B7)+(B2:B4)</f>
        <v>300</v>
      </c>
      <c r="F8" s="42"/>
      <c r="G8" s="42"/>
      <c r="H8" s="8">
        <v>55.8333333333333</v>
      </c>
      <c r="M8" t="s">
        <v>78</v>
      </c>
      <c r="O8" t="s">
        <v>82</v>
      </c>
      <c r="P8" t="s">
        <v>82</v>
      </c>
      <c r="Q8" t="s">
        <v>82</v>
      </c>
      <c r="R8" t="s">
        <v>82</v>
      </c>
      <c r="S8" t="s">
        <v>88</v>
      </c>
      <c r="T8" t="s">
        <v>89</v>
      </c>
    </row>
    <row r="9" spans="1:20" x14ac:dyDescent="0.3">
      <c r="B9">
        <v>310</v>
      </c>
      <c r="H9" s="8">
        <v>63.3333333333333</v>
      </c>
      <c r="M9" t="s">
        <v>79</v>
      </c>
      <c r="O9" t="s">
        <v>82</v>
      </c>
      <c r="P9" t="s">
        <v>82</v>
      </c>
      <c r="Q9" t="s">
        <v>82</v>
      </c>
      <c r="R9" t="s">
        <v>82</v>
      </c>
      <c r="S9" t="s">
        <v>82</v>
      </c>
      <c r="T9" t="s">
        <v>83</v>
      </c>
    </row>
    <row r="10" spans="1:20" x14ac:dyDescent="0.3">
      <c r="B10">
        <v>320</v>
      </c>
      <c r="F10" s="1" t="s">
        <v>15</v>
      </c>
      <c r="H10" s="8">
        <v>70.8333333333333</v>
      </c>
      <c r="M10" t="s">
        <v>80</v>
      </c>
    </row>
    <row r="11" spans="1:20" ht="15" thickBot="1" x14ac:dyDescent="0.35">
      <c r="H11" s="8" t="s">
        <v>90</v>
      </c>
      <c r="O11">
        <f>P11</f>
        <v>0</v>
      </c>
    </row>
    <row r="12" spans="1:20" x14ac:dyDescent="0.3">
      <c r="A12" s="43" t="s">
        <v>17</v>
      </c>
      <c r="B12" s="44"/>
      <c r="C12" s="44"/>
      <c r="D12" s="44"/>
      <c r="E12" s="45" t="s">
        <v>28</v>
      </c>
      <c r="F12" s="46"/>
      <c r="G12" s="46"/>
      <c r="H12" s="16"/>
      <c r="I12" s="47" t="s">
        <v>38</v>
      </c>
      <c r="J12" s="47"/>
      <c r="K12" s="47"/>
      <c r="L12" s="47"/>
      <c r="M12" s="47"/>
      <c r="O12" s="24"/>
    </row>
    <row r="13" spans="1:20" x14ac:dyDescent="0.3">
      <c r="A13" s="9" t="s">
        <v>18</v>
      </c>
      <c r="B13" t="s">
        <v>19</v>
      </c>
      <c r="C13" t="s">
        <v>20</v>
      </c>
      <c r="D13" t="s">
        <v>21</v>
      </c>
      <c r="E13" s="12" t="s">
        <v>29</v>
      </c>
      <c r="F13" t="s">
        <v>30</v>
      </c>
      <c r="G13" t="s">
        <v>31</v>
      </c>
      <c r="H13" s="17"/>
      <c r="I13" s="16">
        <v>1</v>
      </c>
      <c r="J13" s="16">
        <v>2</v>
      </c>
      <c r="K13" s="16">
        <v>3</v>
      </c>
      <c r="L13" s="16">
        <v>4</v>
      </c>
      <c r="M13" s="16">
        <v>5</v>
      </c>
    </row>
    <row r="14" spans="1:20" x14ac:dyDescent="0.3">
      <c r="A14" s="9" t="s">
        <v>22</v>
      </c>
      <c r="B14">
        <v>20000</v>
      </c>
      <c r="C14">
        <v>12500</v>
      </c>
      <c r="D14">
        <f>B14-C14</f>
        <v>7500</v>
      </c>
      <c r="E14" s="12" t="s">
        <v>32</v>
      </c>
      <c r="F14">
        <v>100</v>
      </c>
      <c r="H14" s="16">
        <v>10</v>
      </c>
      <c r="I14" s="18">
        <f>I$13*$H14</f>
        <v>10</v>
      </c>
      <c r="J14" s="18">
        <f t="shared" ref="J14:M14" si="0">J$13*$H14</f>
        <v>20</v>
      </c>
      <c r="K14" s="18">
        <f t="shared" si="0"/>
        <v>30</v>
      </c>
      <c r="L14" s="18">
        <f t="shared" si="0"/>
        <v>40</v>
      </c>
      <c r="M14" s="18">
        <f t="shared" si="0"/>
        <v>50</v>
      </c>
    </row>
    <row r="15" spans="1:20" x14ac:dyDescent="0.3">
      <c r="A15" s="9" t="s">
        <v>23</v>
      </c>
      <c r="B15">
        <v>30000</v>
      </c>
      <c r="C15">
        <v>13500</v>
      </c>
      <c r="D15">
        <f t="shared" ref="D15:D19" si="1">B15-C15</f>
        <v>16500</v>
      </c>
      <c r="E15" s="12" t="s">
        <v>33</v>
      </c>
      <c r="F15">
        <v>85</v>
      </c>
      <c r="G15" s="15">
        <f>F15/F14</f>
        <v>0.85</v>
      </c>
      <c r="H15" s="16">
        <v>20</v>
      </c>
      <c r="I15" s="18">
        <f t="shared" ref="I15:M19" si="2">I$13*$H15</f>
        <v>20</v>
      </c>
      <c r="J15" s="18">
        <f t="shared" si="2"/>
        <v>40</v>
      </c>
      <c r="K15" s="18">
        <f t="shared" si="2"/>
        <v>60</v>
      </c>
      <c r="L15" s="18">
        <f t="shared" si="2"/>
        <v>80</v>
      </c>
      <c r="M15" s="18">
        <f t="shared" si="2"/>
        <v>100</v>
      </c>
    </row>
    <row r="16" spans="1:20" x14ac:dyDescent="0.3">
      <c r="A16" s="9" t="s">
        <v>24</v>
      </c>
      <c r="B16">
        <v>40000</v>
      </c>
      <c r="C16">
        <v>15500</v>
      </c>
      <c r="D16">
        <f t="shared" si="1"/>
        <v>24500</v>
      </c>
      <c r="E16" s="12" t="s">
        <v>34</v>
      </c>
      <c r="F16">
        <v>65</v>
      </c>
      <c r="G16" s="15">
        <f>F16/$F$14</f>
        <v>0.65</v>
      </c>
      <c r="H16" s="16">
        <v>30</v>
      </c>
      <c r="I16" s="18">
        <f t="shared" si="2"/>
        <v>30</v>
      </c>
      <c r="J16" s="18">
        <f t="shared" si="2"/>
        <v>60</v>
      </c>
      <c r="K16" s="18">
        <f t="shared" si="2"/>
        <v>90</v>
      </c>
      <c r="L16" s="18">
        <f t="shared" si="2"/>
        <v>120</v>
      </c>
      <c r="M16" s="18">
        <f t="shared" si="2"/>
        <v>150</v>
      </c>
    </row>
    <row r="17" spans="1:20" x14ac:dyDescent="0.3">
      <c r="A17" s="9" t="s">
        <v>25</v>
      </c>
      <c r="B17">
        <v>50000</v>
      </c>
      <c r="C17">
        <v>16833.333333333299</v>
      </c>
      <c r="D17">
        <f t="shared" si="1"/>
        <v>33166.666666666701</v>
      </c>
      <c r="E17" s="12" t="s">
        <v>35</v>
      </c>
      <c r="F17">
        <v>75</v>
      </c>
      <c r="G17" s="15">
        <f>F17/$F$14</f>
        <v>0.75</v>
      </c>
      <c r="H17" s="16">
        <v>40</v>
      </c>
      <c r="I17" s="18">
        <f t="shared" si="2"/>
        <v>40</v>
      </c>
      <c r="J17" s="18">
        <f t="shared" si="2"/>
        <v>80</v>
      </c>
      <c r="K17" s="18">
        <f t="shared" si="2"/>
        <v>120</v>
      </c>
      <c r="L17" s="18">
        <f t="shared" si="2"/>
        <v>160</v>
      </c>
      <c r="M17" s="18">
        <f t="shared" si="2"/>
        <v>200</v>
      </c>
    </row>
    <row r="18" spans="1:20" x14ac:dyDescent="0.3">
      <c r="A18" s="9" t="s">
        <v>26</v>
      </c>
      <c r="B18">
        <v>60000</v>
      </c>
      <c r="C18">
        <v>18333.333333333299</v>
      </c>
      <c r="D18">
        <f t="shared" si="1"/>
        <v>41666.666666666701</v>
      </c>
      <c r="E18" s="12" t="s">
        <v>36</v>
      </c>
      <c r="F18">
        <v>95</v>
      </c>
      <c r="G18" s="15">
        <f t="shared" ref="G18:G19" si="3">F18/$F$14</f>
        <v>0.95</v>
      </c>
      <c r="H18" s="16">
        <v>50</v>
      </c>
      <c r="I18" s="18">
        <f t="shared" si="2"/>
        <v>50</v>
      </c>
      <c r="J18" s="18">
        <f t="shared" si="2"/>
        <v>100</v>
      </c>
      <c r="K18" s="18">
        <f t="shared" si="2"/>
        <v>150</v>
      </c>
      <c r="L18" s="18">
        <f t="shared" si="2"/>
        <v>200</v>
      </c>
      <c r="M18" s="18">
        <f t="shared" si="2"/>
        <v>250</v>
      </c>
    </row>
    <row r="19" spans="1:20" ht="15" thickBot="1" x14ac:dyDescent="0.35">
      <c r="A19" s="10" t="s">
        <v>27</v>
      </c>
      <c r="B19" s="11">
        <v>70000</v>
      </c>
      <c r="C19" s="11">
        <v>19833.333333333299</v>
      </c>
      <c r="D19" s="11">
        <f t="shared" si="1"/>
        <v>50166.666666666701</v>
      </c>
      <c r="E19" s="13" t="s">
        <v>37</v>
      </c>
      <c r="F19" s="14">
        <v>45</v>
      </c>
      <c r="G19" s="15">
        <f t="shared" si="3"/>
        <v>0.45</v>
      </c>
      <c r="H19" s="16">
        <v>60</v>
      </c>
      <c r="I19" s="18">
        <f t="shared" si="2"/>
        <v>60</v>
      </c>
      <c r="J19" s="18">
        <f t="shared" si="2"/>
        <v>120</v>
      </c>
      <c r="K19" s="18">
        <f t="shared" si="2"/>
        <v>180</v>
      </c>
      <c r="L19" s="18">
        <f t="shared" si="2"/>
        <v>240</v>
      </c>
      <c r="M19" s="18">
        <f t="shared" si="2"/>
        <v>300</v>
      </c>
    </row>
    <row r="21" spans="1:20" x14ac:dyDescent="0.3"/>
    <row r="22" spans="1:20" x14ac:dyDescent="0.3">
      <c r="A22" t="s">
        <v>39</v>
      </c>
      <c r="B22" t="s">
        <v>33</v>
      </c>
      <c r="C22" t="s">
        <v>43</v>
      </c>
      <c r="D22" t="s">
        <v>49</v>
      </c>
      <c r="E22" t="s">
        <v>53</v>
      </c>
      <c r="F22" t="s">
        <v>54</v>
      </c>
      <c r="H22" s="8" t="s">
        <v>61</v>
      </c>
      <c r="I22" s="3" t="s">
        <v>62</v>
      </c>
      <c r="J22" t="s">
        <v>63</v>
      </c>
      <c r="K22" t="s">
        <v>64</v>
      </c>
      <c r="L22" t="s">
        <v>53</v>
      </c>
    </row>
    <row r="23" spans="1:20" x14ac:dyDescent="0.3">
      <c r="A23" t="s">
        <v>40</v>
      </c>
      <c r="B23" t="s">
        <v>44</v>
      </c>
      <c r="C23" t="s">
        <v>45</v>
      </c>
      <c r="D23" t="s">
        <v>50</v>
      </c>
      <c r="E23" t="s">
        <v>55</v>
      </c>
      <c r="F23" t="s">
        <v>56</v>
      </c>
      <c r="H23" s="8" t="s">
        <v>65</v>
      </c>
      <c r="I23" s="3" t="s">
        <v>66</v>
      </c>
      <c r="J23" t="s">
        <v>67</v>
      </c>
      <c r="K23" t="s">
        <v>68</v>
      </c>
      <c r="L23" t="s">
        <v>63</v>
      </c>
    </row>
    <row r="24" spans="1:20" x14ac:dyDescent="0.3">
      <c r="A24" t="s">
        <v>41</v>
      </c>
      <c r="B24" t="s">
        <v>46</v>
      </c>
      <c r="C24" t="s">
        <v>47</v>
      </c>
      <c r="D24" t="s">
        <v>51</v>
      </c>
      <c r="E24" t="s">
        <v>57</v>
      </c>
      <c r="F24" t="s">
        <v>58</v>
      </c>
      <c r="H24" s="8" t="s">
        <v>69</v>
      </c>
      <c r="I24" s="3" t="s">
        <v>70</v>
      </c>
      <c r="J24" t="s">
        <v>71</v>
      </c>
      <c r="K24" t="s">
        <v>72</v>
      </c>
      <c r="L24" t="s">
        <v>73</v>
      </c>
    </row>
    <row r="25" spans="1:20" x14ac:dyDescent="0.3">
      <c r="A25" t="s">
        <v>42</v>
      </c>
      <c r="B25" t="s">
        <v>48</v>
      </c>
      <c r="C25" t="s">
        <v>46</v>
      </c>
      <c r="D25" t="s">
        <v>52</v>
      </c>
      <c r="E25" t="s">
        <v>58</v>
      </c>
      <c r="F25" t="s">
        <v>59</v>
      </c>
      <c r="G25" t="s">
        <v>60</v>
      </c>
      <c r="H25" s="8" t="s">
        <v>48</v>
      </c>
      <c r="I25" s="3" t="s">
        <v>74</v>
      </c>
      <c r="J25" t="s">
        <v>75</v>
      </c>
      <c r="K25" t="s">
        <v>76</v>
      </c>
    </row>
    <row r="27" spans="1:20" x14ac:dyDescent="0.3">
      <c r="F27" s="48" t="s">
        <v>91</v>
      </c>
      <c r="G27" s="48"/>
      <c r="H27" s="48"/>
      <c r="I27" s="48"/>
      <c r="J27" s="48"/>
    </row>
    <row r="28" spans="1:20" x14ac:dyDescent="0.3">
      <c r="F28">
        <v>25</v>
      </c>
      <c r="G28">
        <v>45</v>
      </c>
      <c r="I28" s="3" t="s">
        <v>100</v>
      </c>
      <c r="K28" t="s">
        <v>29</v>
      </c>
      <c r="L28" t="s">
        <v>108</v>
      </c>
      <c r="M28" t="s">
        <v>109</v>
      </c>
      <c r="O28" t="s">
        <v>29</v>
      </c>
      <c r="P28" t="s">
        <v>108</v>
      </c>
      <c r="Q28" t="s">
        <v>109</v>
      </c>
    </row>
    <row r="29" spans="1:20" ht="43.2" x14ac:dyDescent="0.3">
      <c r="F29" s="2" t="s">
        <v>92</v>
      </c>
      <c r="G29" t="s">
        <v>106</v>
      </c>
      <c r="H29" s="8" t="s">
        <v>107</v>
      </c>
      <c r="I29" s="3" t="s">
        <v>101</v>
      </c>
      <c r="K29" t="s">
        <v>56</v>
      </c>
      <c r="L29">
        <v>40</v>
      </c>
      <c r="M29" t="str">
        <f>IF(Table1[[#This Row],[Mark]]&gt;60,$J$32,IF(Table1[[#This Row],[Mark]]&gt;40,$J$31,$J$30))</f>
        <v>Fail</v>
      </c>
      <c r="O29" t="s">
        <v>56</v>
      </c>
      <c r="P29">
        <v>-15</v>
      </c>
      <c r="Q29" t="str">
        <f>IF(AND(P29&gt;0,P29&lt;40),"Fail",IF(AND(P29&gt;=40,P29&lt;60),"Pass",IF(AND(P29&gt;=60,P29&lt;=100),"Distinction","Invalid")))</f>
        <v>Invalid</v>
      </c>
      <c r="S29" t="str">
        <f>IF(OR(P29&lt;0,P29&gt;100),"Invalid",IF(P29&gt;=60,"Distingtion",IF(P29&gt;=40,"Pass","Fail")))</f>
        <v>Invalid</v>
      </c>
      <c r="T29" s="1" t="str">
        <f ca="1">_xlfn.FORMULATEXT(H30)</f>
        <v>=IFERROR(G30,"Skip This")</v>
      </c>
    </row>
    <row r="30" spans="1:20" x14ac:dyDescent="0.3">
      <c r="F30" t="s">
        <v>93</v>
      </c>
      <c r="G30" t="b">
        <f>F28&gt;G28</f>
        <v>0</v>
      </c>
      <c r="H30" t="b">
        <f t="shared" ref="H30:H36" si="4">IFERROR(G30,"Skip This")</f>
        <v>0</v>
      </c>
      <c r="I30" s="3" t="s">
        <v>102</v>
      </c>
      <c r="J30" t="s">
        <v>101</v>
      </c>
      <c r="K30" t="s">
        <v>110</v>
      </c>
      <c r="L30">
        <v>50</v>
      </c>
      <c r="M30" t="str">
        <f>IF(Table1[[#This Row],[Mark]]&gt;60,$J$32,IF(Table1[[#This Row],[Mark]]&gt;40,$J$31,$J$30))</f>
        <v>Pass</v>
      </c>
      <c r="O30" t="s">
        <v>110</v>
      </c>
      <c r="P30">
        <v>50</v>
      </c>
      <c r="Q30" t="str">
        <f t="shared" ref="Q30:Q38" si="5">IF(AND(P30&gt;0,P30&lt;40),"Fail",IF(AND(P30&gt;=40,P30&lt;60),"Pass",IF(AND(P30&gt;=60,P30&lt;=100),"Distinction","Invalid")))</f>
        <v>Pass</v>
      </c>
      <c r="S30" t="str">
        <f t="shared" ref="S30:S38" si="6">IF(OR(P30&lt;0,P30&gt;100),"Invalid",IF(P30&gt;=60,"Distingtion",IF(P30&gt;=40,"Pass","Fail")))</f>
        <v>Pass</v>
      </c>
      <c r="T30" s="1"/>
    </row>
    <row r="31" spans="1:20" x14ac:dyDescent="0.3">
      <c r="F31" t="s">
        <v>94</v>
      </c>
      <c r="G31">
        <f>IF(F28&lt;G28,1,0)</f>
        <v>1</v>
      </c>
      <c r="H31">
        <f t="shared" si="4"/>
        <v>1</v>
      </c>
      <c r="I31" s="3" t="s">
        <v>103</v>
      </c>
      <c r="J31" t="s">
        <v>100</v>
      </c>
      <c r="K31" t="s">
        <v>55</v>
      </c>
      <c r="L31">
        <v>60</v>
      </c>
      <c r="M31" t="str">
        <f>IF(Table1[[#This Row],[Mark]]&gt;60,$J$32,IF(Table1[[#This Row],[Mark]]&gt;40,$J$31,$J$30))</f>
        <v>Pass</v>
      </c>
      <c r="O31" t="s">
        <v>55</v>
      </c>
      <c r="P31">
        <v>60</v>
      </c>
      <c r="Q31" t="str">
        <f t="shared" si="5"/>
        <v>Distinction</v>
      </c>
      <c r="S31" t="str">
        <f t="shared" si="6"/>
        <v>Distingtion</v>
      </c>
    </row>
    <row r="32" spans="1:20" x14ac:dyDescent="0.3">
      <c r="F32" t="s">
        <v>95</v>
      </c>
      <c r="G32" t="str">
        <f>IF(F28&lt;G28,"Pass","Fail")</f>
        <v>Pass</v>
      </c>
      <c r="H32" t="str">
        <f t="shared" si="4"/>
        <v>Pass</v>
      </c>
      <c r="I32" s="3" t="s">
        <v>104</v>
      </c>
      <c r="J32" t="s">
        <v>105</v>
      </c>
      <c r="K32" t="s">
        <v>111</v>
      </c>
      <c r="L32">
        <v>44</v>
      </c>
      <c r="M32" t="str">
        <f>IF(Table1[[#This Row],[Mark]]&gt;60,$J$32,IF(Table1[[#This Row],[Mark]]&gt;40,$J$31,$J$30))</f>
        <v>Pass</v>
      </c>
      <c r="O32" t="s">
        <v>111</v>
      </c>
      <c r="P32">
        <v>44</v>
      </c>
      <c r="Q32" t="str">
        <f t="shared" si="5"/>
        <v>Pass</v>
      </c>
      <c r="S32" t="str">
        <f t="shared" si="6"/>
        <v>Pass</v>
      </c>
    </row>
    <row r="33" spans="6:19" x14ac:dyDescent="0.3">
      <c r="F33" t="s">
        <v>96</v>
      </c>
      <c r="G33" t="str">
        <f>IF(F28&gt;G28,UPPER(I28),UPPER(I29))</f>
        <v>FAIL</v>
      </c>
      <c r="H33" t="str">
        <f t="shared" si="4"/>
        <v>FAIL</v>
      </c>
      <c r="K33" t="s">
        <v>112</v>
      </c>
      <c r="L33">
        <v>55</v>
      </c>
      <c r="M33" t="str">
        <f>IF(Table1[[#This Row],[Mark]]&gt;60,$J$32,IF(Table1[[#This Row],[Mark]]&gt;40,$J$31,$J$30))</f>
        <v>Pass</v>
      </c>
      <c r="O33" t="s">
        <v>112</v>
      </c>
      <c r="P33">
        <v>55</v>
      </c>
      <c r="Q33" t="str">
        <f t="shared" si="5"/>
        <v>Pass</v>
      </c>
      <c r="S33" t="str">
        <f t="shared" si="6"/>
        <v>Pass</v>
      </c>
    </row>
    <row r="34" spans="6:19" x14ac:dyDescent="0.3">
      <c r="F34" t="s">
        <v>97</v>
      </c>
      <c r="G34" t="str">
        <f>IF(F28&lt;G28,"YES","No")</f>
        <v>YES</v>
      </c>
      <c r="H34" t="str">
        <f t="shared" si="4"/>
        <v>YES</v>
      </c>
      <c r="K34" t="s">
        <v>113</v>
      </c>
      <c r="L34">
        <v>88</v>
      </c>
      <c r="M34" t="str">
        <f>IF(Table1[[#This Row],[Mark]]&gt;60,$J$32,IF(Table1[[#This Row],[Mark]]&gt;40,$J$31,$J$30))</f>
        <v>Distinction</v>
      </c>
      <c r="O34" t="s">
        <v>113</v>
      </c>
      <c r="P34">
        <v>88</v>
      </c>
      <c r="Q34" t="str">
        <f t="shared" si="5"/>
        <v>Distinction</v>
      </c>
      <c r="S34" t="str">
        <f t="shared" si="6"/>
        <v>Distingtion</v>
      </c>
    </row>
    <row r="35" spans="6:19" x14ac:dyDescent="0.3">
      <c r="F35" t="s">
        <v>98</v>
      </c>
      <c r="G35">
        <f>IF(F28&lt;G28,F28+G28,0)</f>
        <v>70</v>
      </c>
      <c r="H35">
        <f t="shared" si="4"/>
        <v>70</v>
      </c>
      <c r="K35" t="s">
        <v>114</v>
      </c>
      <c r="L35">
        <v>66</v>
      </c>
      <c r="M35" t="str">
        <f>IF(Table1[[#This Row],[Mark]]&gt;60,$J$32,IF(Table1[[#This Row],[Mark]]&gt;40,$J$31,$J$30))</f>
        <v>Distinction</v>
      </c>
      <c r="O35" t="s">
        <v>114</v>
      </c>
      <c r="P35">
        <v>66</v>
      </c>
      <c r="Q35" t="str">
        <f t="shared" si="5"/>
        <v>Distinction</v>
      </c>
      <c r="S35" t="str">
        <f t="shared" si="6"/>
        <v>Distingtion</v>
      </c>
    </row>
    <row r="36" spans="6:19" x14ac:dyDescent="0.3">
      <c r="F36" t="s">
        <v>99</v>
      </c>
      <c r="G36" s="19">
        <f ca="1">IF(F28&lt;G28,TODAY(),TODAY()+10)</f>
        <v>45682</v>
      </c>
      <c r="H36" s="19">
        <f t="shared" ca="1" si="4"/>
        <v>45682</v>
      </c>
      <c r="K36" t="s">
        <v>57</v>
      </c>
      <c r="L36">
        <v>22</v>
      </c>
      <c r="M36" t="str">
        <f>IF(Table1[[#This Row],[Mark]]&gt;60,$J$32,IF(Table1[[#This Row],[Mark]]&gt;40,$J$31,$J$30))</f>
        <v>Fail</v>
      </c>
      <c r="O36" t="s">
        <v>57</v>
      </c>
      <c r="P36">
        <v>22</v>
      </c>
      <c r="Q36" t="str">
        <f t="shared" si="5"/>
        <v>Fail</v>
      </c>
      <c r="S36" t="str">
        <f t="shared" si="6"/>
        <v>Fail</v>
      </c>
    </row>
    <row r="37" spans="6:19" x14ac:dyDescent="0.3">
      <c r="F37" t="s">
        <v>93</v>
      </c>
      <c r="G37" t="b">
        <f>F35&gt;G35</f>
        <v>1</v>
      </c>
      <c r="H37" t="b">
        <f t="shared" ref="H37" si="7">IFERROR(G37,"Skip This")</f>
        <v>1</v>
      </c>
      <c r="K37" t="s">
        <v>115</v>
      </c>
      <c r="L37">
        <v>33</v>
      </c>
      <c r="M37" t="str">
        <f>IF(Table1[[#This Row],[Mark]]&gt;60,$J$32,IF(Table1[[#This Row],[Mark]]&gt;40,$J$31,$J$30))</f>
        <v>Fail</v>
      </c>
      <c r="O37" t="s">
        <v>115</v>
      </c>
      <c r="P37">
        <v>33</v>
      </c>
      <c r="Q37" t="str">
        <f t="shared" si="5"/>
        <v>Fail</v>
      </c>
      <c r="S37" t="str">
        <f t="shared" si="6"/>
        <v>Fail</v>
      </c>
    </row>
    <row r="38" spans="6:19" x14ac:dyDescent="0.3">
      <c r="G38" t="b">
        <f>NOT(G30)</f>
        <v>1</v>
      </c>
      <c r="H38" t="b">
        <f>IFERROR(G38,"Skip This")</f>
        <v>1</v>
      </c>
      <c r="K38" t="s">
        <v>59</v>
      </c>
      <c r="L38">
        <v>70</v>
      </c>
      <c r="M38" t="str">
        <f>IF(Table1[[#This Row],[Mark]]&gt;60,$J$32,IF(Table1[[#This Row],[Mark]]&gt;40,$J$31,$J$30))</f>
        <v>Distinction</v>
      </c>
      <c r="O38" t="s">
        <v>59</v>
      </c>
      <c r="P38">
        <v>70</v>
      </c>
      <c r="Q38" t="str">
        <f t="shared" si="5"/>
        <v>Distinction</v>
      </c>
      <c r="S38" t="str">
        <f t="shared" si="6"/>
        <v>Distingtion</v>
      </c>
    </row>
    <row r="39" spans="6:19" x14ac:dyDescent="0.3">
      <c r="G39" t="e">
        <f>NOT(G34)</f>
        <v>#VALUE!</v>
      </c>
      <c r="H39" s="8" t="str">
        <f>IFERROR(G39,"Skip This")</f>
        <v>Skip This</v>
      </c>
    </row>
  </sheetData>
  <customSheetViews>
    <customSheetView guid="{C7C39FC3-E7D5-458A-8514-0B9F2AB01024}">
      <selection activeCell="O2" sqref="O2:R9"/>
      <pageMargins left="0.7" right="0.7" top="0.75" bottom="0.75" header="0.3" footer="0.3"/>
      <pageSetup orientation="portrait" r:id="rId1"/>
    </customSheetView>
  </customSheetViews>
  <mergeCells count="5">
    <mergeCell ref="F4:G8"/>
    <mergeCell ref="A12:D12"/>
    <mergeCell ref="E12:G12"/>
    <mergeCell ref="I12:M12"/>
    <mergeCell ref="F27:J27"/>
  </mergeCells>
  <phoneticPr fontId="3" type="noConversion"/>
  <conditionalFormatting sqref="I2:I10">
    <cfRule type="timePeriod" dxfId="1" priority="1" timePeriod="lastMonth">
      <formula>AND(MONTH(I2)=MONTH(EDATE(TODAY(),0-1)),YEAR(I2)=YEAR(EDATE(TODAY(),0-1)))</formula>
    </cfRule>
    <cfRule type="timePeriod" dxfId="0" priority="2" timePeriod="yesterday">
      <formula>FLOOR(I2,1)=TODAY()-1</formula>
    </cfRule>
  </conditionalFormatting>
  <pageMargins left="0.7" right="0.7" top="0.77500000000000002" bottom="0.75" header="0.3" footer="0.3"/>
  <pageSetup paperSize="5" fitToWidth="0" orientation="portrait" r:id="rId2"/>
  <legacyDrawing r:id="rId3"/>
  <tableParts count="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A5BB-AE63-45DD-9AD2-C817E3137CF9}">
  <dimension ref="A1:E9"/>
  <sheetViews>
    <sheetView workbookViewId="0">
      <selection activeCell="D8" sqref="D8"/>
    </sheetView>
  </sheetViews>
  <sheetFormatPr defaultRowHeight="14.4" x14ac:dyDescent="0.3"/>
  <cols>
    <col min="3" max="3" width="12.6640625" customWidth="1"/>
    <col min="4" max="4" width="24" customWidth="1"/>
    <col min="5" max="5" width="37.21875" customWidth="1"/>
  </cols>
  <sheetData>
    <row r="1" spans="1:5" x14ac:dyDescent="0.3">
      <c r="A1" t="s">
        <v>117</v>
      </c>
      <c r="B1" t="s">
        <v>116</v>
      </c>
      <c r="C1" t="s">
        <v>82</v>
      </c>
    </row>
    <row r="2" spans="1:5" x14ac:dyDescent="0.3">
      <c r="A2" t="s">
        <v>118</v>
      </c>
      <c r="B2" t="str">
        <f>TRIM(A1)</f>
        <v>Merajul</v>
      </c>
      <c r="C2" t="s">
        <v>123</v>
      </c>
      <c r="D2" t="str">
        <f>LEFT(B2,3)</f>
        <v>Mer</v>
      </c>
    </row>
    <row r="3" spans="1:5" x14ac:dyDescent="0.3">
      <c r="A3" t="s">
        <v>119</v>
      </c>
      <c r="B3" t="str">
        <f>UPPER(B2)</f>
        <v>MERAJUL</v>
      </c>
      <c r="C3" t="s">
        <v>124</v>
      </c>
      <c r="D3" t="str">
        <f>RIGHT(B2,4)</f>
        <v>ajul</v>
      </c>
    </row>
    <row r="4" spans="1:5" x14ac:dyDescent="0.3">
      <c r="A4" t="s">
        <v>120</v>
      </c>
      <c r="B4" t="str">
        <f>PROPER(A1)</f>
        <v xml:space="preserve">    Merajul</v>
      </c>
      <c r="C4" t="s">
        <v>125</v>
      </c>
      <c r="D4" t="str">
        <f>MID(B2,3,3)</f>
        <v>raj</v>
      </c>
    </row>
    <row r="5" spans="1:5" x14ac:dyDescent="0.3">
      <c r="A5" t="s">
        <v>121</v>
      </c>
      <c r="B5" t="str">
        <f>LOWER(A1)</f>
        <v xml:space="preserve">    merajul</v>
      </c>
      <c r="C5" t="s">
        <v>126</v>
      </c>
      <c r="D5" t="str">
        <f>_xlfn.CONCAT(B2,B1,C1)</f>
        <v>MerajulRahmanShipon</v>
      </c>
      <c r="E5" t="str">
        <f>_xlfn.CONCAT(B2," ",B1," ",C1)</f>
        <v>Merajul Rahman Shipon</v>
      </c>
    </row>
    <row r="6" spans="1:5" x14ac:dyDescent="0.3">
      <c r="A6" t="s">
        <v>122</v>
      </c>
      <c r="B6">
        <f>LEN(B2)</f>
        <v>7</v>
      </c>
      <c r="C6" t="s">
        <v>127</v>
      </c>
      <c r="D6">
        <f>FIND(B1,D5)</f>
        <v>8</v>
      </c>
    </row>
    <row r="7" spans="1:5" x14ac:dyDescent="0.3">
      <c r="C7" t="s">
        <v>128</v>
      </c>
      <c r="D7">
        <f>SEARCH("m",D5)</f>
        <v>1</v>
      </c>
    </row>
    <row r="8" spans="1:5" x14ac:dyDescent="0.3">
      <c r="C8" t="s">
        <v>129</v>
      </c>
      <c r="D8" t="str">
        <f>REPLACE(D5,8,6,"Islam")</f>
        <v>MerajulIslamShipon</v>
      </c>
    </row>
    <row r="9" spans="1:5" x14ac:dyDescent="0.3">
      <c r="C9" t="s">
        <v>130</v>
      </c>
      <c r="D9" t="str">
        <f>REPLACE(E5,9,6,"Islam")</f>
        <v>Merajul Islam Shipon</v>
      </c>
    </row>
  </sheetData>
  <pageMargins left="0.7" right="0.7" top="0.75" bottom="0.75" header="0.3" footer="0.3"/>
  <pageSetup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B45B4-37B9-4AAA-85B9-9E0CF274253B}">
  <dimension ref="A1:M16"/>
  <sheetViews>
    <sheetView topLeftCell="F1" workbookViewId="0">
      <selection activeCell="L2" sqref="L2"/>
    </sheetView>
  </sheetViews>
  <sheetFormatPr defaultRowHeight="14.4" x14ac:dyDescent="0.3"/>
  <cols>
    <col min="1" max="1" width="10.44140625" customWidth="1"/>
    <col min="2" max="2" width="14.6640625" bestFit="1" customWidth="1"/>
    <col min="3" max="4" width="10.44140625" customWidth="1"/>
    <col min="5" max="5" width="10.5546875" bestFit="1" customWidth="1"/>
    <col min="6" max="7" width="10.44140625" customWidth="1"/>
    <col min="9" max="10" width="11.6640625" customWidth="1"/>
    <col min="11" max="11" width="10.44140625" customWidth="1"/>
    <col min="13" max="13" width="8.44140625" style="22" bestFit="1" customWidth="1"/>
  </cols>
  <sheetData>
    <row r="1" spans="1:13" x14ac:dyDescent="0.3">
      <c r="A1" t="s">
        <v>106</v>
      </c>
      <c r="B1" s="21" t="s">
        <v>107</v>
      </c>
      <c r="C1" t="s">
        <v>149</v>
      </c>
      <c r="D1" t="s">
        <v>150</v>
      </c>
      <c r="M1" s="22">
        <v>45497</v>
      </c>
    </row>
    <row r="2" spans="1:13" x14ac:dyDescent="0.3">
      <c r="A2" t="s">
        <v>131</v>
      </c>
      <c r="B2" s="21">
        <f ca="1">TODAY()</f>
        <v>45682</v>
      </c>
      <c r="L2" s="20"/>
      <c r="M2" s="22">
        <v>45502</v>
      </c>
    </row>
    <row r="3" spans="1:13" x14ac:dyDescent="0.3">
      <c r="A3" t="s">
        <v>132</v>
      </c>
      <c r="B3" s="20">
        <f ca="1">NOW()</f>
        <v>45682.537751157404</v>
      </c>
    </row>
    <row r="4" spans="1:13" x14ac:dyDescent="0.3">
      <c r="A4" t="s">
        <v>133</v>
      </c>
      <c r="B4">
        <f ca="1">DAY(B2)</f>
        <v>25</v>
      </c>
    </row>
    <row r="5" spans="1:13" x14ac:dyDescent="0.3">
      <c r="A5" t="s">
        <v>18</v>
      </c>
      <c r="B5">
        <f ca="1">MONTH(B2)</f>
        <v>1</v>
      </c>
    </row>
    <row r="6" spans="1:13" x14ac:dyDescent="0.3">
      <c r="A6" t="s">
        <v>134</v>
      </c>
      <c r="B6">
        <f ca="1">YEAR(B3)</f>
        <v>2025</v>
      </c>
      <c r="L6" s="19"/>
    </row>
    <row r="7" spans="1:13" x14ac:dyDescent="0.3">
      <c r="A7" t="s">
        <v>135</v>
      </c>
      <c r="B7" s="19">
        <f ca="1">DATE(B6,B5,B4)</f>
        <v>45682</v>
      </c>
      <c r="E7" s="19" t="s">
        <v>106</v>
      </c>
      <c r="F7" t="s">
        <v>107</v>
      </c>
      <c r="G7" t="s">
        <v>149</v>
      </c>
      <c r="I7" s="19" t="s">
        <v>147</v>
      </c>
      <c r="J7" s="19" t="s">
        <v>148</v>
      </c>
      <c r="K7" t="s">
        <v>106</v>
      </c>
    </row>
    <row r="8" spans="1:13" x14ac:dyDescent="0.3">
      <c r="E8" s="19">
        <v>45298</v>
      </c>
      <c r="F8" t="s">
        <v>142</v>
      </c>
      <c r="G8">
        <f>NETWORKDAYS(E8,E9)</f>
        <v>257</v>
      </c>
      <c r="I8" t="s">
        <v>143</v>
      </c>
      <c r="L8" s="19"/>
    </row>
    <row r="9" spans="1:13" x14ac:dyDescent="0.3">
      <c r="A9" t="s">
        <v>136</v>
      </c>
      <c r="B9" s="19">
        <f ca="1">B2+C9</f>
        <v>45687</v>
      </c>
      <c r="C9">
        <v>5</v>
      </c>
      <c r="E9" s="19">
        <v>45657</v>
      </c>
      <c r="F9" t="s">
        <v>142</v>
      </c>
      <c r="G9">
        <f>NETWORKDAYS(E8,E9,$M:$M)</f>
        <v>255</v>
      </c>
      <c r="I9" t="s">
        <v>144</v>
      </c>
      <c r="J9">
        <f>DATEDIF(I7,J7,"Y")</f>
        <v>24</v>
      </c>
      <c r="K9">
        <f>DATEDIF(I7,J7,"Y")</f>
        <v>24</v>
      </c>
    </row>
    <row r="10" spans="1:13" x14ac:dyDescent="0.3">
      <c r="A10" t="s">
        <v>137</v>
      </c>
      <c r="B10" s="19">
        <f ca="1">B2-C10</f>
        <v>45677</v>
      </c>
      <c r="C10">
        <v>5</v>
      </c>
      <c r="I10" t="s">
        <v>145</v>
      </c>
      <c r="J10">
        <f>DATEDIF(I7,J7,"M")</f>
        <v>296</v>
      </c>
      <c r="K10">
        <f>DATEDIF(I7,J7,"YM")</f>
        <v>8</v>
      </c>
    </row>
    <row r="11" spans="1:13" x14ac:dyDescent="0.3">
      <c r="I11" t="s">
        <v>146</v>
      </c>
      <c r="J11">
        <f>DATEDIF(I7,J7,"D")</f>
        <v>9027</v>
      </c>
      <c r="K11">
        <f>DATEDIF(I7,J7,"MD")</f>
        <v>18</v>
      </c>
    </row>
    <row r="12" spans="1:13" x14ac:dyDescent="0.3">
      <c r="A12" t="s">
        <v>138</v>
      </c>
      <c r="B12" s="19">
        <f ca="1">EDATE(B2,C12)</f>
        <v>45833</v>
      </c>
      <c r="C12">
        <v>5</v>
      </c>
    </row>
    <row r="13" spans="1:13" x14ac:dyDescent="0.3">
      <c r="A13" t="s">
        <v>139</v>
      </c>
      <c r="B13" s="19">
        <f ca="1">EDATE(B2,C13)</f>
        <v>45529</v>
      </c>
      <c r="C13">
        <v>-5</v>
      </c>
    </row>
    <row r="15" spans="1:13" x14ac:dyDescent="0.3">
      <c r="A15" t="s">
        <v>140</v>
      </c>
      <c r="B15" s="19">
        <f ca="1">EDATE(B2,D15)</f>
        <v>47508</v>
      </c>
      <c r="C15">
        <v>5</v>
      </c>
      <c r="D15">
        <f>C15*12</f>
        <v>60</v>
      </c>
    </row>
    <row r="16" spans="1:13" x14ac:dyDescent="0.3">
      <c r="A16" t="s">
        <v>141</v>
      </c>
      <c r="B16" s="19">
        <f ca="1">EDATE(B2,D16)</f>
        <v>43855</v>
      </c>
      <c r="C16">
        <v>-5</v>
      </c>
      <c r="D16">
        <f>C16*12</f>
        <v>-60</v>
      </c>
    </row>
  </sheetData>
  <pageMargins left="0.7" right="0.7" top="0.75" bottom="0.75" header="0.3" footer="0.3"/>
  <pageSetup orientation="portrait" horizontalDpi="4294967293" verticalDpi="300"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0D38-1963-4BA1-8146-84C26F469E7A}">
  <dimension ref="A1:F11"/>
  <sheetViews>
    <sheetView workbookViewId="0">
      <selection activeCell="J10" sqref="J10"/>
    </sheetView>
  </sheetViews>
  <sheetFormatPr defaultRowHeight="14.4" x14ac:dyDescent="0.3"/>
  <sheetData>
    <row r="1" spans="1:6" x14ac:dyDescent="0.3">
      <c r="A1" t="s">
        <v>151</v>
      </c>
      <c r="B1" t="s">
        <v>152</v>
      </c>
    </row>
    <row r="2" spans="1:6" x14ac:dyDescent="0.3">
      <c r="A2" t="s">
        <v>5</v>
      </c>
      <c r="B2">
        <v>10</v>
      </c>
      <c r="D2" t="s">
        <v>153</v>
      </c>
      <c r="E2">
        <f>SUM(number)</f>
        <v>550</v>
      </c>
    </row>
    <row r="3" spans="1:6" x14ac:dyDescent="0.3">
      <c r="A3" t="s">
        <v>6</v>
      </c>
      <c r="B3">
        <v>20</v>
      </c>
      <c r="D3" t="s">
        <v>154</v>
      </c>
      <c r="E3">
        <f>MIN(number)</f>
        <v>10</v>
      </c>
    </row>
    <row r="4" spans="1:6" x14ac:dyDescent="0.3">
      <c r="A4" t="s">
        <v>0</v>
      </c>
      <c r="B4">
        <v>30</v>
      </c>
      <c r="D4" t="s">
        <v>32</v>
      </c>
      <c r="E4">
        <f>MAX(number)</f>
        <v>100</v>
      </c>
    </row>
    <row r="5" spans="1:6" x14ac:dyDescent="0.3">
      <c r="A5" t="s">
        <v>1</v>
      </c>
      <c r="B5">
        <v>40</v>
      </c>
      <c r="D5" t="s">
        <v>155</v>
      </c>
      <c r="E5">
        <f>AVERAGE(number)</f>
        <v>55</v>
      </c>
    </row>
    <row r="6" spans="1:6" x14ac:dyDescent="0.3">
      <c r="A6" t="s">
        <v>2</v>
      </c>
      <c r="B6">
        <v>50</v>
      </c>
      <c r="D6" t="s">
        <v>156</v>
      </c>
      <c r="E6">
        <f>COUNT(number)</f>
        <v>10</v>
      </c>
      <c r="F6">
        <f>COUNT(text)</f>
        <v>0</v>
      </c>
    </row>
    <row r="7" spans="1:6" x14ac:dyDescent="0.3">
      <c r="A7" t="s">
        <v>3</v>
      </c>
      <c r="B7">
        <v>60</v>
      </c>
      <c r="D7" t="s">
        <v>157</v>
      </c>
      <c r="E7">
        <f>COUNTA(number)</f>
        <v>10</v>
      </c>
      <c r="F7">
        <f>COUNTA(text)</f>
        <v>10</v>
      </c>
    </row>
    <row r="8" spans="1:6" x14ac:dyDescent="0.3">
      <c r="A8" t="s">
        <v>4</v>
      </c>
      <c r="B8">
        <v>70</v>
      </c>
      <c r="D8" t="s">
        <v>158</v>
      </c>
      <c r="E8">
        <f>COUNTBLANK(number)</f>
        <v>0</v>
      </c>
    </row>
    <row r="9" spans="1:6" x14ac:dyDescent="0.3">
      <c r="A9" t="s">
        <v>5</v>
      </c>
      <c r="B9">
        <v>80</v>
      </c>
      <c r="D9" t="s">
        <v>159</v>
      </c>
      <c r="E9">
        <f>SMALL(number,4)</f>
        <v>40</v>
      </c>
    </row>
    <row r="10" spans="1:6" x14ac:dyDescent="0.3">
      <c r="A10" t="s">
        <v>6</v>
      </c>
      <c r="B10">
        <v>90</v>
      </c>
      <c r="D10" t="s">
        <v>160</v>
      </c>
      <c r="E10">
        <f>LARGE(number,1)</f>
        <v>100</v>
      </c>
    </row>
    <row r="11" spans="1:6" x14ac:dyDescent="0.3">
      <c r="A11" t="s">
        <v>0</v>
      </c>
      <c r="B11">
        <v>100</v>
      </c>
    </row>
  </sheetData>
  <phoneticPr fontId="3" type="noConversion"/>
  <pageMargins left="0.7" right="0.7" top="0.75" bottom="0.75" header="0.3" footer="0.3"/>
  <pageSetup orientation="portrait" horizontalDpi="4294967293"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AFC48-8115-44E7-A156-73B267F5E19B}">
  <dimension ref="A1:P25"/>
  <sheetViews>
    <sheetView zoomScaleNormal="100" workbookViewId="0">
      <selection activeCell="B10" sqref="B10"/>
    </sheetView>
  </sheetViews>
  <sheetFormatPr defaultRowHeight="14.4" x14ac:dyDescent="0.3"/>
  <cols>
    <col min="1" max="1" width="16.5546875" customWidth="1"/>
    <col min="2" max="4" width="10.109375" customWidth="1"/>
    <col min="5" max="5" width="13.44140625" customWidth="1"/>
    <col min="6" max="6" width="28.109375" customWidth="1"/>
    <col min="7" max="7" width="21.44140625" customWidth="1"/>
    <col min="9" max="9" width="10.77734375" bestFit="1" customWidth="1"/>
    <col min="10" max="16" width="10.109375" customWidth="1"/>
  </cols>
  <sheetData>
    <row r="1" spans="1:16" x14ac:dyDescent="0.3">
      <c r="A1" t="s">
        <v>161</v>
      </c>
      <c r="B1" t="s">
        <v>162</v>
      </c>
      <c r="C1" t="s">
        <v>163</v>
      </c>
      <c r="D1" t="s">
        <v>164</v>
      </c>
      <c r="E1" t="s">
        <v>165</v>
      </c>
      <c r="G1" t="s">
        <v>172</v>
      </c>
      <c r="K1" t="s">
        <v>110</v>
      </c>
      <c r="L1" t="s">
        <v>168</v>
      </c>
    </row>
    <row r="2" spans="1:16" x14ac:dyDescent="0.3">
      <c r="B2">
        <v>20</v>
      </c>
      <c r="C2">
        <v>20</v>
      </c>
      <c r="D2">
        <v>20</v>
      </c>
      <c r="E2">
        <v>20</v>
      </c>
      <c r="K2" t="s">
        <v>166</v>
      </c>
      <c r="L2" t="s">
        <v>169</v>
      </c>
    </row>
    <row r="3" spans="1:16" x14ac:dyDescent="0.3">
      <c r="B3">
        <v>10</v>
      </c>
      <c r="C3">
        <v>10</v>
      </c>
      <c r="D3">
        <v>10</v>
      </c>
      <c r="E3">
        <v>10</v>
      </c>
      <c r="G3" t="s">
        <v>173</v>
      </c>
      <c r="K3" t="s">
        <v>111</v>
      </c>
      <c r="L3" t="s">
        <v>170</v>
      </c>
    </row>
    <row r="4" spans="1:16" x14ac:dyDescent="0.3">
      <c r="B4">
        <f>B2+B3</f>
        <v>30</v>
      </c>
      <c r="C4">
        <f>C2-C3</f>
        <v>10</v>
      </c>
      <c r="D4">
        <f>D2*D3</f>
        <v>200</v>
      </c>
      <c r="E4">
        <f>E2/E3</f>
        <v>2</v>
      </c>
      <c r="G4" t="s">
        <v>174</v>
      </c>
      <c r="H4">
        <v>120</v>
      </c>
      <c r="K4" t="s">
        <v>58</v>
      </c>
      <c r="L4" t="s">
        <v>164</v>
      </c>
    </row>
    <row r="5" spans="1:16" x14ac:dyDescent="0.3">
      <c r="C5">
        <f>C3-C2</f>
        <v>-10</v>
      </c>
      <c r="E5">
        <f>E3/E2</f>
        <v>0.5</v>
      </c>
      <c r="G5" t="s">
        <v>175</v>
      </c>
      <c r="H5">
        <v>200</v>
      </c>
      <c r="K5" t="s">
        <v>56</v>
      </c>
      <c r="L5" t="s">
        <v>171</v>
      </c>
    </row>
    <row r="6" spans="1:16" x14ac:dyDescent="0.3">
      <c r="G6" t="s">
        <v>176</v>
      </c>
      <c r="H6" s="25">
        <v>2</v>
      </c>
      <c r="K6" t="s">
        <v>167</v>
      </c>
      <c r="L6" t="s">
        <v>163</v>
      </c>
    </row>
    <row r="7" spans="1:16" x14ac:dyDescent="0.3">
      <c r="G7" t="s">
        <v>177</v>
      </c>
      <c r="H7" s="25">
        <f>(H5-H4)*H6</f>
        <v>160</v>
      </c>
    </row>
    <row r="9" spans="1:16" x14ac:dyDescent="0.3">
      <c r="A9" s="23" t="s">
        <v>178</v>
      </c>
      <c r="B9" s="26" t="s">
        <v>106</v>
      </c>
      <c r="C9" t="s">
        <v>107</v>
      </c>
    </row>
    <row r="10" spans="1:16" x14ac:dyDescent="0.3">
      <c r="A10">
        <f>COUNTA(C1:C5)</f>
        <v>5</v>
      </c>
      <c r="B10">
        <f>COUNTBLANK(C1:C8)</f>
        <v>3</v>
      </c>
      <c r="C10">
        <f>COUNTIF(C2:C5,10)</f>
        <v>2</v>
      </c>
      <c r="E10" t="s">
        <v>182</v>
      </c>
      <c r="F10" t="s">
        <v>183</v>
      </c>
    </row>
    <row r="11" spans="1:16" x14ac:dyDescent="0.3">
      <c r="A11" t="s">
        <v>179</v>
      </c>
      <c r="B11" t="s">
        <v>180</v>
      </c>
      <c r="C11" t="s">
        <v>181</v>
      </c>
      <c r="E11">
        <f>PERMUT(4,3)</f>
        <v>24</v>
      </c>
      <c r="F11">
        <f>COMBIN(8,2)</f>
        <v>28</v>
      </c>
    </row>
    <row r="13" spans="1:16" ht="15" thickBot="1" x14ac:dyDescent="0.35"/>
    <row r="14" spans="1:16" ht="15" thickBot="1" x14ac:dyDescent="0.35">
      <c r="A14" s="49" t="s">
        <v>184</v>
      </c>
      <c r="B14" s="50"/>
      <c r="C14" s="50"/>
      <c r="D14" s="50"/>
      <c r="E14" s="50"/>
      <c r="F14" s="50"/>
      <c r="G14" s="51"/>
    </row>
    <row r="15" spans="1:16" ht="15" thickBot="1" x14ac:dyDescent="0.35">
      <c r="A15" s="52"/>
      <c r="B15" s="53"/>
      <c r="C15" s="53"/>
      <c r="D15" s="53"/>
      <c r="E15" s="53"/>
      <c r="F15" s="53"/>
      <c r="G15" s="54"/>
      <c r="I15" s="55" t="s">
        <v>209</v>
      </c>
      <c r="J15" s="56"/>
      <c r="K15" s="56"/>
      <c r="L15" s="56"/>
      <c r="M15" s="56"/>
      <c r="N15" s="56"/>
      <c r="O15" s="56"/>
      <c r="P15" s="57"/>
    </row>
    <row r="16" spans="1:16" x14ac:dyDescent="0.3">
      <c r="A16" t="s">
        <v>185</v>
      </c>
      <c r="C16" t="s">
        <v>190</v>
      </c>
      <c r="D16" t="s">
        <v>151</v>
      </c>
      <c r="E16" t="s">
        <v>152</v>
      </c>
      <c r="J16" t="s">
        <v>216</v>
      </c>
      <c r="K16" t="s">
        <v>217</v>
      </c>
      <c r="L16" t="s">
        <v>164</v>
      </c>
    </row>
    <row r="17" spans="1:16" x14ac:dyDescent="0.3">
      <c r="A17" t="s">
        <v>186</v>
      </c>
      <c r="C17" t="s">
        <v>197</v>
      </c>
      <c r="D17" t="s">
        <v>191</v>
      </c>
      <c r="E17">
        <v>10</v>
      </c>
      <c r="F17" t="s">
        <v>205</v>
      </c>
      <c r="G17">
        <f>SUMIF(E17:E25,"&lt;50")</f>
        <v>100</v>
      </c>
      <c r="I17" t="s">
        <v>210</v>
      </c>
      <c r="J17">
        <v>3</v>
      </c>
      <c r="K17">
        <v>2</v>
      </c>
      <c r="L17">
        <f>J17*K17</f>
        <v>6</v>
      </c>
      <c r="M17">
        <f>SUMPRODUCT(J17:J19,K17:K19)</f>
        <v>59</v>
      </c>
    </row>
    <row r="18" spans="1:16" x14ac:dyDescent="0.3">
      <c r="A18" t="s">
        <v>181</v>
      </c>
      <c r="C18" t="s">
        <v>198</v>
      </c>
      <c r="D18" t="s">
        <v>192</v>
      </c>
      <c r="E18">
        <v>20</v>
      </c>
      <c r="I18" t="s">
        <v>211</v>
      </c>
      <c r="J18">
        <v>8</v>
      </c>
      <c r="K18">
        <v>6</v>
      </c>
      <c r="L18">
        <f t="shared" ref="L18:L19" si="0">J18*K18</f>
        <v>48</v>
      </c>
      <c r="M18">
        <v>7.4</v>
      </c>
      <c r="N18">
        <f>MROUND(M18,1)</f>
        <v>7</v>
      </c>
      <c r="O18">
        <f>MROUND(M18,5)</f>
        <v>5</v>
      </c>
    </row>
    <row r="19" spans="1:16" x14ac:dyDescent="0.3">
      <c r="C19" t="s">
        <v>199</v>
      </c>
      <c r="D19" t="s">
        <v>193</v>
      </c>
      <c r="E19">
        <v>30</v>
      </c>
      <c r="F19" t="s">
        <v>206</v>
      </c>
      <c r="G19">
        <f>SUMIF(D17:D25,D17,E17:E25)</f>
        <v>180</v>
      </c>
      <c r="I19" t="s">
        <v>212</v>
      </c>
      <c r="J19">
        <v>1</v>
      </c>
      <c r="K19">
        <v>5</v>
      </c>
      <c r="L19">
        <f t="shared" si="0"/>
        <v>5</v>
      </c>
      <c r="N19">
        <f>FLOOR(M18,1)</f>
        <v>7</v>
      </c>
      <c r="O19">
        <f>FLOOR(M18,5)</f>
        <v>5</v>
      </c>
      <c r="P19">
        <f>_xlfn.FLOOR.MATH(M18)</f>
        <v>7</v>
      </c>
    </row>
    <row r="20" spans="1:16" x14ac:dyDescent="0.3">
      <c r="A20" t="s">
        <v>187</v>
      </c>
      <c r="C20" t="s">
        <v>200</v>
      </c>
      <c r="D20" t="s">
        <v>194</v>
      </c>
      <c r="E20">
        <v>40</v>
      </c>
      <c r="I20" t="s">
        <v>213</v>
      </c>
      <c r="N20">
        <f>CEILING(M18,1)</f>
        <v>8</v>
      </c>
      <c r="O20">
        <f>CEILING(M18,5)</f>
        <v>10</v>
      </c>
      <c r="P20">
        <f>_xlfn.CEILING.MATH(M18)</f>
        <v>8</v>
      </c>
    </row>
    <row r="21" spans="1:16" x14ac:dyDescent="0.3">
      <c r="A21" t="s">
        <v>188</v>
      </c>
      <c r="C21" t="s">
        <v>201</v>
      </c>
      <c r="D21" t="s">
        <v>195</v>
      </c>
      <c r="E21">
        <v>50</v>
      </c>
      <c r="F21" t="s">
        <v>207</v>
      </c>
      <c r="G21">
        <f>COUNTIF(E17:E25,"&gt;50")</f>
        <v>4</v>
      </c>
      <c r="I21" t="s">
        <v>214</v>
      </c>
      <c r="M21">
        <f>MOD(J17,K17)</f>
        <v>1</v>
      </c>
      <c r="N21">
        <f>MOD(J19,K19)</f>
        <v>1</v>
      </c>
    </row>
    <row r="22" spans="1:16" x14ac:dyDescent="0.3">
      <c r="A22" t="s">
        <v>189</v>
      </c>
      <c r="C22" t="s">
        <v>202</v>
      </c>
      <c r="D22" t="s">
        <v>192</v>
      </c>
      <c r="E22">
        <v>60</v>
      </c>
      <c r="I22" t="s">
        <v>215</v>
      </c>
      <c r="M22">
        <f>QUOTIENT(J17,K17)</f>
        <v>1</v>
      </c>
      <c r="N22">
        <f>QUOTIENT(J19,K19)</f>
        <v>0</v>
      </c>
    </row>
    <row r="23" spans="1:16" x14ac:dyDescent="0.3">
      <c r="C23" t="s">
        <v>203</v>
      </c>
      <c r="D23" t="s">
        <v>196</v>
      </c>
      <c r="E23">
        <v>70</v>
      </c>
      <c r="F23" t="s">
        <v>208</v>
      </c>
      <c r="G23">
        <f>AVERAGEIF(E17:E25,"&lt;60")</f>
        <v>30</v>
      </c>
    </row>
    <row r="24" spans="1:16" x14ac:dyDescent="0.3">
      <c r="C24" t="s">
        <v>204</v>
      </c>
      <c r="D24" t="s">
        <v>191</v>
      </c>
      <c r="E24">
        <v>80</v>
      </c>
    </row>
    <row r="25" spans="1:16" x14ac:dyDescent="0.3">
      <c r="C25" t="s">
        <v>197</v>
      </c>
      <c r="D25" t="s">
        <v>191</v>
      </c>
      <c r="E25">
        <v>90</v>
      </c>
    </row>
  </sheetData>
  <mergeCells count="2">
    <mergeCell ref="A14:G15"/>
    <mergeCell ref="I15:P15"/>
  </mergeCells>
  <phoneticPr fontId="3" type="noConversion"/>
  <pageMargins left="0.7" right="0.7" top="0.75" bottom="0.75" header="0.3" footer="0.3"/>
  <pageSetup orientation="portrait" horizontalDpi="4294967293" verticalDpi="300" r:id="rId1"/>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5FF69-531C-4C9A-AFCD-935ED6E76D92}">
  <dimension ref="A1:J44"/>
  <sheetViews>
    <sheetView topLeftCell="A11" workbookViewId="0">
      <selection activeCell="A29" sqref="A1:XFD1048576"/>
    </sheetView>
  </sheetViews>
  <sheetFormatPr defaultRowHeight="14.4" x14ac:dyDescent="0.3"/>
  <cols>
    <col min="1" max="1" width="19.88671875" style="5" customWidth="1"/>
    <col min="2" max="2" width="13.5546875" style="5" bestFit="1" customWidth="1"/>
    <col min="3" max="3" width="20.6640625" style="5" customWidth="1"/>
    <col min="4" max="4" width="10.33203125" style="5" bestFit="1" customWidth="1"/>
    <col min="5" max="5" width="9.6640625" style="5" customWidth="1"/>
    <col min="6" max="6" width="9.5546875" style="5" customWidth="1"/>
    <col min="7" max="7" width="8.88671875" style="5"/>
    <col min="8" max="8" width="17" style="5" bestFit="1" customWidth="1"/>
    <col min="9" max="16384" width="8.88671875" style="5"/>
  </cols>
  <sheetData>
    <row r="1" spans="1:10" x14ac:dyDescent="0.3">
      <c r="A1" s="27" t="s">
        <v>225</v>
      </c>
      <c r="B1" s="27" t="s">
        <v>226</v>
      </c>
      <c r="C1" s="27" t="s">
        <v>227</v>
      </c>
      <c r="D1" s="27" t="s">
        <v>228</v>
      </c>
      <c r="E1" s="27" t="s">
        <v>229</v>
      </c>
      <c r="F1" s="27" t="s">
        <v>230</v>
      </c>
    </row>
    <row r="2" spans="1:10" x14ac:dyDescent="0.3">
      <c r="A2" s="28" t="s">
        <v>218</v>
      </c>
      <c r="B2" s="28">
        <v>7384</v>
      </c>
      <c r="C2" s="29">
        <v>45523</v>
      </c>
      <c r="D2" s="28" t="s">
        <v>219</v>
      </c>
      <c r="E2" s="28" t="s">
        <v>220</v>
      </c>
      <c r="F2" s="28">
        <v>1506</v>
      </c>
    </row>
    <row r="3" spans="1:10" x14ac:dyDescent="0.3">
      <c r="A3" s="5" t="s">
        <v>221</v>
      </c>
      <c r="B3" s="5">
        <v>11425</v>
      </c>
      <c r="C3" s="30">
        <v>45523</v>
      </c>
      <c r="D3" s="5" t="s">
        <v>219</v>
      </c>
      <c r="E3" s="5" t="s">
        <v>222</v>
      </c>
      <c r="F3" s="5">
        <v>1010</v>
      </c>
    </row>
    <row r="4" spans="1:10" x14ac:dyDescent="0.3">
      <c r="A4" s="28" t="s">
        <v>223</v>
      </c>
      <c r="B4" s="28">
        <v>21803</v>
      </c>
      <c r="C4" s="29">
        <v>45523</v>
      </c>
      <c r="D4" s="28" t="s">
        <v>219</v>
      </c>
      <c r="E4" s="28" t="s">
        <v>224</v>
      </c>
      <c r="F4" s="28">
        <v>854</v>
      </c>
    </row>
    <row r="5" spans="1:10" x14ac:dyDescent="0.3">
      <c r="A5" s="28" t="s">
        <v>242</v>
      </c>
      <c r="B5" s="28">
        <v>27956.333333333299</v>
      </c>
      <c r="C5" s="29">
        <v>45523</v>
      </c>
      <c r="D5" s="28" t="s">
        <v>219</v>
      </c>
      <c r="E5" s="28" t="s">
        <v>220</v>
      </c>
      <c r="F5" s="28">
        <v>471.33333333333297</v>
      </c>
    </row>
    <row r="6" spans="1:10" x14ac:dyDescent="0.3">
      <c r="A6" s="5" t="s">
        <v>241</v>
      </c>
      <c r="B6" s="5">
        <v>35165.833333333299</v>
      </c>
      <c r="C6" s="30">
        <v>45523</v>
      </c>
      <c r="D6" s="5" t="s">
        <v>219</v>
      </c>
      <c r="E6" s="5" t="s">
        <v>222</v>
      </c>
      <c r="F6" s="5">
        <v>145.333333333333</v>
      </c>
    </row>
    <row r="7" spans="1:10" x14ac:dyDescent="0.3">
      <c r="A7" s="28" t="s">
        <v>244</v>
      </c>
      <c r="B7" s="28">
        <v>42375.333333333299</v>
      </c>
      <c r="C7" s="29">
        <v>45523</v>
      </c>
      <c r="D7" s="28" t="s">
        <v>219</v>
      </c>
      <c r="E7" s="28" t="s">
        <v>224</v>
      </c>
      <c r="F7" s="28">
        <v>-180.666666666667</v>
      </c>
      <c r="H7" s="5" t="s">
        <v>236</v>
      </c>
    </row>
    <row r="8" spans="1:10" x14ac:dyDescent="0.3">
      <c r="A8" s="28" t="s">
        <v>245</v>
      </c>
      <c r="B8" s="28">
        <v>49584.833333333198</v>
      </c>
      <c r="C8" s="29">
        <v>45523</v>
      </c>
      <c r="D8" s="28" t="s">
        <v>219</v>
      </c>
      <c r="E8" s="28" t="s">
        <v>220</v>
      </c>
      <c r="F8" s="28">
        <v>-506.666666666666</v>
      </c>
      <c r="H8" s="5" t="str" cm="1">
        <f t="array" ref="H8">INDEX(A2:A9,I8)</f>
        <v xml:space="preserve">Mascotex Limited </v>
      </c>
      <c r="I8" s="5">
        <v>4</v>
      </c>
    </row>
    <row r="9" spans="1:10" x14ac:dyDescent="0.3">
      <c r="A9" s="5" t="s">
        <v>246</v>
      </c>
      <c r="B9" s="5">
        <v>56794.333333333198</v>
      </c>
      <c r="C9" s="30">
        <v>45523</v>
      </c>
      <c r="D9" s="5" t="s">
        <v>219</v>
      </c>
      <c r="E9" s="5" t="s">
        <v>222</v>
      </c>
      <c r="F9" s="5">
        <v>-832.66666666666595</v>
      </c>
    </row>
    <row r="11" spans="1:10" x14ac:dyDescent="0.3">
      <c r="A11" s="5" t="s">
        <v>231</v>
      </c>
      <c r="B11" s="5" t="s">
        <v>232</v>
      </c>
      <c r="C11" s="5" t="s">
        <v>233</v>
      </c>
      <c r="D11" s="5" t="s">
        <v>234</v>
      </c>
    </row>
    <row r="12" spans="1:10" x14ac:dyDescent="0.3">
      <c r="A12" s="5" t="s">
        <v>223</v>
      </c>
      <c r="B12" s="5">
        <f>VLOOKUP(A12,A1:F4,6)</f>
        <v>854</v>
      </c>
      <c r="C12" s="5">
        <v>5</v>
      </c>
      <c r="D12" s="5">
        <f>B12*C12</f>
        <v>4270</v>
      </c>
      <c r="H12" s="5" t="s">
        <v>237</v>
      </c>
      <c r="J12" s="32" t="s">
        <v>240</v>
      </c>
    </row>
    <row r="13" spans="1:10" x14ac:dyDescent="0.3">
      <c r="A13" s="5" t="s">
        <v>235</v>
      </c>
      <c r="H13" s="32" t="s">
        <v>238</v>
      </c>
    </row>
    <row r="14" spans="1:10" x14ac:dyDescent="0.3">
      <c r="A14" s="31"/>
      <c r="B14" s="31"/>
      <c r="C14" s="31"/>
      <c r="D14" s="31"/>
    </row>
    <row r="15" spans="1:10" x14ac:dyDescent="0.3">
      <c r="A15" s="27" t="s">
        <v>225</v>
      </c>
      <c r="B15" s="27" t="s">
        <v>226</v>
      </c>
      <c r="C15" s="27" t="s">
        <v>227</v>
      </c>
      <c r="D15" s="27" t="s">
        <v>228</v>
      </c>
      <c r="E15" s="27" t="s">
        <v>229</v>
      </c>
      <c r="F15" s="27" t="s">
        <v>230</v>
      </c>
      <c r="H15" s="5" t="s">
        <v>239</v>
      </c>
    </row>
    <row r="16" spans="1:10" x14ac:dyDescent="0.3">
      <c r="A16" s="5" t="s">
        <v>221</v>
      </c>
      <c r="B16" s="5" t="e">
        <f>LOOKUP($A$16,$A$1:$A$4,$B$1:$B$4)</f>
        <v>#N/A</v>
      </c>
      <c r="C16" s="5" t="e">
        <f t="shared" ref="C16:F16" si="0">LOOKUP($A$16,$A$1:$A$4,C$1:C$4)</f>
        <v>#N/A</v>
      </c>
      <c r="D16" s="5" t="e">
        <f t="shared" si="0"/>
        <v>#N/A</v>
      </c>
      <c r="E16" s="5" t="e">
        <f t="shared" si="0"/>
        <v>#N/A</v>
      </c>
      <c r="F16" s="5" t="e">
        <f t="shared" si="0"/>
        <v>#N/A</v>
      </c>
    </row>
    <row r="17" spans="1:6" x14ac:dyDescent="0.3">
      <c r="A17" s="5" t="s">
        <v>221</v>
      </c>
      <c r="B17" s="5">
        <f>VLOOKUP($A$17,$A$1:$F$4,MATCH(B15,$A$1:$F$1,0),0)</f>
        <v>11425</v>
      </c>
      <c r="C17" s="5">
        <f>VLOOKUP($A$17,$A$1:$F$4,MATCH(C15,$A$1:$F$1,0),0)</f>
        <v>45523</v>
      </c>
      <c r="D17" s="5" t="str">
        <f>VLOOKUP($A$17,$A$1:$F$4,MATCH(D15,$A$1:$F$1,0),0)</f>
        <v>2nd Cut Off</v>
      </c>
      <c r="E17" s="5" t="str">
        <f>VLOOKUP($A$17,$A$1:$F$4,MATCH(E15,$A$1:$F$1,0),0)</f>
        <v>ID,VN</v>
      </c>
      <c r="F17" s="5">
        <f>VLOOKUP($A$17,$A$1:$F$4,MATCH(F15,$A$1:$F$1,0),0)</f>
        <v>1010</v>
      </c>
    </row>
    <row r="19" spans="1:6" x14ac:dyDescent="0.3">
      <c r="A19" s="5" t="s">
        <v>243</v>
      </c>
    </row>
    <row r="20" spans="1:6" x14ac:dyDescent="0.3">
      <c r="A20" s="5" t="s">
        <v>221</v>
      </c>
      <c r="B20" s="5" t="e">
        <f>VLOOKUP(A20,$A$4:$B$9,2,0)</f>
        <v>#N/A</v>
      </c>
      <c r="C20" s="5" t="str" cm="1">
        <f t="array" ref="C20">VLOOKUP(A20,TRIM($A$4:$B$9),2,0)</f>
        <v>35165.8333333333</v>
      </c>
    </row>
    <row r="21" spans="1:6" x14ac:dyDescent="0.3">
      <c r="A21" s="5" t="s">
        <v>218</v>
      </c>
      <c r="B21" s="5" t="e">
        <f>VLOOKUP(A21,$A$4:$B$9,2,0)</f>
        <v>#N/A</v>
      </c>
      <c r="C21" s="5" t="str" cm="1">
        <f t="array" ref="C21">VLOOKUP(A21,TRIM($A$4:$B$9),2,0)</f>
        <v>27956.3333333333</v>
      </c>
    </row>
    <row r="22" spans="1:6" x14ac:dyDescent="0.3">
      <c r="A22" s="5" t="s">
        <v>242</v>
      </c>
      <c r="B22" s="5" t="e" cm="1">
        <f t="array" ref="B22">VLOOKUP(A22,TRIM($A$4:$B$9),2,0)</f>
        <v>#N/A</v>
      </c>
      <c r="C22" s="5" t="str" cm="1">
        <f t="array" ref="C22">VLOOKUP(TRIM(A22),TRIM($A$4:$B$9),2,0)</f>
        <v>27956.3333333333</v>
      </c>
    </row>
    <row r="27" spans="1:6" x14ac:dyDescent="0.3">
      <c r="A27" t="s">
        <v>263</v>
      </c>
      <c r="B27"/>
      <c r="C27"/>
      <c r="D27"/>
      <c r="E27"/>
      <c r="F27"/>
    </row>
    <row r="28" spans="1:6" x14ac:dyDescent="0.3">
      <c r="A28"/>
      <c r="B28"/>
      <c r="C28"/>
      <c r="D28"/>
      <c r="E28"/>
      <c r="F28" t="s">
        <v>268</v>
      </c>
    </row>
    <row r="29" spans="1:6" x14ac:dyDescent="0.3">
      <c r="A29" s="5" t="s">
        <v>249</v>
      </c>
      <c r="B29" s="5" t="s">
        <v>250</v>
      </c>
      <c r="C29" s="5" t="s">
        <v>251</v>
      </c>
      <c r="D29" s="5" t="s">
        <v>232</v>
      </c>
      <c r="E29"/>
      <c r="F29" t="s">
        <v>269</v>
      </c>
    </row>
    <row r="30" spans="1:6" x14ac:dyDescent="0.3">
      <c r="A30" s="5" t="s">
        <v>252</v>
      </c>
      <c r="B30" s="5" t="s">
        <v>257</v>
      </c>
      <c r="C30" s="5">
        <v>25</v>
      </c>
      <c r="D30" s="5">
        <v>26.95</v>
      </c>
      <c r="E30"/>
      <c r="F30" t="s">
        <v>270</v>
      </c>
    </row>
    <row r="31" spans="1:6" x14ac:dyDescent="0.3">
      <c r="A31" s="5" t="s">
        <v>253</v>
      </c>
      <c r="B31" s="5" t="s">
        <v>258</v>
      </c>
      <c r="C31" s="5">
        <v>20</v>
      </c>
      <c r="D31" s="5">
        <v>28.95</v>
      </c>
      <c r="E31"/>
      <c r="F31"/>
    </row>
    <row r="32" spans="1:6" x14ac:dyDescent="0.3">
      <c r="A32" s="5" t="s">
        <v>254</v>
      </c>
      <c r="B32" s="5" t="s">
        <v>259</v>
      </c>
      <c r="C32" s="5">
        <v>35</v>
      </c>
      <c r="D32" s="5">
        <v>30.95</v>
      </c>
      <c r="E32"/>
      <c r="F32"/>
    </row>
    <row r="33" spans="1:6" x14ac:dyDescent="0.3">
      <c r="A33" s="5" t="s">
        <v>255</v>
      </c>
      <c r="B33" s="5" t="s">
        <v>260</v>
      </c>
      <c r="C33" s="5">
        <v>20</v>
      </c>
      <c r="D33" s="5">
        <v>32.950000000000003</v>
      </c>
      <c r="E33"/>
      <c r="F33"/>
    </row>
    <row r="34" spans="1:6" x14ac:dyDescent="0.3">
      <c r="A34" s="5" t="s">
        <v>256</v>
      </c>
      <c r="B34" s="5" t="s">
        <v>261</v>
      </c>
      <c r="C34" s="5">
        <v>10</v>
      </c>
      <c r="D34" s="5">
        <v>34.950000000000003</v>
      </c>
      <c r="E34"/>
      <c r="F34"/>
    </row>
    <row r="35" spans="1:6" x14ac:dyDescent="0.3">
      <c r="A35" s="5" t="s">
        <v>264</v>
      </c>
      <c r="B35" s="5" t="s">
        <v>266</v>
      </c>
      <c r="C35" s="5">
        <v>13</v>
      </c>
      <c r="D35" s="5">
        <v>36.950000000000003</v>
      </c>
      <c r="E35"/>
      <c r="F35"/>
    </row>
    <row r="36" spans="1:6" x14ac:dyDescent="0.3">
      <c r="A36" s="5" t="s">
        <v>265</v>
      </c>
      <c r="B36" s="5" t="s">
        <v>267</v>
      </c>
      <c r="C36" s="5">
        <v>10</v>
      </c>
      <c r="D36" s="5">
        <v>38.950000000000003</v>
      </c>
      <c r="E36"/>
      <c r="F36"/>
    </row>
    <row r="37" spans="1:6" x14ac:dyDescent="0.3">
      <c r="A37"/>
      <c r="B37"/>
      <c r="C37"/>
      <c r="D37"/>
      <c r="E37"/>
      <c r="F37"/>
    </row>
    <row r="38" spans="1:6" x14ac:dyDescent="0.3">
      <c r="A38" t="s">
        <v>249</v>
      </c>
      <c r="B38" t="s">
        <v>232</v>
      </c>
      <c r="C38" t="s">
        <v>233</v>
      </c>
      <c r="D38" t="s">
        <v>234</v>
      </c>
      <c r="E38"/>
      <c r="F38"/>
    </row>
    <row r="39" spans="1:6" x14ac:dyDescent="0.3">
      <c r="A39" t="s">
        <v>256</v>
      </c>
      <c r="B39">
        <f>VLOOKUP(A39,$A$30:$D$36,4,0)</f>
        <v>34.950000000000003</v>
      </c>
      <c r="C39">
        <v>4</v>
      </c>
      <c r="D39">
        <f>B39*C39</f>
        <v>139.80000000000001</v>
      </c>
      <c r="E39"/>
      <c r="F39"/>
    </row>
    <row r="42" spans="1:6" x14ac:dyDescent="0.3">
      <c r="A42" s="5" t="s">
        <v>274</v>
      </c>
    </row>
    <row r="43" spans="1:6" x14ac:dyDescent="0.3">
      <c r="A43" s="5" t="s">
        <v>249</v>
      </c>
      <c r="B43" s="5" t="s">
        <v>250</v>
      </c>
      <c r="C43" s="5" t="s">
        <v>251</v>
      </c>
      <c r="D43" s="5" t="s">
        <v>232</v>
      </c>
    </row>
    <row r="44" spans="1:6" x14ac:dyDescent="0.3">
      <c r="A44" s="5" t="s">
        <v>253</v>
      </c>
      <c r="B44" s="5" t="str">
        <f>VLOOKUP($A44,$A$29:$D$36,MATCH(B43,$A$29:$D$29,0),0)</f>
        <v>1000-165-B101</v>
      </c>
      <c r="C44" s="5">
        <f t="shared" ref="C44:D44" si="1">VLOOKUP($A44,$A$29:$D$36,MATCH(C43,$A$29:$D$29,0),0)</f>
        <v>20</v>
      </c>
      <c r="D44" s="5">
        <f t="shared" si="1"/>
        <v>28.95</v>
      </c>
    </row>
  </sheetData>
  <phoneticPr fontId="3" type="noConversion"/>
  <hyperlinks>
    <hyperlink ref="H13" location="Sheet1!G5" display="Link" xr:uid="{2D00D322-129C-424A-A05E-AE0FAF75565E}"/>
    <hyperlink ref="J12" r:id="rId1" xr:uid="{7C769198-4E19-4AEB-9462-BB4B0A952CEE}"/>
  </hyperlinks>
  <pageMargins left="0.7" right="0.7" top="0.75" bottom="0.75" header="0.3" footer="0.3"/>
  <pageSetup paperSize="9" fitToWidth="0" orientation="portrait" horizontalDpi="4294967293"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9426-60B2-45AB-B7E9-D2B69C8DB3CD}">
  <dimension ref="A1:F12"/>
  <sheetViews>
    <sheetView workbookViewId="0">
      <selection activeCell="B4" sqref="B4"/>
    </sheetView>
  </sheetViews>
  <sheetFormatPr defaultRowHeight="14.4" x14ac:dyDescent="0.3"/>
  <cols>
    <col min="1" max="1" width="12.33203125" bestFit="1" customWidth="1"/>
    <col min="2" max="6" width="13.5546875" bestFit="1" customWidth="1"/>
  </cols>
  <sheetData>
    <row r="1" spans="1:6" x14ac:dyDescent="0.3">
      <c r="A1" t="s">
        <v>247</v>
      </c>
    </row>
    <row r="2" spans="1:6" x14ac:dyDescent="0.3">
      <c r="A2" t="s">
        <v>248</v>
      </c>
    </row>
    <row r="4" spans="1:6" x14ac:dyDescent="0.3">
      <c r="A4" t="s">
        <v>249</v>
      </c>
      <c r="B4" t="s">
        <v>252</v>
      </c>
      <c r="C4" t="s">
        <v>253</v>
      </c>
      <c r="D4" t="s">
        <v>254</v>
      </c>
      <c r="E4" t="s">
        <v>255</v>
      </c>
      <c r="F4" t="s">
        <v>256</v>
      </c>
    </row>
    <row r="5" spans="1:6" x14ac:dyDescent="0.3">
      <c r="A5" t="s">
        <v>250</v>
      </c>
      <c r="B5" t="s">
        <v>257</v>
      </c>
      <c r="C5" t="s">
        <v>258</v>
      </c>
      <c r="D5" t="s">
        <v>259</v>
      </c>
      <c r="E5" t="s">
        <v>260</v>
      </c>
      <c r="F5" t="s">
        <v>261</v>
      </c>
    </row>
    <row r="6" spans="1:6" x14ac:dyDescent="0.3">
      <c r="A6" t="s">
        <v>251</v>
      </c>
      <c r="B6">
        <v>25</v>
      </c>
      <c r="C6">
        <v>20</v>
      </c>
      <c r="D6">
        <v>35</v>
      </c>
      <c r="E6">
        <v>20</v>
      </c>
      <c r="F6">
        <v>10</v>
      </c>
    </row>
    <row r="7" spans="1:6" x14ac:dyDescent="0.3">
      <c r="A7" t="s">
        <v>232</v>
      </c>
      <c r="B7">
        <v>26.95</v>
      </c>
      <c r="C7">
        <v>28.95</v>
      </c>
      <c r="D7">
        <v>30.95</v>
      </c>
      <c r="E7">
        <v>32.950000000000003</v>
      </c>
      <c r="F7">
        <v>34.950000000000003</v>
      </c>
    </row>
    <row r="9" spans="1:6" x14ac:dyDescent="0.3">
      <c r="A9" t="s">
        <v>249</v>
      </c>
      <c r="B9" t="s">
        <v>232</v>
      </c>
      <c r="C9" t="s">
        <v>251</v>
      </c>
      <c r="D9" t="s">
        <v>262</v>
      </c>
    </row>
    <row r="10" spans="1:6" x14ac:dyDescent="0.3">
      <c r="A10" t="s">
        <v>252</v>
      </c>
      <c r="B10">
        <f>HLOOKUP(A10,$A$4:$F$7,4,0)</f>
        <v>26.95</v>
      </c>
      <c r="C10">
        <f>HLOOKUP($A10,$A$4:$F$7,3,0)</f>
        <v>25</v>
      </c>
      <c r="D10" t="str">
        <f>HLOOKUP($A10,$A$4:$F$7,2,0)</f>
        <v>1000-165-B100</v>
      </c>
    </row>
    <row r="11" spans="1:6" x14ac:dyDescent="0.3">
      <c r="A11" t="s">
        <v>255</v>
      </c>
      <c r="B11">
        <f t="shared" ref="B11:B12" si="0">HLOOKUP(A11,$A$4:$F$7,4,0)</f>
        <v>32.950000000000003</v>
      </c>
      <c r="C11">
        <f t="shared" ref="C11:C12" si="1">HLOOKUP($A11,$A$4:$F$7,3,0)</f>
        <v>20</v>
      </c>
      <c r="D11" t="str">
        <f t="shared" ref="D11:D12" si="2">HLOOKUP($A11,$A$4:$F$7,2,0)</f>
        <v>1000-165-B103</v>
      </c>
    </row>
    <row r="12" spans="1:6" x14ac:dyDescent="0.3">
      <c r="A12" t="s">
        <v>256</v>
      </c>
      <c r="B12">
        <f t="shared" si="0"/>
        <v>34.950000000000003</v>
      </c>
      <c r="C12">
        <f t="shared" si="1"/>
        <v>10</v>
      </c>
      <c r="D12" t="str">
        <f t="shared" si="2"/>
        <v>1000-165-B104</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AACD-1366-40A6-A9C3-A6656CDFEC7E}">
  <dimension ref="A1:F20"/>
  <sheetViews>
    <sheetView workbookViewId="0">
      <selection activeCell="C19" sqref="C19:C20"/>
    </sheetView>
  </sheetViews>
  <sheetFormatPr defaultRowHeight="14.4" x14ac:dyDescent="0.3"/>
  <cols>
    <col min="1" max="1" width="11.6640625" bestFit="1" customWidth="1"/>
    <col min="2" max="2" width="13.5546875" bestFit="1" customWidth="1"/>
    <col min="3" max="3" width="8" bestFit="1" customWidth="1"/>
    <col min="4" max="4" width="8.33203125" customWidth="1"/>
  </cols>
  <sheetData>
    <row r="1" spans="1:6" x14ac:dyDescent="0.3">
      <c r="A1" t="s">
        <v>271</v>
      </c>
    </row>
    <row r="3" spans="1:6" x14ac:dyDescent="0.3">
      <c r="A3" t="s">
        <v>272</v>
      </c>
      <c r="B3" t="s">
        <v>273</v>
      </c>
      <c r="D3" t="s">
        <v>272</v>
      </c>
    </row>
    <row r="4" spans="1:6" x14ac:dyDescent="0.3">
      <c r="A4">
        <v>0</v>
      </c>
      <c r="B4">
        <v>5</v>
      </c>
      <c r="D4">
        <v>1000</v>
      </c>
      <c r="E4">
        <f>LOOKUP($D4,$A$4:$B$8,$B$4:$B$8)</f>
        <v>15</v>
      </c>
      <c r="F4">
        <f>LOOKUP($D4,$A$4:$B$8)</f>
        <v>15</v>
      </c>
    </row>
    <row r="5" spans="1:6" x14ac:dyDescent="0.3">
      <c r="A5">
        <v>500</v>
      </c>
      <c r="B5">
        <v>10</v>
      </c>
      <c r="D5">
        <v>7000</v>
      </c>
      <c r="E5">
        <f>LOOKUP($D5,$A$4:$B$8,$B$4:$B$8)</f>
        <v>20</v>
      </c>
      <c r="F5">
        <f>LOOKUP($D5,$A$4:$B$8)</f>
        <v>20</v>
      </c>
    </row>
    <row r="6" spans="1:6" x14ac:dyDescent="0.3">
      <c r="A6">
        <v>1000</v>
      </c>
      <c r="B6">
        <v>15</v>
      </c>
    </row>
    <row r="7" spans="1:6" x14ac:dyDescent="0.3">
      <c r="A7">
        <v>6000</v>
      </c>
      <c r="B7">
        <v>20</v>
      </c>
    </row>
    <row r="8" spans="1:6" x14ac:dyDescent="0.3">
      <c r="A8">
        <v>25000</v>
      </c>
      <c r="B8">
        <v>25</v>
      </c>
    </row>
    <row r="15" spans="1:6" x14ac:dyDescent="0.3">
      <c r="A15" t="s">
        <v>272</v>
      </c>
      <c r="B15">
        <v>0</v>
      </c>
      <c r="C15">
        <v>500</v>
      </c>
      <c r="D15">
        <v>1000</v>
      </c>
      <c r="E15">
        <v>6000</v>
      </c>
      <c r="F15">
        <v>25000</v>
      </c>
    </row>
    <row r="16" spans="1:6" x14ac:dyDescent="0.3">
      <c r="A16" t="s">
        <v>273</v>
      </c>
      <c r="B16">
        <v>5</v>
      </c>
      <c r="C16">
        <v>10</v>
      </c>
      <c r="D16">
        <v>15</v>
      </c>
      <c r="E16">
        <v>20</v>
      </c>
      <c r="F16">
        <v>25</v>
      </c>
    </row>
    <row r="18" spans="1:3" x14ac:dyDescent="0.3">
      <c r="A18" t="s">
        <v>272</v>
      </c>
    </row>
    <row r="19" spans="1:3" x14ac:dyDescent="0.3">
      <c r="A19">
        <v>1000</v>
      </c>
      <c r="B19">
        <f ca="1">LOOKUP($A19,$B$15:$F$16,$B$16:$F$16)</f>
        <v>15</v>
      </c>
      <c r="C19">
        <f>LOOKUP($A19,$B$15:$F$16)</f>
        <v>15</v>
      </c>
    </row>
    <row r="20" spans="1:3" x14ac:dyDescent="0.3">
      <c r="A20">
        <v>7000</v>
      </c>
      <c r="B20">
        <f ca="1">LOOKUP($A20,$B$15:$F$16,$B$16:$F$16)</f>
        <v>20</v>
      </c>
      <c r="C20">
        <f>LOOKUP($A20,$B$15:$F$16)</f>
        <v>20</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AA424-8077-4DDF-999A-206A137CAC56}">
  <dimension ref="A1:G15"/>
  <sheetViews>
    <sheetView workbookViewId="0">
      <selection activeCell="F5" sqref="F5"/>
    </sheetView>
  </sheetViews>
  <sheetFormatPr defaultRowHeight="14.4" x14ac:dyDescent="0.3"/>
  <cols>
    <col min="1" max="1" width="13.77734375" bestFit="1" customWidth="1"/>
    <col min="2" max="2" width="16.33203125" customWidth="1"/>
    <col min="3" max="3" width="12.44140625" customWidth="1"/>
  </cols>
  <sheetData>
    <row r="1" spans="1:7" x14ac:dyDescent="0.3">
      <c r="A1" s="5" t="s">
        <v>275</v>
      </c>
      <c r="B1" s="5" t="s">
        <v>276</v>
      </c>
      <c r="C1" s="5" t="s">
        <v>277</v>
      </c>
      <c r="D1" s="5" t="s">
        <v>278</v>
      </c>
    </row>
    <row r="2" spans="1:7" x14ac:dyDescent="0.3">
      <c r="A2" s="5" t="s">
        <v>252</v>
      </c>
      <c r="B2" s="5" t="s">
        <v>257</v>
      </c>
      <c r="C2" s="5">
        <v>25</v>
      </c>
      <c r="D2" s="5">
        <v>26.95</v>
      </c>
    </row>
    <row r="3" spans="1:7" x14ac:dyDescent="0.3">
      <c r="A3" s="5" t="s">
        <v>253</v>
      </c>
      <c r="B3" s="5" t="s">
        <v>258</v>
      </c>
      <c r="C3" s="5">
        <v>20</v>
      </c>
      <c r="D3" s="5">
        <v>28.95</v>
      </c>
    </row>
    <row r="4" spans="1:7" x14ac:dyDescent="0.3">
      <c r="A4" s="5" t="s">
        <v>254</v>
      </c>
      <c r="B4" s="5" t="s">
        <v>259</v>
      </c>
      <c r="C4" s="5">
        <v>35</v>
      </c>
      <c r="D4" s="5">
        <v>31.95</v>
      </c>
    </row>
    <row r="5" spans="1:7" x14ac:dyDescent="0.3">
      <c r="A5" s="5" t="s">
        <v>255</v>
      </c>
      <c r="B5" s="5" t="s">
        <v>260</v>
      </c>
      <c r="C5" s="5">
        <v>20</v>
      </c>
      <c r="D5" s="5">
        <v>35.950000000000003</v>
      </c>
    </row>
    <row r="6" spans="1:7" x14ac:dyDescent="0.3">
      <c r="A6" s="5" t="s">
        <v>256</v>
      </c>
      <c r="B6" s="5" t="s">
        <v>261</v>
      </c>
      <c r="C6" s="5">
        <v>30</v>
      </c>
      <c r="D6" s="5">
        <v>18.95</v>
      </c>
    </row>
    <row r="7" spans="1:7" x14ac:dyDescent="0.3">
      <c r="A7" s="5" t="s">
        <v>264</v>
      </c>
      <c r="B7" s="5" t="s">
        <v>266</v>
      </c>
      <c r="C7" s="5">
        <v>40</v>
      </c>
      <c r="D7" s="5">
        <v>20.95</v>
      </c>
    </row>
    <row r="8" spans="1:7" x14ac:dyDescent="0.3">
      <c r="A8" s="5" t="s">
        <v>265</v>
      </c>
      <c r="B8" s="5" t="s">
        <v>267</v>
      </c>
      <c r="C8" s="5">
        <v>1</v>
      </c>
      <c r="D8" s="5">
        <v>4.95</v>
      </c>
    </row>
    <row r="9" spans="1:7" x14ac:dyDescent="0.3">
      <c r="A9" s="5" t="s">
        <v>279</v>
      </c>
      <c r="B9" s="5" t="s">
        <v>280</v>
      </c>
      <c r="C9" s="5">
        <v>5</v>
      </c>
      <c r="D9" s="5">
        <v>8.9499999999999993</v>
      </c>
    </row>
    <row r="11" spans="1:7" x14ac:dyDescent="0.3">
      <c r="A11" t="s">
        <v>281</v>
      </c>
      <c r="B11" t="s">
        <v>282</v>
      </c>
      <c r="E11" t="s">
        <v>281</v>
      </c>
      <c r="F11" t="s">
        <v>283</v>
      </c>
      <c r="G11" t="s">
        <v>284</v>
      </c>
    </row>
    <row r="12" spans="1:7" x14ac:dyDescent="0.3">
      <c r="A12" t="str" cm="1">
        <f t="array" ref="A12">INDEX(A2:A9,B12)</f>
        <v>Cosmetics</v>
      </c>
      <c r="B12">
        <v>4</v>
      </c>
      <c r="E12" t="str" cm="1">
        <f t="array" ref="E12">INDEX(A1:D9,F12,G12)</f>
        <v>Mobile</v>
      </c>
      <c r="F12">
        <v>2</v>
      </c>
      <c r="G12">
        <v>1</v>
      </c>
    </row>
    <row r="14" spans="1:7" x14ac:dyDescent="0.3">
      <c r="A14" t="s">
        <v>285</v>
      </c>
    </row>
    <row r="15" spans="1:7" x14ac:dyDescent="0.3">
      <c r="A15" t="s">
        <v>253</v>
      </c>
      <c r="B15">
        <f>MATCH(A15,A2:A9,0)</f>
        <v>2</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0CFA0-70A5-4786-B395-175D7AD80574}">
  <dimension ref="A1:J10"/>
  <sheetViews>
    <sheetView workbookViewId="0">
      <selection activeCell="J10" sqref="J10"/>
    </sheetView>
  </sheetViews>
  <sheetFormatPr defaultRowHeight="14.4" x14ac:dyDescent="0.3"/>
  <cols>
    <col min="1" max="1" width="11.33203125" style="34" bestFit="1" customWidth="1"/>
    <col min="2" max="16384" width="8.88671875" style="34"/>
  </cols>
  <sheetData>
    <row r="1" spans="1:10" x14ac:dyDescent="0.3">
      <c r="A1" s="5" t="s">
        <v>275</v>
      </c>
      <c r="C1" s="34" t="s">
        <v>287</v>
      </c>
      <c r="G1" s="34" t="s">
        <v>289</v>
      </c>
    </row>
    <row r="2" spans="1:10" x14ac:dyDescent="0.3">
      <c r="A2" s="5" t="s">
        <v>252</v>
      </c>
    </row>
    <row r="3" spans="1:10" x14ac:dyDescent="0.3">
      <c r="A3" s="5" t="s">
        <v>253</v>
      </c>
    </row>
    <row r="4" spans="1:10" x14ac:dyDescent="0.3">
      <c r="A4" s="5" t="s">
        <v>254</v>
      </c>
    </row>
    <row r="5" spans="1:10" x14ac:dyDescent="0.3">
      <c r="A5" s="5" t="s">
        <v>255</v>
      </c>
    </row>
    <row r="6" spans="1:10" x14ac:dyDescent="0.3">
      <c r="A6" s="5" t="s">
        <v>256</v>
      </c>
      <c r="C6" s="34" t="s">
        <v>288</v>
      </c>
    </row>
    <row r="7" spans="1:10" x14ac:dyDescent="0.3">
      <c r="A7" s="5" t="s">
        <v>264</v>
      </c>
    </row>
    <row r="8" spans="1:10" x14ac:dyDescent="0.3">
      <c r="A8" s="5" t="s">
        <v>265</v>
      </c>
    </row>
    <row r="9" spans="1:10" x14ac:dyDescent="0.3">
      <c r="A9" s="5" t="s">
        <v>279</v>
      </c>
    </row>
    <row r="10" spans="1:10" x14ac:dyDescent="0.3">
      <c r="A10" s="33" t="s">
        <v>286</v>
      </c>
      <c r="J10" s="34" t="s">
        <v>293</v>
      </c>
    </row>
  </sheetData>
  <sheetProtection algorithmName="SHA-512" hashValue="yLPiP/HS6g66yjWdy59tueDWTnCB8MEp6Mc3tDQae4A3LcsbzCb9F7jCn0OBtrv0r1FD0QRUty3I2adwPknQNA==" saltValue="G59whNwG/QSyJQJtq9Grdw=="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52863-6D70-4C7F-82D0-215B277BF75D}">
  <dimension ref="B2:E8"/>
  <sheetViews>
    <sheetView workbookViewId="0">
      <selection activeCell="E12" sqref="E12"/>
    </sheetView>
  </sheetViews>
  <sheetFormatPr defaultRowHeight="14.4" x14ac:dyDescent="0.3"/>
  <cols>
    <col min="2" max="2" width="15.33203125" bestFit="1" customWidth="1"/>
  </cols>
  <sheetData>
    <row r="2" spans="2:5" x14ac:dyDescent="0.3">
      <c r="B2" s="35" t="s">
        <v>292</v>
      </c>
    </row>
    <row r="4" spans="2:5" x14ac:dyDescent="0.3">
      <c r="B4" s="35" t="s">
        <v>291</v>
      </c>
    </row>
    <row r="6" spans="2:5" x14ac:dyDescent="0.3">
      <c r="B6" s="35" t="s">
        <v>290</v>
      </c>
      <c r="E6" t="s">
        <v>294</v>
      </c>
    </row>
    <row r="8" spans="2:5" x14ac:dyDescent="0.3">
      <c r="B8" t="s">
        <v>295</v>
      </c>
    </row>
  </sheetData>
  <hyperlinks>
    <hyperlink ref="B2" location="'Protect Cells'!J10" display="link to a cell" xr:uid="{4586A348-BED6-426F-B2D4-CA1BF1A578CC}"/>
    <hyperlink ref="B4" r:id="rId1" xr:uid="{200A9319-8DBD-4D6B-9B59-39ED2DD9F9DB}"/>
    <hyperlink ref="B6" r:id="rId2" xr:uid="{C7D26934-5A17-4A58-BC65-B03F335F8B8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7E58B-A966-4845-8C2D-446A6E7AFB69}">
  <dimension ref="A1:J44"/>
  <sheetViews>
    <sheetView view="pageLayout" topLeftCell="A20" zoomScaleNormal="100" workbookViewId="0">
      <selection activeCell="F5" sqref="F5"/>
    </sheetView>
  </sheetViews>
  <sheetFormatPr defaultRowHeight="14.4" x14ac:dyDescent="0.3"/>
  <cols>
    <col min="1" max="1" width="22.44140625" style="5" bestFit="1" customWidth="1"/>
    <col min="2" max="2" width="13.5546875" style="5" bestFit="1" customWidth="1"/>
    <col min="3" max="3" width="19" style="5" bestFit="1" customWidth="1"/>
    <col min="4" max="4" width="10.33203125" style="5" bestFit="1" customWidth="1"/>
    <col min="5" max="5" width="7.77734375" style="5" bestFit="1" customWidth="1"/>
    <col min="6" max="6" width="59.88671875" style="5" bestFit="1" customWidth="1"/>
    <col min="7" max="7" width="8.88671875" style="5"/>
    <col min="8" max="8" width="19.33203125" style="5" bestFit="1" customWidth="1"/>
    <col min="9" max="9" width="2" style="5" bestFit="1" customWidth="1"/>
    <col min="10" max="10" width="13.21875" style="5" bestFit="1" customWidth="1"/>
    <col min="11" max="16384" width="8.88671875" style="5"/>
  </cols>
  <sheetData>
    <row r="1" spans="1:10" x14ac:dyDescent="0.3">
      <c r="A1" s="27" t="s">
        <v>225</v>
      </c>
      <c r="B1" s="27" t="s">
        <v>226</v>
      </c>
      <c r="C1" s="27" t="s">
        <v>227</v>
      </c>
      <c r="D1" s="27" t="s">
        <v>228</v>
      </c>
      <c r="E1" s="27" t="s">
        <v>229</v>
      </c>
      <c r="F1" s="27" t="s">
        <v>230</v>
      </c>
    </row>
    <row r="2" spans="1:10" x14ac:dyDescent="0.3">
      <c r="A2" s="28" t="s">
        <v>218</v>
      </c>
      <c r="B2" s="28">
        <v>7384</v>
      </c>
      <c r="C2" s="29">
        <v>45523</v>
      </c>
      <c r="D2" s="28" t="s">
        <v>219</v>
      </c>
      <c r="E2" s="28" t="s">
        <v>220</v>
      </c>
      <c r="F2" s="28">
        <v>1506</v>
      </c>
    </row>
    <row r="3" spans="1:10" x14ac:dyDescent="0.3">
      <c r="A3" s="5" t="s">
        <v>221</v>
      </c>
      <c r="B3" s="5">
        <v>11425</v>
      </c>
      <c r="C3" s="30">
        <v>45523</v>
      </c>
      <c r="D3" s="5" t="s">
        <v>219</v>
      </c>
      <c r="E3" s="5" t="s">
        <v>222</v>
      </c>
      <c r="F3" s="5">
        <v>1010</v>
      </c>
    </row>
    <row r="4" spans="1:10" x14ac:dyDescent="0.3">
      <c r="A4" s="28" t="s">
        <v>223</v>
      </c>
      <c r="B4" s="28">
        <v>21803</v>
      </c>
      <c r="C4" s="29">
        <v>45523</v>
      </c>
      <c r="D4" s="28" t="s">
        <v>219</v>
      </c>
      <c r="E4" s="28" t="s">
        <v>224</v>
      </c>
      <c r="F4" s="28">
        <v>854</v>
      </c>
    </row>
    <row r="5" spans="1:10" x14ac:dyDescent="0.3">
      <c r="A5" s="28" t="s">
        <v>242</v>
      </c>
      <c r="B5" s="28">
        <v>27956.333333333299</v>
      </c>
      <c r="C5" s="29">
        <v>45523</v>
      </c>
      <c r="D5" s="28" t="s">
        <v>219</v>
      </c>
      <c r="E5" s="28" t="s">
        <v>220</v>
      </c>
      <c r="F5" s="28">
        <v>471.33333333333297</v>
      </c>
    </row>
    <row r="6" spans="1:10" x14ac:dyDescent="0.3">
      <c r="A6" s="5" t="s">
        <v>241</v>
      </c>
      <c r="B6" s="5">
        <v>35165.833333333299</v>
      </c>
      <c r="C6" s="30">
        <v>45523</v>
      </c>
      <c r="D6" s="5" t="s">
        <v>219</v>
      </c>
      <c r="E6" s="5" t="s">
        <v>222</v>
      </c>
      <c r="F6" s="5">
        <v>145.333333333333</v>
      </c>
    </row>
    <row r="7" spans="1:10" x14ac:dyDescent="0.3">
      <c r="A7" s="28" t="s">
        <v>244</v>
      </c>
      <c r="B7" s="28">
        <v>42375.333333333299</v>
      </c>
      <c r="C7" s="29">
        <v>45523</v>
      </c>
      <c r="D7" s="28" t="s">
        <v>219</v>
      </c>
      <c r="E7" s="28" t="s">
        <v>224</v>
      </c>
      <c r="F7" s="28">
        <v>-180.666666666667</v>
      </c>
      <c r="H7" s="5" t="s">
        <v>236</v>
      </c>
    </row>
    <row r="8" spans="1:10" x14ac:dyDescent="0.3">
      <c r="A8" s="28" t="s">
        <v>245</v>
      </c>
      <c r="B8" s="28">
        <v>49584.833333333198</v>
      </c>
      <c r="C8" s="29">
        <v>45523</v>
      </c>
      <c r="D8" s="28" t="s">
        <v>219</v>
      </c>
      <c r="E8" s="28" t="s">
        <v>220</v>
      </c>
      <c r="F8" s="28">
        <v>-506.666666666666</v>
      </c>
      <c r="H8" s="5" t="str" cm="1">
        <f t="array" ref="H8">INDEX(A2:A9,I8)</f>
        <v xml:space="preserve">Mascotex Limited </v>
      </c>
      <c r="I8" s="5">
        <v>4</v>
      </c>
    </row>
    <row r="9" spans="1:10" x14ac:dyDescent="0.3">
      <c r="A9" s="5" t="s">
        <v>246</v>
      </c>
      <c r="B9" s="5">
        <v>56794.333333333198</v>
      </c>
      <c r="C9" s="30">
        <v>45523</v>
      </c>
      <c r="D9" s="5" t="s">
        <v>219</v>
      </c>
      <c r="E9" s="5" t="s">
        <v>222</v>
      </c>
      <c r="F9" s="5">
        <v>-832.66666666666595</v>
      </c>
    </row>
    <row r="11" spans="1:10" x14ac:dyDescent="0.3">
      <c r="A11" s="5" t="s">
        <v>231</v>
      </c>
      <c r="B11" s="5" t="s">
        <v>232</v>
      </c>
      <c r="C11" s="5" t="s">
        <v>233</v>
      </c>
      <c r="D11" s="5" t="s">
        <v>234</v>
      </c>
    </row>
    <row r="12" spans="1:10" x14ac:dyDescent="0.3">
      <c r="A12" s="5" t="s">
        <v>223</v>
      </c>
      <c r="B12" s="5">
        <f>VLOOKUP(A12,A1:F4,6)</f>
        <v>854</v>
      </c>
      <c r="C12" s="5">
        <v>5</v>
      </c>
      <c r="D12" s="5">
        <f>B12*C12</f>
        <v>4270</v>
      </c>
      <c r="H12" s="5" t="s">
        <v>237</v>
      </c>
      <c r="J12" s="32" t="s">
        <v>240</v>
      </c>
    </row>
    <row r="13" spans="1:10" x14ac:dyDescent="0.3">
      <c r="A13" s="5" t="s">
        <v>235</v>
      </c>
      <c r="H13" s="32" t="s">
        <v>238</v>
      </c>
    </row>
    <row r="14" spans="1:10" x14ac:dyDescent="0.3">
      <c r="A14" s="31"/>
      <c r="B14" s="31"/>
      <c r="C14" s="31"/>
      <c r="D14" s="31"/>
    </row>
    <row r="15" spans="1:10" x14ac:dyDescent="0.3">
      <c r="A15" s="27" t="s">
        <v>225</v>
      </c>
      <c r="B15" s="27" t="s">
        <v>226</v>
      </c>
      <c r="C15" s="27" t="s">
        <v>227</v>
      </c>
      <c r="D15" s="27" t="s">
        <v>228</v>
      </c>
      <c r="E15" s="27" t="s">
        <v>229</v>
      </c>
      <c r="F15" s="27" t="s">
        <v>230</v>
      </c>
      <c r="H15" s="5" t="s">
        <v>239</v>
      </c>
    </row>
    <row r="16" spans="1:10" x14ac:dyDescent="0.3">
      <c r="A16" s="5" t="s">
        <v>221</v>
      </c>
      <c r="B16" s="5" t="e">
        <f>LOOKUP($A$16,$A$1:$A$4,$B$1:$B$4)</f>
        <v>#N/A</v>
      </c>
      <c r="C16" s="5" t="e">
        <f t="shared" ref="C16:F16" si="0">LOOKUP($A$16,$A$1:$A$4,C$1:C$4)</f>
        <v>#N/A</v>
      </c>
      <c r="D16" s="5" t="e">
        <f t="shared" si="0"/>
        <v>#N/A</v>
      </c>
      <c r="E16" s="5" t="e">
        <f t="shared" si="0"/>
        <v>#N/A</v>
      </c>
      <c r="F16" s="5" t="e">
        <f t="shared" si="0"/>
        <v>#N/A</v>
      </c>
    </row>
    <row r="17" spans="1:6" x14ac:dyDescent="0.3">
      <c r="A17" s="5" t="s">
        <v>221</v>
      </c>
      <c r="B17" s="5">
        <f>VLOOKUP($A$17,$A$1:$F$4,MATCH(B15,$A$1:$F$1,0),0)</f>
        <v>11425</v>
      </c>
      <c r="C17" s="5">
        <f>VLOOKUP($A$17,$A$1:$F$4,MATCH(C15,$A$1:$F$1,0),0)</f>
        <v>45523</v>
      </c>
      <c r="D17" s="5" t="str">
        <f>VLOOKUP($A$17,$A$1:$F$4,MATCH(D15,$A$1:$F$1,0),0)</f>
        <v>2nd Cut Off</v>
      </c>
      <c r="E17" s="5" t="str">
        <f>VLOOKUP($A$17,$A$1:$F$4,MATCH(E15,$A$1:$F$1,0),0)</f>
        <v>ID,VN</v>
      </c>
      <c r="F17" s="5">
        <f>VLOOKUP($A$17,$A$1:$F$4,MATCH(F15,$A$1:$F$1,0),0)</f>
        <v>1010</v>
      </c>
    </row>
    <row r="19" spans="1:6" x14ac:dyDescent="0.3">
      <c r="A19" s="5" t="s">
        <v>243</v>
      </c>
    </row>
    <row r="20" spans="1:6" x14ac:dyDescent="0.3">
      <c r="A20" s="5" t="s">
        <v>221</v>
      </c>
      <c r="B20" s="5" t="e">
        <f>VLOOKUP(A20,$A$4:$B$9,2,0)</f>
        <v>#N/A</v>
      </c>
      <c r="C20" s="5" t="str" cm="1">
        <f t="array" ref="C20">VLOOKUP(A20,TRIM($A$4:$B$9),2,0)</f>
        <v>35165.8333333333</v>
      </c>
    </row>
    <row r="21" spans="1:6" x14ac:dyDescent="0.3">
      <c r="A21" s="5" t="s">
        <v>218</v>
      </c>
      <c r="B21" s="5" t="e">
        <f>VLOOKUP(A21,$A$4:$B$9,2,0)</f>
        <v>#N/A</v>
      </c>
      <c r="C21" s="5" t="str" cm="1">
        <f t="array" ref="C21">VLOOKUP(A21,TRIM($A$4:$B$9),2,0)</f>
        <v>27956.3333333333</v>
      </c>
    </row>
    <row r="22" spans="1:6" x14ac:dyDescent="0.3">
      <c r="A22" s="5" t="s">
        <v>242</v>
      </c>
      <c r="B22" s="5" t="e" cm="1">
        <f t="array" ref="B22">VLOOKUP(A22,TRIM($A$4:$B$9),2,0)</f>
        <v>#N/A</v>
      </c>
      <c r="C22" s="5" t="str" cm="1">
        <f t="array" ref="C22">VLOOKUP(TRIM(A22),TRIM($A$4:$B$9),2,0)</f>
        <v>27956.3333333333</v>
      </c>
    </row>
    <row r="27" spans="1:6" x14ac:dyDescent="0.3">
      <c r="A27" t="s">
        <v>263</v>
      </c>
      <c r="B27"/>
      <c r="C27"/>
      <c r="D27"/>
      <c r="E27"/>
      <c r="F27"/>
    </row>
    <row r="28" spans="1:6" x14ac:dyDescent="0.3">
      <c r="A28"/>
      <c r="B28"/>
      <c r="C28"/>
      <c r="D28"/>
      <c r="E28"/>
      <c r="F28" t="s">
        <v>268</v>
      </c>
    </row>
    <row r="29" spans="1:6" x14ac:dyDescent="0.3">
      <c r="A29" s="5" t="s">
        <v>249</v>
      </c>
      <c r="B29" s="5" t="s">
        <v>250</v>
      </c>
      <c r="C29" s="5" t="s">
        <v>251</v>
      </c>
      <c r="D29" s="5" t="s">
        <v>232</v>
      </c>
      <c r="E29"/>
      <c r="F29" t="s">
        <v>269</v>
      </c>
    </row>
    <row r="30" spans="1:6" x14ac:dyDescent="0.3">
      <c r="A30" s="5" t="s">
        <v>252</v>
      </c>
      <c r="B30" s="5" t="s">
        <v>257</v>
      </c>
      <c r="C30" s="5">
        <v>25</v>
      </c>
      <c r="D30" s="5">
        <v>26.95</v>
      </c>
      <c r="E30"/>
      <c r="F30" t="s">
        <v>270</v>
      </c>
    </row>
    <row r="31" spans="1:6" x14ac:dyDescent="0.3">
      <c r="A31" s="5" t="s">
        <v>253</v>
      </c>
      <c r="B31" s="5" t="s">
        <v>258</v>
      </c>
      <c r="C31" s="5">
        <v>20</v>
      </c>
      <c r="D31" s="5">
        <v>28.95</v>
      </c>
      <c r="E31"/>
      <c r="F31"/>
    </row>
    <row r="32" spans="1:6" x14ac:dyDescent="0.3">
      <c r="A32" s="5" t="s">
        <v>254</v>
      </c>
      <c r="B32" s="5" t="s">
        <v>259</v>
      </c>
      <c r="C32" s="5">
        <v>35</v>
      </c>
      <c r="D32" s="5">
        <v>30.95</v>
      </c>
      <c r="E32"/>
      <c r="F32"/>
    </row>
    <row r="33" spans="1:6" x14ac:dyDescent="0.3">
      <c r="A33" s="5" t="s">
        <v>255</v>
      </c>
      <c r="B33" s="5" t="s">
        <v>260</v>
      </c>
      <c r="C33" s="5">
        <v>20</v>
      </c>
      <c r="D33" s="5">
        <v>32.950000000000003</v>
      </c>
      <c r="E33"/>
      <c r="F33"/>
    </row>
    <row r="34" spans="1:6" x14ac:dyDescent="0.3">
      <c r="A34" s="5" t="s">
        <v>256</v>
      </c>
      <c r="B34" s="5" t="s">
        <v>261</v>
      </c>
      <c r="C34" s="5">
        <v>10</v>
      </c>
      <c r="D34" s="5">
        <v>34.950000000000003</v>
      </c>
      <c r="E34"/>
      <c r="F34"/>
    </row>
    <row r="35" spans="1:6" x14ac:dyDescent="0.3">
      <c r="A35" s="5" t="s">
        <v>264</v>
      </c>
      <c r="B35" s="5" t="s">
        <v>266</v>
      </c>
      <c r="C35" s="5">
        <v>13</v>
      </c>
      <c r="D35" s="5">
        <v>36.950000000000003</v>
      </c>
      <c r="E35"/>
      <c r="F35"/>
    </row>
    <row r="36" spans="1:6" x14ac:dyDescent="0.3">
      <c r="A36" s="5" t="s">
        <v>265</v>
      </c>
      <c r="B36" s="5" t="s">
        <v>267</v>
      </c>
      <c r="C36" s="5">
        <v>10</v>
      </c>
      <c r="D36" s="5">
        <v>38.950000000000003</v>
      </c>
      <c r="E36"/>
      <c r="F36"/>
    </row>
    <row r="37" spans="1:6" x14ac:dyDescent="0.3">
      <c r="A37"/>
      <c r="B37"/>
      <c r="C37"/>
      <c r="D37"/>
      <c r="E37"/>
      <c r="F37"/>
    </row>
    <row r="38" spans="1:6" x14ac:dyDescent="0.3">
      <c r="A38" t="s">
        <v>249</v>
      </c>
      <c r="B38" t="s">
        <v>232</v>
      </c>
      <c r="C38" t="s">
        <v>233</v>
      </c>
      <c r="D38" t="s">
        <v>234</v>
      </c>
      <c r="E38"/>
      <c r="F38"/>
    </row>
    <row r="39" spans="1:6" x14ac:dyDescent="0.3">
      <c r="A39" t="s">
        <v>256</v>
      </c>
      <c r="B39">
        <f>VLOOKUP(A39,$A$30:$D$36,4,0)</f>
        <v>34.950000000000003</v>
      </c>
      <c r="C39">
        <v>4</v>
      </c>
      <c r="D39">
        <f>B39*C39</f>
        <v>139.80000000000001</v>
      </c>
      <c r="E39"/>
      <c r="F39"/>
    </row>
    <row r="42" spans="1:6" x14ac:dyDescent="0.3">
      <c r="A42" s="5" t="s">
        <v>274</v>
      </c>
    </row>
    <row r="43" spans="1:6" x14ac:dyDescent="0.3">
      <c r="A43" s="5" t="s">
        <v>249</v>
      </c>
      <c r="B43" s="5" t="s">
        <v>250</v>
      </c>
      <c r="C43" s="5" t="s">
        <v>251</v>
      </c>
      <c r="D43" s="5" t="s">
        <v>232</v>
      </c>
    </row>
    <row r="44" spans="1:6" x14ac:dyDescent="0.3">
      <c r="A44" s="5" t="s">
        <v>253</v>
      </c>
      <c r="B44" s="5" t="str">
        <f>VLOOKUP($A44,$A$29:$D$36,MATCH(B43,$A$29:$D$29,0),0)</f>
        <v>1000-165-B101</v>
      </c>
      <c r="C44" s="5">
        <f t="shared" ref="C44:D44" si="1">VLOOKUP($A44,$A$29:$D$36,MATCH(C43,$A$29:$D$29,0),0)</f>
        <v>20</v>
      </c>
      <c r="D44" s="5">
        <f t="shared" si="1"/>
        <v>28.95</v>
      </c>
    </row>
  </sheetData>
  <hyperlinks>
    <hyperlink ref="H13" location="Sheet1!G5" display="Link" xr:uid="{A2AB9843-476B-4A58-BBC9-E53DCE1530B2}"/>
    <hyperlink ref="J12" r:id="rId1" xr:uid="{BC317554-6C3E-4022-99FA-00F4CE932285}"/>
  </hyperlinks>
  <pageMargins left="0.7" right="0.7" top="0.75" bottom="0.75" header="0.3" footer="0.3"/>
  <pageSetup orientation="portrait" horizontalDpi="300" verticalDpi="300" r:id="rId2"/>
  <headerFooter>
    <oddHeader>&amp;LPage &amp;P/&amp;N&amp;C&amp;T&amp;D&amp;R&amp;F/&amp;A</oddHeader>
    <oddFooter>&amp;L&amp;Z&amp;F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3CF4-EDFF-4C5C-AF79-696488611AA0}">
  <dimension ref="A1:Q44"/>
  <sheetViews>
    <sheetView workbookViewId="0">
      <selection sqref="A1:G44"/>
    </sheetView>
  </sheetViews>
  <sheetFormatPr defaultRowHeight="14.4" x14ac:dyDescent="0.3"/>
  <cols>
    <col min="1" max="1" width="13.33203125" bestFit="1" customWidth="1"/>
    <col min="2" max="2" width="9.33203125" bestFit="1" customWidth="1"/>
    <col min="3" max="3" width="11.6640625" bestFit="1" customWidth="1"/>
    <col min="4" max="4" width="8.44140625" bestFit="1" customWidth="1"/>
    <col min="5" max="5" width="7.44140625" bestFit="1" customWidth="1"/>
    <col min="6" max="6" width="11.33203125" bestFit="1" customWidth="1"/>
    <col min="7" max="7" width="9.5546875" bestFit="1" customWidth="1"/>
    <col min="15" max="15" width="10.5546875" bestFit="1" customWidth="1"/>
  </cols>
  <sheetData>
    <row r="1" spans="1:17" ht="15.6" x14ac:dyDescent="0.3">
      <c r="A1" s="36" t="s">
        <v>296</v>
      </c>
      <c r="B1" s="37" t="s">
        <v>297</v>
      </c>
      <c r="C1" s="37" t="s">
        <v>298</v>
      </c>
      <c r="D1" s="37" t="s">
        <v>299</v>
      </c>
      <c r="E1" s="36" t="s">
        <v>233</v>
      </c>
      <c r="F1" s="36" t="s">
        <v>300</v>
      </c>
      <c r="G1" s="36" t="s">
        <v>234</v>
      </c>
    </row>
    <row r="2" spans="1:17" ht="15.6" x14ac:dyDescent="0.3">
      <c r="A2" s="38">
        <v>45297</v>
      </c>
      <c r="B2" s="39" t="s">
        <v>301</v>
      </c>
      <c r="C2" s="39" t="s">
        <v>302</v>
      </c>
      <c r="D2" s="39" t="s">
        <v>303</v>
      </c>
      <c r="E2" s="40">
        <v>95</v>
      </c>
      <c r="F2" s="40">
        <v>1.99</v>
      </c>
      <c r="G2" s="40">
        <v>189.05</v>
      </c>
    </row>
    <row r="3" spans="1:17" ht="15.6" x14ac:dyDescent="0.3">
      <c r="A3" s="38">
        <v>45314</v>
      </c>
      <c r="B3" s="39" t="s">
        <v>304</v>
      </c>
      <c r="C3" s="39" t="s">
        <v>305</v>
      </c>
      <c r="D3" s="39" t="s">
        <v>306</v>
      </c>
      <c r="E3" s="40">
        <v>50</v>
      </c>
      <c r="F3" s="40">
        <v>19.989999999999998</v>
      </c>
      <c r="G3" s="40">
        <v>999.5</v>
      </c>
    </row>
    <row r="4" spans="1:17" ht="15.6" x14ac:dyDescent="0.3">
      <c r="A4" s="38">
        <v>45331</v>
      </c>
      <c r="B4" s="39" t="s">
        <v>304</v>
      </c>
      <c r="C4" s="39" t="s">
        <v>307</v>
      </c>
      <c r="D4" s="39" t="s">
        <v>303</v>
      </c>
      <c r="E4" s="40">
        <v>36</v>
      </c>
      <c r="F4" s="40">
        <v>4.99</v>
      </c>
      <c r="G4" s="40">
        <v>179.64</v>
      </c>
    </row>
    <row r="5" spans="1:17" ht="15.6" x14ac:dyDescent="0.3">
      <c r="A5" s="38">
        <v>45348</v>
      </c>
      <c r="B5" s="39" t="s">
        <v>304</v>
      </c>
      <c r="C5" s="39" t="s">
        <v>308</v>
      </c>
      <c r="D5" s="39" t="s">
        <v>309</v>
      </c>
      <c r="E5" s="40">
        <v>27</v>
      </c>
      <c r="F5" s="40">
        <v>19.989999999999998</v>
      </c>
      <c r="G5" s="40">
        <v>539.73</v>
      </c>
    </row>
    <row r="6" spans="1:17" ht="15.6" x14ac:dyDescent="0.3">
      <c r="A6" s="38">
        <v>45366</v>
      </c>
      <c r="B6" s="39" t="s">
        <v>310</v>
      </c>
      <c r="C6" s="39" t="s">
        <v>311</v>
      </c>
      <c r="D6" s="39" t="s">
        <v>303</v>
      </c>
      <c r="E6" s="40">
        <v>56</v>
      </c>
      <c r="F6" s="40">
        <v>2.99</v>
      </c>
      <c r="G6" s="40">
        <v>167.44</v>
      </c>
    </row>
    <row r="7" spans="1:17" ht="15.6" x14ac:dyDescent="0.3">
      <c r="A7" s="38">
        <v>45383</v>
      </c>
      <c r="B7" s="39" t="s">
        <v>301</v>
      </c>
      <c r="C7" s="39" t="s">
        <v>302</v>
      </c>
      <c r="D7" s="39" t="s">
        <v>306</v>
      </c>
      <c r="E7" s="40">
        <v>60</v>
      </c>
      <c r="F7" s="40">
        <v>4.99</v>
      </c>
      <c r="G7" s="40">
        <v>299.39999999999998</v>
      </c>
      <c r="M7">
        <v>849</v>
      </c>
      <c r="O7" s="19">
        <v>45566</v>
      </c>
      <c r="Q7" t="s">
        <v>321</v>
      </c>
    </row>
    <row r="8" spans="1:17" ht="15.6" x14ac:dyDescent="0.3">
      <c r="A8" s="38">
        <v>45400</v>
      </c>
      <c r="B8" s="39" t="s">
        <v>304</v>
      </c>
      <c r="C8" s="39" t="s">
        <v>312</v>
      </c>
      <c r="D8" s="39" t="s">
        <v>303</v>
      </c>
      <c r="E8" s="40">
        <v>75</v>
      </c>
      <c r="F8" s="40">
        <v>1.99</v>
      </c>
      <c r="G8" s="40">
        <v>149.25</v>
      </c>
      <c r="M8">
        <v>145</v>
      </c>
      <c r="O8" s="19">
        <v>45567</v>
      </c>
      <c r="Q8" t="s">
        <v>320</v>
      </c>
    </row>
    <row r="9" spans="1:17" ht="15.6" x14ac:dyDescent="0.3">
      <c r="A9" s="38">
        <v>45417</v>
      </c>
      <c r="B9" s="39" t="s">
        <v>304</v>
      </c>
      <c r="C9" s="39" t="s">
        <v>307</v>
      </c>
      <c r="D9" s="39" t="s">
        <v>303</v>
      </c>
      <c r="E9" s="40">
        <v>90</v>
      </c>
      <c r="F9" s="40">
        <v>4.99</v>
      </c>
      <c r="G9" s="40">
        <v>449.1</v>
      </c>
      <c r="M9">
        <v>98</v>
      </c>
      <c r="O9" s="19">
        <v>45568</v>
      </c>
      <c r="Q9" t="s">
        <v>325</v>
      </c>
    </row>
    <row r="10" spans="1:17" ht="15.6" x14ac:dyDescent="0.3">
      <c r="A10" s="38">
        <v>45434</v>
      </c>
      <c r="B10" s="39" t="s">
        <v>310</v>
      </c>
      <c r="C10" s="39" t="s">
        <v>313</v>
      </c>
      <c r="D10" s="39" t="s">
        <v>303</v>
      </c>
      <c r="E10" s="40">
        <v>32</v>
      </c>
      <c r="F10" s="40">
        <v>1.99</v>
      </c>
      <c r="G10" s="40">
        <v>63.68</v>
      </c>
      <c r="M10">
        <v>77</v>
      </c>
      <c r="O10" s="19">
        <v>45569</v>
      </c>
      <c r="Q10" t="s">
        <v>327</v>
      </c>
    </row>
    <row r="11" spans="1:17" ht="15.6" x14ac:dyDescent="0.3">
      <c r="A11" s="38">
        <v>45451</v>
      </c>
      <c r="B11" s="39" t="s">
        <v>301</v>
      </c>
      <c r="C11" s="39" t="s">
        <v>302</v>
      </c>
      <c r="D11" s="39" t="s">
        <v>306</v>
      </c>
      <c r="E11" s="40">
        <v>60</v>
      </c>
      <c r="F11" s="40">
        <v>8.99</v>
      </c>
      <c r="G11" s="40">
        <v>539.4</v>
      </c>
      <c r="M11">
        <v>22</v>
      </c>
      <c r="O11" s="19">
        <v>45570</v>
      </c>
      <c r="Q11" t="s">
        <v>324</v>
      </c>
    </row>
    <row r="12" spans="1:17" ht="15.6" x14ac:dyDescent="0.3">
      <c r="A12" s="38">
        <v>45468</v>
      </c>
      <c r="B12" s="39" t="s">
        <v>304</v>
      </c>
      <c r="C12" s="39" t="s">
        <v>314</v>
      </c>
      <c r="D12" s="39" t="s">
        <v>303</v>
      </c>
      <c r="E12" s="40">
        <v>90</v>
      </c>
      <c r="F12" s="40">
        <v>4.99</v>
      </c>
      <c r="G12" s="40">
        <v>449.1</v>
      </c>
      <c r="M12">
        <v>16</v>
      </c>
      <c r="O12" s="19">
        <v>45571</v>
      </c>
      <c r="Q12" t="s">
        <v>323</v>
      </c>
    </row>
    <row r="13" spans="1:17" ht="15.6" x14ac:dyDescent="0.3">
      <c r="A13" s="38">
        <v>45485</v>
      </c>
      <c r="B13" s="39" t="s">
        <v>301</v>
      </c>
      <c r="C13" s="39" t="s">
        <v>315</v>
      </c>
      <c r="D13" s="39" t="s">
        <v>306</v>
      </c>
      <c r="E13" s="40">
        <v>29</v>
      </c>
      <c r="F13" s="40">
        <v>1.99</v>
      </c>
      <c r="G13" s="40">
        <v>57.71</v>
      </c>
      <c r="M13">
        <v>9</v>
      </c>
      <c r="O13" s="19">
        <v>45572</v>
      </c>
      <c r="Q13" t="s">
        <v>326</v>
      </c>
    </row>
    <row r="14" spans="1:17" ht="15.6" x14ac:dyDescent="0.3">
      <c r="A14" s="38">
        <v>45502</v>
      </c>
      <c r="B14" s="39" t="s">
        <v>301</v>
      </c>
      <c r="C14" s="39" t="s">
        <v>316</v>
      </c>
      <c r="D14" s="39" t="s">
        <v>306</v>
      </c>
      <c r="E14" s="40">
        <v>81</v>
      </c>
      <c r="F14" s="40">
        <v>19.989999999999998</v>
      </c>
      <c r="G14" s="41">
        <v>1619.19</v>
      </c>
      <c r="M14">
        <v>7</v>
      </c>
      <c r="O14" s="19">
        <v>45573</v>
      </c>
      <c r="Q14" t="s">
        <v>322</v>
      </c>
    </row>
    <row r="15" spans="1:17" ht="15.6" x14ac:dyDescent="0.3">
      <c r="A15" s="38">
        <v>45519</v>
      </c>
      <c r="B15" s="39" t="s">
        <v>301</v>
      </c>
      <c r="C15" s="39" t="s">
        <v>302</v>
      </c>
      <c r="D15" s="39" t="s">
        <v>303</v>
      </c>
      <c r="E15" s="40">
        <v>35</v>
      </c>
      <c r="F15" s="40">
        <v>4.99</v>
      </c>
      <c r="G15" s="40">
        <v>174.65</v>
      </c>
      <c r="M15">
        <v>1</v>
      </c>
      <c r="O15" s="19">
        <v>45574</v>
      </c>
    </row>
    <row r="16" spans="1:17" ht="15.6" x14ac:dyDescent="0.3">
      <c r="A16" s="38">
        <v>45536</v>
      </c>
      <c r="B16" s="39" t="s">
        <v>304</v>
      </c>
      <c r="C16" s="39" t="s">
        <v>317</v>
      </c>
      <c r="D16" s="39" t="s">
        <v>318</v>
      </c>
      <c r="E16" s="40">
        <v>2</v>
      </c>
      <c r="F16" s="40">
        <v>125</v>
      </c>
      <c r="G16" s="40">
        <v>250</v>
      </c>
    </row>
    <row r="17" spans="1:7" ht="15.6" x14ac:dyDescent="0.3">
      <c r="A17" s="38">
        <v>45553</v>
      </c>
      <c r="B17" s="39" t="s">
        <v>301</v>
      </c>
      <c r="C17" s="39" t="s">
        <v>302</v>
      </c>
      <c r="D17" s="39" t="s">
        <v>319</v>
      </c>
      <c r="E17" s="40">
        <v>16</v>
      </c>
      <c r="F17" s="40">
        <v>15.99</v>
      </c>
      <c r="G17" s="40">
        <v>255.84</v>
      </c>
    </row>
    <row r="18" spans="1:7" ht="15.6" x14ac:dyDescent="0.3">
      <c r="A18" s="38">
        <v>45570</v>
      </c>
      <c r="B18" s="39" t="s">
        <v>304</v>
      </c>
      <c r="C18" s="39" t="s">
        <v>314</v>
      </c>
      <c r="D18" s="39" t="s">
        <v>306</v>
      </c>
      <c r="E18" s="40">
        <v>28</v>
      </c>
      <c r="F18" s="40">
        <v>8.99</v>
      </c>
      <c r="G18" s="40">
        <v>251.72</v>
      </c>
    </row>
    <row r="19" spans="1:7" ht="15.6" x14ac:dyDescent="0.3">
      <c r="A19" s="38">
        <v>45587</v>
      </c>
      <c r="B19" s="39" t="s">
        <v>301</v>
      </c>
      <c r="C19" s="39" t="s">
        <v>302</v>
      </c>
      <c r="D19" s="39" t="s">
        <v>309</v>
      </c>
      <c r="E19" s="40">
        <v>64</v>
      </c>
      <c r="F19" s="40">
        <v>8.99</v>
      </c>
      <c r="G19" s="40">
        <v>575.36</v>
      </c>
    </row>
    <row r="20" spans="1:7" ht="15.6" x14ac:dyDescent="0.3">
      <c r="A20" s="38">
        <v>45604</v>
      </c>
      <c r="B20" s="39" t="s">
        <v>301</v>
      </c>
      <c r="C20" s="39" t="s">
        <v>316</v>
      </c>
      <c r="D20" s="39" t="s">
        <v>309</v>
      </c>
      <c r="E20" s="40">
        <v>15</v>
      </c>
      <c r="F20" s="40">
        <v>19.989999999999998</v>
      </c>
      <c r="G20" s="40">
        <v>299.85000000000002</v>
      </c>
    </row>
    <row r="21" spans="1:7" ht="15.6" x14ac:dyDescent="0.3">
      <c r="A21" s="38">
        <v>45621</v>
      </c>
      <c r="B21" s="39" t="s">
        <v>304</v>
      </c>
      <c r="C21" s="39" t="s">
        <v>305</v>
      </c>
      <c r="D21" s="39" t="s">
        <v>319</v>
      </c>
      <c r="E21" s="40">
        <v>96</v>
      </c>
      <c r="F21" s="40">
        <v>4.99</v>
      </c>
      <c r="G21" s="40">
        <v>479.04</v>
      </c>
    </row>
    <row r="22" spans="1:7" ht="15.6" x14ac:dyDescent="0.3">
      <c r="A22" s="38">
        <v>45638</v>
      </c>
      <c r="B22" s="39" t="s">
        <v>304</v>
      </c>
      <c r="C22" s="39" t="s">
        <v>317</v>
      </c>
      <c r="D22" s="39" t="s">
        <v>303</v>
      </c>
      <c r="E22" s="40">
        <v>67</v>
      </c>
      <c r="F22" s="40">
        <v>1.29</v>
      </c>
      <c r="G22" s="40">
        <v>86.43</v>
      </c>
    </row>
    <row r="23" spans="1:7" ht="15.6" x14ac:dyDescent="0.3">
      <c r="A23" s="38">
        <v>45655</v>
      </c>
      <c r="B23" s="39" t="s">
        <v>301</v>
      </c>
      <c r="C23" s="39" t="s">
        <v>316</v>
      </c>
      <c r="D23" s="39" t="s">
        <v>319</v>
      </c>
      <c r="E23" s="40">
        <v>74</v>
      </c>
      <c r="F23" s="40">
        <v>15.99</v>
      </c>
      <c r="G23" s="41">
        <v>1183.26</v>
      </c>
    </row>
    <row r="24" spans="1:7" ht="15.6" x14ac:dyDescent="0.3">
      <c r="A24" s="38">
        <v>45672</v>
      </c>
      <c r="B24" s="39" t="s">
        <v>304</v>
      </c>
      <c r="C24" s="39" t="s">
        <v>308</v>
      </c>
      <c r="D24" s="39" t="s">
        <v>306</v>
      </c>
      <c r="E24" s="40">
        <v>46</v>
      </c>
      <c r="F24" s="40">
        <v>8.99</v>
      </c>
      <c r="G24" s="40">
        <v>413.54</v>
      </c>
    </row>
    <row r="25" spans="1:7" ht="15.6" x14ac:dyDescent="0.3">
      <c r="A25" s="38">
        <v>45689</v>
      </c>
      <c r="B25" s="39" t="s">
        <v>304</v>
      </c>
      <c r="C25" s="39" t="s">
        <v>317</v>
      </c>
      <c r="D25" s="39" t="s">
        <v>306</v>
      </c>
      <c r="E25" s="40">
        <v>87</v>
      </c>
      <c r="F25" s="40">
        <v>15</v>
      </c>
      <c r="G25" s="41">
        <v>1305</v>
      </c>
    </row>
    <row r="26" spans="1:7" ht="15.6" x14ac:dyDescent="0.3">
      <c r="A26" s="38">
        <v>45706</v>
      </c>
      <c r="B26" s="39" t="s">
        <v>301</v>
      </c>
      <c r="C26" s="39" t="s">
        <v>302</v>
      </c>
      <c r="D26" s="39" t="s">
        <v>306</v>
      </c>
      <c r="E26" s="40">
        <v>4</v>
      </c>
      <c r="F26" s="40">
        <v>4.99</v>
      </c>
      <c r="G26" s="40">
        <v>19.96</v>
      </c>
    </row>
    <row r="27" spans="1:7" ht="15.6" x14ac:dyDescent="0.3">
      <c r="A27" s="38">
        <v>45723</v>
      </c>
      <c r="B27" s="39" t="s">
        <v>310</v>
      </c>
      <c r="C27" s="39" t="s">
        <v>311</v>
      </c>
      <c r="D27" s="39" t="s">
        <v>306</v>
      </c>
      <c r="E27" s="40">
        <v>7</v>
      </c>
      <c r="F27" s="40">
        <v>19.989999999999998</v>
      </c>
      <c r="G27" s="40">
        <v>139.93</v>
      </c>
    </row>
    <row r="28" spans="1:7" ht="15.6" x14ac:dyDescent="0.3">
      <c r="A28" s="38">
        <v>45740</v>
      </c>
      <c r="B28" s="39" t="s">
        <v>304</v>
      </c>
      <c r="C28" s="39" t="s">
        <v>307</v>
      </c>
      <c r="D28" s="39" t="s">
        <v>319</v>
      </c>
      <c r="E28" s="40">
        <v>50</v>
      </c>
      <c r="F28" s="40">
        <v>4.99</v>
      </c>
      <c r="G28" s="40">
        <v>249.5</v>
      </c>
    </row>
    <row r="29" spans="1:7" ht="15.6" x14ac:dyDescent="0.3">
      <c r="A29" s="38">
        <v>45757</v>
      </c>
      <c r="B29" s="39" t="s">
        <v>304</v>
      </c>
      <c r="C29" s="39" t="s">
        <v>312</v>
      </c>
      <c r="D29" s="39" t="s">
        <v>303</v>
      </c>
      <c r="E29" s="40">
        <v>66</v>
      </c>
      <c r="F29" s="40">
        <v>1.99</v>
      </c>
      <c r="G29" s="40">
        <v>131.34</v>
      </c>
    </row>
    <row r="30" spans="1:7" ht="15.6" x14ac:dyDescent="0.3">
      <c r="A30" s="38">
        <v>45774</v>
      </c>
      <c r="B30" s="39" t="s">
        <v>301</v>
      </c>
      <c r="C30" s="39" t="s">
        <v>315</v>
      </c>
      <c r="D30" s="39" t="s">
        <v>309</v>
      </c>
      <c r="E30" s="40">
        <v>96</v>
      </c>
      <c r="F30" s="40">
        <v>4.99</v>
      </c>
      <c r="G30" s="40">
        <v>479.04</v>
      </c>
    </row>
    <row r="31" spans="1:7" ht="15.6" x14ac:dyDescent="0.3">
      <c r="A31" s="38">
        <v>45791</v>
      </c>
      <c r="B31" s="39" t="s">
        <v>304</v>
      </c>
      <c r="C31" s="39" t="s">
        <v>308</v>
      </c>
      <c r="D31" s="39" t="s">
        <v>303</v>
      </c>
      <c r="E31" s="40">
        <v>53</v>
      </c>
      <c r="F31" s="40">
        <v>1.29</v>
      </c>
      <c r="G31" s="40">
        <v>68.37</v>
      </c>
    </row>
    <row r="32" spans="1:7" ht="15.6" x14ac:dyDescent="0.3">
      <c r="A32" s="38">
        <v>45808</v>
      </c>
      <c r="B32" s="39" t="s">
        <v>304</v>
      </c>
      <c r="C32" s="39" t="s">
        <v>308</v>
      </c>
      <c r="D32" s="39" t="s">
        <v>306</v>
      </c>
      <c r="E32" s="40">
        <v>80</v>
      </c>
      <c r="F32" s="40">
        <v>8.99</v>
      </c>
      <c r="G32" s="40">
        <v>719.2</v>
      </c>
    </row>
    <row r="33" spans="1:7" ht="15.6" x14ac:dyDescent="0.3">
      <c r="A33" s="38">
        <v>45825</v>
      </c>
      <c r="B33" s="39" t="s">
        <v>304</v>
      </c>
      <c r="C33" s="39" t="s">
        <v>305</v>
      </c>
      <c r="D33" s="39" t="s">
        <v>318</v>
      </c>
      <c r="E33" s="40">
        <v>5</v>
      </c>
      <c r="F33" s="40">
        <v>125</v>
      </c>
      <c r="G33" s="40">
        <v>625</v>
      </c>
    </row>
    <row r="34" spans="1:7" ht="15.6" x14ac:dyDescent="0.3">
      <c r="A34" s="38">
        <v>45842</v>
      </c>
      <c r="B34" s="39" t="s">
        <v>301</v>
      </c>
      <c r="C34" s="39" t="s">
        <v>302</v>
      </c>
      <c r="D34" s="39" t="s">
        <v>319</v>
      </c>
      <c r="E34" s="40">
        <v>62</v>
      </c>
      <c r="F34" s="40">
        <v>4.99</v>
      </c>
      <c r="G34" s="40">
        <v>309.38</v>
      </c>
    </row>
    <row r="35" spans="1:7" ht="15.6" x14ac:dyDescent="0.3">
      <c r="A35" s="38">
        <v>45859</v>
      </c>
      <c r="B35" s="39" t="s">
        <v>304</v>
      </c>
      <c r="C35" s="39" t="s">
        <v>314</v>
      </c>
      <c r="D35" s="39" t="s">
        <v>319</v>
      </c>
      <c r="E35" s="40">
        <v>55</v>
      </c>
      <c r="F35" s="40">
        <v>12.49</v>
      </c>
      <c r="G35" s="40">
        <v>686.95</v>
      </c>
    </row>
    <row r="36" spans="1:7" ht="15.6" x14ac:dyDescent="0.3">
      <c r="A36" s="38">
        <v>45876</v>
      </c>
      <c r="B36" s="39" t="s">
        <v>304</v>
      </c>
      <c r="C36" s="39" t="s">
        <v>305</v>
      </c>
      <c r="D36" s="39" t="s">
        <v>319</v>
      </c>
      <c r="E36" s="40">
        <v>42</v>
      </c>
      <c r="F36" s="40">
        <v>23.95</v>
      </c>
      <c r="G36" s="41">
        <v>1005.9</v>
      </c>
    </row>
    <row r="37" spans="1:7" ht="15.6" x14ac:dyDescent="0.3">
      <c r="A37" s="38">
        <v>45893</v>
      </c>
      <c r="B37" s="39" t="s">
        <v>310</v>
      </c>
      <c r="C37" s="39" t="s">
        <v>311</v>
      </c>
      <c r="D37" s="39" t="s">
        <v>318</v>
      </c>
      <c r="E37" s="40">
        <v>3</v>
      </c>
      <c r="F37" s="40">
        <v>275</v>
      </c>
      <c r="G37" s="40">
        <v>825</v>
      </c>
    </row>
    <row r="38" spans="1:7" ht="15.6" x14ac:dyDescent="0.3">
      <c r="A38" s="38">
        <v>45910</v>
      </c>
      <c r="B38" s="39" t="s">
        <v>304</v>
      </c>
      <c r="C38" s="39" t="s">
        <v>308</v>
      </c>
      <c r="D38" s="39" t="s">
        <v>303</v>
      </c>
      <c r="E38" s="40">
        <v>7</v>
      </c>
      <c r="F38" s="40">
        <v>1.29</v>
      </c>
      <c r="G38" s="40">
        <v>9.0299999999999994</v>
      </c>
    </row>
    <row r="39" spans="1:7" ht="15.6" x14ac:dyDescent="0.3">
      <c r="A39" s="38">
        <v>45927</v>
      </c>
      <c r="B39" s="39" t="s">
        <v>310</v>
      </c>
      <c r="C39" s="39" t="s">
        <v>311</v>
      </c>
      <c r="D39" s="39" t="s">
        <v>309</v>
      </c>
      <c r="E39" s="40">
        <v>76</v>
      </c>
      <c r="F39" s="40">
        <v>1.99</v>
      </c>
      <c r="G39" s="40">
        <v>151.24</v>
      </c>
    </row>
    <row r="40" spans="1:7" ht="15.6" x14ac:dyDescent="0.3">
      <c r="A40" s="38">
        <v>45944</v>
      </c>
      <c r="B40" s="39" t="s">
        <v>310</v>
      </c>
      <c r="C40" s="39" t="s">
        <v>313</v>
      </c>
      <c r="D40" s="39" t="s">
        <v>306</v>
      </c>
      <c r="E40" s="40">
        <v>57</v>
      </c>
      <c r="F40" s="40">
        <v>19.989999999999998</v>
      </c>
      <c r="G40" s="41">
        <v>1139.43</v>
      </c>
    </row>
    <row r="41" spans="1:7" ht="15.6" x14ac:dyDescent="0.3">
      <c r="A41" s="38">
        <v>45961</v>
      </c>
      <c r="B41" s="39" t="s">
        <v>304</v>
      </c>
      <c r="C41" s="39" t="s">
        <v>312</v>
      </c>
      <c r="D41" s="39" t="s">
        <v>303</v>
      </c>
      <c r="E41" s="40">
        <v>14</v>
      </c>
      <c r="F41" s="40">
        <v>1.29</v>
      </c>
      <c r="G41" s="40">
        <v>18.059999999999999</v>
      </c>
    </row>
    <row r="42" spans="1:7" ht="15.6" x14ac:dyDescent="0.3">
      <c r="A42" s="38">
        <v>45978</v>
      </c>
      <c r="B42" s="39" t="s">
        <v>304</v>
      </c>
      <c r="C42" s="39" t="s">
        <v>307</v>
      </c>
      <c r="D42" s="39" t="s">
        <v>306</v>
      </c>
      <c r="E42" s="40">
        <v>11</v>
      </c>
      <c r="F42" s="40">
        <v>4.99</v>
      </c>
      <c r="G42" s="40">
        <v>54.89</v>
      </c>
    </row>
    <row r="43" spans="1:7" ht="15.6" x14ac:dyDescent="0.3">
      <c r="A43" s="38">
        <v>45995</v>
      </c>
      <c r="B43" s="39" t="s">
        <v>304</v>
      </c>
      <c r="C43" s="39" t="s">
        <v>307</v>
      </c>
      <c r="D43" s="39" t="s">
        <v>306</v>
      </c>
      <c r="E43" s="40">
        <v>94</v>
      </c>
      <c r="F43" s="40">
        <v>19.989999999999998</v>
      </c>
      <c r="G43" s="41">
        <v>1879.06</v>
      </c>
    </row>
    <row r="44" spans="1:7" ht="15.6" x14ac:dyDescent="0.3">
      <c r="A44" s="38">
        <v>46012</v>
      </c>
      <c r="B44" s="39" t="s">
        <v>304</v>
      </c>
      <c r="C44" s="39" t="s">
        <v>312</v>
      </c>
      <c r="D44" s="39" t="s">
        <v>306</v>
      </c>
      <c r="E44" s="40">
        <v>28</v>
      </c>
      <c r="F44" s="40">
        <v>4.99</v>
      </c>
      <c r="G44" s="40">
        <v>139.72</v>
      </c>
    </row>
  </sheetData>
  <sortState xmlns:xlrd2="http://schemas.microsoft.com/office/spreadsheetml/2017/richdata2" ref="A2:G44">
    <sortCondition ref="A2:A44"/>
    <sortCondition ref="B2:B44"/>
    <sortCondition descending="1" ref="G2:G44"/>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D103-897E-4AF1-BFDB-843DC213A52C}">
  <dimension ref="A1:K371"/>
  <sheetViews>
    <sheetView topLeftCell="A4" workbookViewId="0">
      <selection activeCell="A3" sqref="A3"/>
    </sheetView>
  </sheetViews>
  <sheetFormatPr defaultRowHeight="14.4" x14ac:dyDescent="0.3"/>
  <cols>
    <col min="1" max="1" width="11.6640625" customWidth="1"/>
    <col min="2" max="2" width="15" customWidth="1"/>
    <col min="3" max="3" width="13.6640625" customWidth="1"/>
    <col min="4" max="4" width="14.6640625" customWidth="1"/>
    <col min="5" max="5" width="13.33203125" customWidth="1"/>
    <col min="6" max="6" width="14.5546875" customWidth="1"/>
    <col min="8" max="8" width="9" customWidth="1"/>
    <col min="9" max="9" width="14.6640625" customWidth="1"/>
    <col min="10" max="10" width="15.88671875" customWidth="1"/>
    <col min="11" max="11" width="14.88671875" customWidth="1"/>
  </cols>
  <sheetData>
    <row r="1" spans="1:11" x14ac:dyDescent="0.3">
      <c r="A1" t="s">
        <v>328</v>
      </c>
      <c r="B1" t="s">
        <v>329</v>
      </c>
      <c r="C1" t="s">
        <v>330</v>
      </c>
      <c r="D1" t="s">
        <v>331</v>
      </c>
      <c r="E1" t="s">
        <v>332</v>
      </c>
      <c r="F1" t="s">
        <v>333</v>
      </c>
      <c r="G1" t="s">
        <v>334</v>
      </c>
      <c r="H1" t="s">
        <v>335</v>
      </c>
      <c r="I1" t="s">
        <v>336</v>
      </c>
      <c r="J1" t="s">
        <v>337</v>
      </c>
      <c r="K1" t="s">
        <v>338</v>
      </c>
    </row>
    <row r="2" spans="1:11" x14ac:dyDescent="0.3">
      <c r="A2">
        <v>24390001</v>
      </c>
      <c r="B2" t="s">
        <v>339</v>
      </c>
      <c r="C2" t="s">
        <v>340</v>
      </c>
      <c r="D2" t="s">
        <v>341</v>
      </c>
      <c r="E2" t="s">
        <v>342</v>
      </c>
      <c r="F2" t="s">
        <v>343</v>
      </c>
      <c r="G2" t="s">
        <v>344</v>
      </c>
      <c r="H2" t="s">
        <v>345</v>
      </c>
    </row>
    <row r="3" spans="1:11" x14ac:dyDescent="0.3">
      <c r="A3">
        <v>24390102</v>
      </c>
      <c r="B3" t="s">
        <v>346</v>
      </c>
      <c r="C3" t="s">
        <v>347</v>
      </c>
      <c r="D3" t="s">
        <v>348</v>
      </c>
      <c r="E3" t="s">
        <v>342</v>
      </c>
      <c r="F3" t="s">
        <v>343</v>
      </c>
      <c r="G3" t="s">
        <v>344</v>
      </c>
      <c r="H3" t="s">
        <v>349</v>
      </c>
    </row>
    <row r="4" spans="1:11" x14ac:dyDescent="0.3">
      <c r="A4">
        <v>24390103</v>
      </c>
      <c r="B4" t="s">
        <v>350</v>
      </c>
      <c r="C4" t="s">
        <v>351</v>
      </c>
      <c r="D4" t="s">
        <v>352</v>
      </c>
      <c r="E4" t="s">
        <v>342</v>
      </c>
      <c r="F4" t="s">
        <v>343</v>
      </c>
      <c r="G4" t="s">
        <v>344</v>
      </c>
      <c r="H4" t="s">
        <v>349</v>
      </c>
    </row>
    <row r="5" spans="1:11" x14ac:dyDescent="0.3">
      <c r="A5">
        <v>24390104</v>
      </c>
      <c r="B5" t="s">
        <v>353</v>
      </c>
      <c r="C5" t="s">
        <v>354</v>
      </c>
      <c r="D5" t="s">
        <v>355</v>
      </c>
      <c r="E5" t="s">
        <v>342</v>
      </c>
      <c r="F5" t="s">
        <v>343</v>
      </c>
      <c r="G5" t="s">
        <v>344</v>
      </c>
      <c r="H5" t="s">
        <v>349</v>
      </c>
    </row>
    <row r="6" spans="1:11" x14ac:dyDescent="0.3">
      <c r="A6">
        <v>24390105</v>
      </c>
      <c r="B6" t="s">
        <v>356</v>
      </c>
      <c r="C6" t="s">
        <v>357</v>
      </c>
      <c r="D6" t="s">
        <v>358</v>
      </c>
      <c r="E6" t="s">
        <v>342</v>
      </c>
      <c r="F6" t="s">
        <v>343</v>
      </c>
      <c r="G6" t="s">
        <v>344</v>
      </c>
      <c r="H6" t="s">
        <v>349</v>
      </c>
    </row>
    <row r="7" spans="1:11" x14ac:dyDescent="0.3">
      <c r="A7">
        <v>24390106</v>
      </c>
      <c r="B7" t="s">
        <v>359</v>
      </c>
      <c r="C7" t="s">
        <v>360</v>
      </c>
      <c r="D7" t="s">
        <v>361</v>
      </c>
      <c r="E7" t="s">
        <v>342</v>
      </c>
      <c r="F7" t="s">
        <v>343</v>
      </c>
      <c r="G7" t="s">
        <v>344</v>
      </c>
      <c r="H7" t="s">
        <v>349</v>
      </c>
    </row>
    <row r="8" spans="1:11" x14ac:dyDescent="0.3">
      <c r="A8">
        <v>24390007</v>
      </c>
      <c r="B8" t="s">
        <v>362</v>
      </c>
      <c r="C8" t="s">
        <v>363</v>
      </c>
      <c r="D8" t="s">
        <v>364</v>
      </c>
      <c r="E8" t="s">
        <v>342</v>
      </c>
      <c r="F8" t="s">
        <v>343</v>
      </c>
      <c r="G8" t="s">
        <v>344</v>
      </c>
      <c r="H8" t="s">
        <v>345</v>
      </c>
    </row>
    <row r="9" spans="1:11" x14ac:dyDescent="0.3">
      <c r="A9">
        <v>24390008</v>
      </c>
      <c r="B9" t="s">
        <v>365</v>
      </c>
      <c r="C9" t="s">
        <v>366</v>
      </c>
      <c r="D9" t="s">
        <v>367</v>
      </c>
      <c r="E9" t="s">
        <v>342</v>
      </c>
      <c r="F9" t="s">
        <v>343</v>
      </c>
      <c r="G9" t="s">
        <v>344</v>
      </c>
      <c r="H9" t="s">
        <v>345</v>
      </c>
    </row>
    <row r="10" spans="1:11" x14ac:dyDescent="0.3">
      <c r="A10">
        <v>24390109</v>
      </c>
      <c r="B10" t="s">
        <v>368</v>
      </c>
      <c r="C10" t="s">
        <v>369</v>
      </c>
      <c r="D10" t="s">
        <v>370</v>
      </c>
      <c r="E10" t="s">
        <v>342</v>
      </c>
      <c r="F10" t="s">
        <v>343</v>
      </c>
      <c r="G10" t="s">
        <v>344</v>
      </c>
      <c r="H10" t="s">
        <v>349</v>
      </c>
    </row>
    <row r="11" spans="1:11" x14ac:dyDescent="0.3">
      <c r="A11">
        <v>23380001</v>
      </c>
      <c r="B11" t="s">
        <v>371</v>
      </c>
      <c r="C11" t="s">
        <v>372</v>
      </c>
      <c r="D11" t="s">
        <v>373</v>
      </c>
      <c r="E11" t="s">
        <v>374</v>
      </c>
      <c r="F11" t="s">
        <v>375</v>
      </c>
      <c r="G11" t="s">
        <v>344</v>
      </c>
      <c r="H11" t="s">
        <v>345</v>
      </c>
    </row>
    <row r="12" spans="1:11" x14ac:dyDescent="0.3">
      <c r="A12">
        <v>23380002</v>
      </c>
      <c r="B12" t="s">
        <v>376</v>
      </c>
      <c r="C12" t="s">
        <v>377</v>
      </c>
      <c r="D12" t="s">
        <v>378</v>
      </c>
      <c r="E12" t="s">
        <v>374</v>
      </c>
      <c r="F12" t="s">
        <v>375</v>
      </c>
      <c r="G12" t="s">
        <v>344</v>
      </c>
      <c r="H12" t="s">
        <v>345</v>
      </c>
    </row>
    <row r="13" spans="1:11" x14ac:dyDescent="0.3">
      <c r="A13">
        <v>23380103</v>
      </c>
      <c r="B13" t="s">
        <v>379</v>
      </c>
      <c r="C13" t="s">
        <v>380</v>
      </c>
      <c r="D13" t="s">
        <v>381</v>
      </c>
      <c r="E13" t="s">
        <v>374</v>
      </c>
      <c r="F13" t="s">
        <v>375</v>
      </c>
      <c r="G13" t="s">
        <v>344</v>
      </c>
      <c r="H13" t="s">
        <v>349</v>
      </c>
    </row>
    <row r="14" spans="1:11" x14ac:dyDescent="0.3">
      <c r="A14">
        <v>23380004</v>
      </c>
      <c r="B14" t="s">
        <v>382</v>
      </c>
      <c r="C14" t="s">
        <v>383</v>
      </c>
      <c r="D14" t="s">
        <v>384</v>
      </c>
      <c r="E14" t="s">
        <v>374</v>
      </c>
      <c r="F14" t="s">
        <v>375</v>
      </c>
      <c r="G14" t="s">
        <v>344</v>
      </c>
      <c r="H14" t="s">
        <v>345</v>
      </c>
    </row>
    <row r="15" spans="1:11" x14ac:dyDescent="0.3">
      <c r="A15">
        <v>23380005</v>
      </c>
      <c r="B15" t="s">
        <v>385</v>
      </c>
      <c r="C15" t="s">
        <v>386</v>
      </c>
      <c r="D15" t="s">
        <v>387</v>
      </c>
      <c r="E15" t="s">
        <v>374</v>
      </c>
      <c r="F15" t="s">
        <v>375</v>
      </c>
      <c r="G15" t="s">
        <v>344</v>
      </c>
      <c r="H15" t="s">
        <v>345</v>
      </c>
    </row>
    <row r="16" spans="1:11" x14ac:dyDescent="0.3">
      <c r="A16">
        <v>23380006</v>
      </c>
      <c r="B16" t="s">
        <v>388</v>
      </c>
      <c r="C16" t="s">
        <v>389</v>
      </c>
      <c r="D16" t="s">
        <v>390</v>
      </c>
      <c r="E16" t="s">
        <v>374</v>
      </c>
      <c r="F16" t="s">
        <v>375</v>
      </c>
      <c r="G16" t="s">
        <v>344</v>
      </c>
      <c r="H16" t="s">
        <v>345</v>
      </c>
    </row>
    <row r="17" spans="1:8" x14ac:dyDescent="0.3">
      <c r="A17">
        <v>23380007</v>
      </c>
      <c r="B17" t="s">
        <v>391</v>
      </c>
      <c r="C17" t="s">
        <v>392</v>
      </c>
      <c r="D17" t="s">
        <v>393</v>
      </c>
      <c r="E17" t="s">
        <v>374</v>
      </c>
      <c r="F17" t="s">
        <v>375</v>
      </c>
      <c r="G17" t="s">
        <v>344</v>
      </c>
      <c r="H17" t="s">
        <v>345</v>
      </c>
    </row>
    <row r="18" spans="1:8" x14ac:dyDescent="0.3">
      <c r="A18">
        <v>23380108</v>
      </c>
      <c r="B18" t="s">
        <v>394</v>
      </c>
      <c r="C18" t="s">
        <v>395</v>
      </c>
      <c r="D18" t="s">
        <v>396</v>
      </c>
      <c r="E18" t="s">
        <v>374</v>
      </c>
      <c r="F18" t="s">
        <v>375</v>
      </c>
      <c r="G18" t="s">
        <v>344</v>
      </c>
      <c r="H18" t="s">
        <v>349</v>
      </c>
    </row>
    <row r="19" spans="1:8" x14ac:dyDescent="0.3">
      <c r="A19">
        <v>23380009</v>
      </c>
      <c r="B19" s="1" t="s">
        <v>397</v>
      </c>
      <c r="C19" t="s">
        <v>398</v>
      </c>
      <c r="D19" t="s">
        <v>399</v>
      </c>
      <c r="E19" t="s">
        <v>374</v>
      </c>
      <c r="F19" t="s">
        <v>375</v>
      </c>
      <c r="G19" t="s">
        <v>344</v>
      </c>
      <c r="H19" t="s">
        <v>345</v>
      </c>
    </row>
    <row r="20" spans="1:8" x14ac:dyDescent="0.3">
      <c r="A20">
        <v>23380010</v>
      </c>
      <c r="B20" t="s">
        <v>400</v>
      </c>
      <c r="C20" t="s">
        <v>401</v>
      </c>
      <c r="D20" t="s">
        <v>402</v>
      </c>
      <c r="E20" t="s">
        <v>374</v>
      </c>
      <c r="F20" t="s">
        <v>375</v>
      </c>
      <c r="G20" t="s">
        <v>344</v>
      </c>
      <c r="H20" t="s">
        <v>345</v>
      </c>
    </row>
    <row r="21" spans="1:8" x14ac:dyDescent="0.3">
      <c r="A21">
        <v>23380011</v>
      </c>
      <c r="B21" t="s">
        <v>403</v>
      </c>
      <c r="C21" t="s">
        <v>404</v>
      </c>
      <c r="D21" t="s">
        <v>405</v>
      </c>
      <c r="E21" t="s">
        <v>374</v>
      </c>
      <c r="F21" t="s">
        <v>375</v>
      </c>
      <c r="G21" t="s">
        <v>344</v>
      </c>
      <c r="H21" t="s">
        <v>345</v>
      </c>
    </row>
    <row r="22" spans="1:8" x14ac:dyDescent="0.3">
      <c r="A22">
        <v>23380012</v>
      </c>
      <c r="B22" t="s">
        <v>406</v>
      </c>
      <c r="C22" t="s">
        <v>407</v>
      </c>
      <c r="D22" t="s">
        <v>408</v>
      </c>
      <c r="E22" t="s">
        <v>374</v>
      </c>
      <c r="F22" t="s">
        <v>375</v>
      </c>
      <c r="G22" t="s">
        <v>344</v>
      </c>
      <c r="H22" t="s">
        <v>345</v>
      </c>
    </row>
    <row r="23" spans="1:8" x14ac:dyDescent="0.3">
      <c r="A23">
        <v>23380113</v>
      </c>
      <c r="B23" t="s">
        <v>409</v>
      </c>
      <c r="C23" t="s">
        <v>410</v>
      </c>
      <c r="D23" t="s">
        <v>411</v>
      </c>
      <c r="E23" t="s">
        <v>374</v>
      </c>
      <c r="F23" t="s">
        <v>375</v>
      </c>
      <c r="G23" t="s">
        <v>344</v>
      </c>
      <c r="H23" t="s">
        <v>349</v>
      </c>
    </row>
    <row r="24" spans="1:8" x14ac:dyDescent="0.3">
      <c r="A24">
        <v>23380014</v>
      </c>
      <c r="B24" t="s">
        <v>412</v>
      </c>
      <c r="C24" t="s">
        <v>413</v>
      </c>
      <c r="D24" t="s">
        <v>414</v>
      </c>
      <c r="E24" t="s">
        <v>374</v>
      </c>
      <c r="F24" t="s">
        <v>375</v>
      </c>
      <c r="G24" t="s">
        <v>344</v>
      </c>
      <c r="H24" t="s">
        <v>345</v>
      </c>
    </row>
    <row r="25" spans="1:8" x14ac:dyDescent="0.3">
      <c r="A25">
        <v>23380115</v>
      </c>
      <c r="B25" t="s">
        <v>415</v>
      </c>
      <c r="C25" t="s">
        <v>416</v>
      </c>
      <c r="D25" t="s">
        <v>417</v>
      </c>
      <c r="E25" t="s">
        <v>374</v>
      </c>
      <c r="F25" t="s">
        <v>375</v>
      </c>
      <c r="G25" t="s">
        <v>344</v>
      </c>
      <c r="H25" t="s">
        <v>349</v>
      </c>
    </row>
    <row r="26" spans="1:8" x14ac:dyDescent="0.3">
      <c r="A26">
        <v>23380016</v>
      </c>
      <c r="B26" t="s">
        <v>418</v>
      </c>
      <c r="C26" t="s">
        <v>419</v>
      </c>
      <c r="D26" t="s">
        <v>420</v>
      </c>
      <c r="E26" t="s">
        <v>374</v>
      </c>
      <c r="F26" t="s">
        <v>375</v>
      </c>
      <c r="G26" t="s">
        <v>344</v>
      </c>
      <c r="H26" t="s">
        <v>345</v>
      </c>
    </row>
    <row r="27" spans="1:8" x14ac:dyDescent="0.3">
      <c r="A27">
        <v>23380017</v>
      </c>
      <c r="B27" t="s">
        <v>421</v>
      </c>
      <c r="C27" t="s">
        <v>422</v>
      </c>
      <c r="D27" t="s">
        <v>423</v>
      </c>
      <c r="E27" t="s">
        <v>374</v>
      </c>
      <c r="F27" t="s">
        <v>375</v>
      </c>
      <c r="G27" t="s">
        <v>344</v>
      </c>
      <c r="H27" t="s">
        <v>345</v>
      </c>
    </row>
    <row r="28" spans="1:8" x14ac:dyDescent="0.3">
      <c r="A28">
        <v>23380118</v>
      </c>
      <c r="B28" t="s">
        <v>424</v>
      </c>
      <c r="C28" t="s">
        <v>425</v>
      </c>
      <c r="D28" t="s">
        <v>426</v>
      </c>
      <c r="E28" t="s">
        <v>374</v>
      </c>
      <c r="F28" t="s">
        <v>375</v>
      </c>
      <c r="G28" t="s">
        <v>344</v>
      </c>
      <c r="H28" t="s">
        <v>349</v>
      </c>
    </row>
    <row r="29" spans="1:8" x14ac:dyDescent="0.3">
      <c r="A29">
        <v>23380019</v>
      </c>
      <c r="B29" t="s">
        <v>427</v>
      </c>
      <c r="C29" t="s">
        <v>428</v>
      </c>
      <c r="D29" t="s">
        <v>429</v>
      </c>
      <c r="E29" t="s">
        <v>374</v>
      </c>
      <c r="F29" t="s">
        <v>375</v>
      </c>
      <c r="G29" t="s">
        <v>344</v>
      </c>
      <c r="H29" t="s">
        <v>345</v>
      </c>
    </row>
    <row r="30" spans="1:8" x14ac:dyDescent="0.3">
      <c r="A30">
        <v>23380120</v>
      </c>
      <c r="B30" t="s">
        <v>430</v>
      </c>
      <c r="C30" t="s">
        <v>431</v>
      </c>
      <c r="D30" t="s">
        <v>432</v>
      </c>
      <c r="E30" t="s">
        <v>374</v>
      </c>
      <c r="F30" t="s">
        <v>375</v>
      </c>
      <c r="G30" t="s">
        <v>344</v>
      </c>
      <c r="H30" t="s">
        <v>349</v>
      </c>
    </row>
    <row r="31" spans="1:8" x14ac:dyDescent="0.3">
      <c r="A31">
        <v>23380121</v>
      </c>
      <c r="B31" t="s">
        <v>433</v>
      </c>
      <c r="C31" t="s">
        <v>434</v>
      </c>
      <c r="D31" t="s">
        <v>435</v>
      </c>
      <c r="E31" t="s">
        <v>374</v>
      </c>
      <c r="F31" t="s">
        <v>375</v>
      </c>
      <c r="G31" t="s">
        <v>344</v>
      </c>
      <c r="H31" t="s">
        <v>349</v>
      </c>
    </row>
    <row r="32" spans="1:8" x14ac:dyDescent="0.3">
      <c r="A32">
        <v>23380022</v>
      </c>
      <c r="B32" t="s">
        <v>436</v>
      </c>
      <c r="C32" t="s">
        <v>437</v>
      </c>
      <c r="D32" t="s">
        <v>438</v>
      </c>
      <c r="E32" t="s">
        <v>374</v>
      </c>
      <c r="F32" t="s">
        <v>375</v>
      </c>
      <c r="G32" t="s">
        <v>344</v>
      </c>
      <c r="H32" t="s">
        <v>345</v>
      </c>
    </row>
    <row r="33" spans="1:8" x14ac:dyDescent="0.3">
      <c r="A33">
        <v>23380123</v>
      </c>
      <c r="B33" t="s">
        <v>439</v>
      </c>
      <c r="C33" t="s">
        <v>440</v>
      </c>
      <c r="D33" t="s">
        <v>441</v>
      </c>
      <c r="E33" t="s">
        <v>374</v>
      </c>
      <c r="F33" t="s">
        <v>375</v>
      </c>
      <c r="G33" t="s">
        <v>344</v>
      </c>
      <c r="H33" t="s">
        <v>349</v>
      </c>
    </row>
    <row r="34" spans="1:8" x14ac:dyDescent="0.3">
      <c r="A34">
        <v>23380024</v>
      </c>
      <c r="B34" t="s">
        <v>442</v>
      </c>
      <c r="C34" t="s">
        <v>443</v>
      </c>
      <c r="D34" t="s">
        <v>444</v>
      </c>
      <c r="E34" t="s">
        <v>374</v>
      </c>
      <c r="F34" t="s">
        <v>375</v>
      </c>
      <c r="G34" t="s">
        <v>344</v>
      </c>
      <c r="H34" t="s">
        <v>345</v>
      </c>
    </row>
    <row r="35" spans="1:8" x14ac:dyDescent="0.3">
      <c r="A35">
        <v>23380025</v>
      </c>
      <c r="B35" t="s">
        <v>445</v>
      </c>
      <c r="C35" t="s">
        <v>446</v>
      </c>
      <c r="D35" t="s">
        <v>447</v>
      </c>
      <c r="E35" t="s">
        <v>374</v>
      </c>
      <c r="F35" t="s">
        <v>375</v>
      </c>
      <c r="G35" t="s">
        <v>344</v>
      </c>
      <c r="H35" t="s">
        <v>345</v>
      </c>
    </row>
    <row r="36" spans="1:8" x14ac:dyDescent="0.3">
      <c r="A36">
        <v>23380026</v>
      </c>
      <c r="B36" t="s">
        <v>448</v>
      </c>
      <c r="C36" t="s">
        <v>449</v>
      </c>
      <c r="D36" t="s">
        <v>450</v>
      </c>
      <c r="E36" t="s">
        <v>374</v>
      </c>
      <c r="F36" t="s">
        <v>375</v>
      </c>
      <c r="G36" t="s">
        <v>344</v>
      </c>
      <c r="H36" t="s">
        <v>345</v>
      </c>
    </row>
    <row r="37" spans="1:8" x14ac:dyDescent="0.3">
      <c r="A37">
        <v>23380127</v>
      </c>
      <c r="B37" t="s">
        <v>451</v>
      </c>
      <c r="C37" t="s">
        <v>452</v>
      </c>
      <c r="D37" t="s">
        <v>453</v>
      </c>
      <c r="E37" t="s">
        <v>374</v>
      </c>
      <c r="F37" t="s">
        <v>375</v>
      </c>
      <c r="G37" t="s">
        <v>344</v>
      </c>
      <c r="H37" t="s">
        <v>349</v>
      </c>
    </row>
    <row r="38" spans="1:8" x14ac:dyDescent="0.3">
      <c r="A38">
        <v>23380028</v>
      </c>
      <c r="B38" t="s">
        <v>454</v>
      </c>
      <c r="C38" t="s">
        <v>340</v>
      </c>
      <c r="D38" t="s">
        <v>341</v>
      </c>
      <c r="E38" t="s">
        <v>374</v>
      </c>
      <c r="F38" t="s">
        <v>375</v>
      </c>
      <c r="G38" t="s">
        <v>344</v>
      </c>
      <c r="H38" t="s">
        <v>345</v>
      </c>
    </row>
    <row r="39" spans="1:8" x14ac:dyDescent="0.3">
      <c r="A39">
        <v>24380029</v>
      </c>
      <c r="B39" t="s">
        <v>455</v>
      </c>
      <c r="C39" t="s">
        <v>456</v>
      </c>
      <c r="D39" t="s">
        <v>457</v>
      </c>
      <c r="E39" t="s">
        <v>374</v>
      </c>
      <c r="F39" t="s">
        <v>375</v>
      </c>
      <c r="G39" t="s">
        <v>344</v>
      </c>
      <c r="H39" t="s">
        <v>345</v>
      </c>
    </row>
    <row r="40" spans="1:8" x14ac:dyDescent="0.3">
      <c r="A40">
        <v>24380030</v>
      </c>
      <c r="B40" t="s">
        <v>458</v>
      </c>
      <c r="C40" t="s">
        <v>459</v>
      </c>
      <c r="D40" t="s">
        <v>460</v>
      </c>
      <c r="E40" t="s">
        <v>374</v>
      </c>
      <c r="F40" t="s">
        <v>375</v>
      </c>
      <c r="G40" t="s">
        <v>344</v>
      </c>
      <c r="H40" t="s">
        <v>345</v>
      </c>
    </row>
    <row r="41" spans="1:8" x14ac:dyDescent="0.3">
      <c r="A41">
        <v>24380031</v>
      </c>
      <c r="B41" t="s">
        <v>461</v>
      </c>
      <c r="C41" t="s">
        <v>462</v>
      </c>
      <c r="D41" t="s">
        <v>463</v>
      </c>
      <c r="E41" t="s">
        <v>374</v>
      </c>
      <c r="F41" t="s">
        <v>375</v>
      </c>
      <c r="G41" t="s">
        <v>344</v>
      </c>
      <c r="H41" t="s">
        <v>345</v>
      </c>
    </row>
    <row r="42" spans="1:8" x14ac:dyDescent="0.3">
      <c r="A42">
        <v>24380132</v>
      </c>
      <c r="B42" t="s">
        <v>464</v>
      </c>
      <c r="C42" t="s">
        <v>462</v>
      </c>
      <c r="D42" t="s">
        <v>463</v>
      </c>
      <c r="E42" t="s">
        <v>374</v>
      </c>
      <c r="F42" t="s">
        <v>375</v>
      </c>
      <c r="G42" t="s">
        <v>344</v>
      </c>
      <c r="H42" t="s">
        <v>349</v>
      </c>
    </row>
    <row r="43" spans="1:8" x14ac:dyDescent="0.3">
      <c r="A43">
        <v>24380133</v>
      </c>
      <c r="B43" t="s">
        <v>465</v>
      </c>
      <c r="C43" t="s">
        <v>466</v>
      </c>
      <c r="D43" t="s">
        <v>467</v>
      </c>
      <c r="E43" t="s">
        <v>374</v>
      </c>
      <c r="F43" t="s">
        <v>375</v>
      </c>
      <c r="G43" t="s">
        <v>344</v>
      </c>
      <c r="H43" t="s">
        <v>349</v>
      </c>
    </row>
    <row r="44" spans="1:8" x14ac:dyDescent="0.3">
      <c r="A44">
        <v>24380034</v>
      </c>
      <c r="B44" t="s">
        <v>468</v>
      </c>
      <c r="C44" t="s">
        <v>469</v>
      </c>
      <c r="D44" t="s">
        <v>470</v>
      </c>
      <c r="E44" t="s">
        <v>374</v>
      </c>
      <c r="F44" t="s">
        <v>375</v>
      </c>
      <c r="G44" t="s">
        <v>344</v>
      </c>
      <c r="H44" t="s">
        <v>345</v>
      </c>
    </row>
    <row r="45" spans="1:8" x14ac:dyDescent="0.3">
      <c r="A45">
        <v>24380135</v>
      </c>
      <c r="B45" t="s">
        <v>471</v>
      </c>
      <c r="C45" t="s">
        <v>472</v>
      </c>
      <c r="D45" t="s">
        <v>473</v>
      </c>
      <c r="E45" t="s">
        <v>374</v>
      </c>
      <c r="F45" t="s">
        <v>375</v>
      </c>
      <c r="G45" t="s">
        <v>344</v>
      </c>
      <c r="H45" t="s">
        <v>349</v>
      </c>
    </row>
    <row r="46" spans="1:8" x14ac:dyDescent="0.3">
      <c r="A46">
        <v>24380136</v>
      </c>
      <c r="B46" t="s">
        <v>474</v>
      </c>
      <c r="C46" t="s">
        <v>443</v>
      </c>
      <c r="D46" t="s">
        <v>475</v>
      </c>
      <c r="E46" t="s">
        <v>374</v>
      </c>
      <c r="F46" t="s">
        <v>375</v>
      </c>
      <c r="G46" t="s">
        <v>344</v>
      </c>
      <c r="H46" t="s">
        <v>349</v>
      </c>
    </row>
    <row r="47" spans="1:8" x14ac:dyDescent="0.3">
      <c r="A47">
        <v>24380037</v>
      </c>
      <c r="B47" t="s">
        <v>476</v>
      </c>
      <c r="C47" t="s">
        <v>477</v>
      </c>
      <c r="D47" t="s">
        <v>478</v>
      </c>
      <c r="E47" t="s">
        <v>374</v>
      </c>
      <c r="F47" t="s">
        <v>375</v>
      </c>
      <c r="G47" t="s">
        <v>344</v>
      </c>
      <c r="H47" t="s">
        <v>345</v>
      </c>
    </row>
    <row r="48" spans="1:8" x14ac:dyDescent="0.3">
      <c r="A48">
        <v>23370101</v>
      </c>
      <c r="B48" t="s">
        <v>479</v>
      </c>
      <c r="C48" t="s">
        <v>480</v>
      </c>
      <c r="D48" t="s">
        <v>481</v>
      </c>
      <c r="E48" t="s">
        <v>482</v>
      </c>
      <c r="F48" t="s">
        <v>483</v>
      </c>
      <c r="G48" t="s">
        <v>344</v>
      </c>
      <c r="H48" t="s">
        <v>349</v>
      </c>
    </row>
    <row r="49" spans="1:8" x14ac:dyDescent="0.3">
      <c r="A49">
        <v>23370102</v>
      </c>
      <c r="B49" t="s">
        <v>484</v>
      </c>
      <c r="C49" t="s">
        <v>485</v>
      </c>
      <c r="D49" t="s">
        <v>486</v>
      </c>
      <c r="E49" t="s">
        <v>482</v>
      </c>
      <c r="F49" t="s">
        <v>483</v>
      </c>
      <c r="G49" t="s">
        <v>344</v>
      </c>
      <c r="H49" t="s">
        <v>349</v>
      </c>
    </row>
    <row r="50" spans="1:8" x14ac:dyDescent="0.3">
      <c r="A50">
        <v>23370103</v>
      </c>
      <c r="B50" t="s">
        <v>487</v>
      </c>
      <c r="C50" t="s">
        <v>488</v>
      </c>
      <c r="D50" t="s">
        <v>489</v>
      </c>
      <c r="E50" t="s">
        <v>482</v>
      </c>
      <c r="F50" t="s">
        <v>483</v>
      </c>
      <c r="G50" t="s">
        <v>344</v>
      </c>
      <c r="H50" t="s">
        <v>349</v>
      </c>
    </row>
    <row r="51" spans="1:8" x14ac:dyDescent="0.3">
      <c r="A51">
        <v>23370104</v>
      </c>
      <c r="B51" t="s">
        <v>490</v>
      </c>
      <c r="C51" t="s">
        <v>491</v>
      </c>
      <c r="D51" t="s">
        <v>492</v>
      </c>
      <c r="E51" t="s">
        <v>482</v>
      </c>
      <c r="F51" t="s">
        <v>483</v>
      </c>
      <c r="G51" t="s">
        <v>344</v>
      </c>
      <c r="H51" t="s">
        <v>349</v>
      </c>
    </row>
    <row r="52" spans="1:8" x14ac:dyDescent="0.3">
      <c r="A52">
        <v>23370005</v>
      </c>
      <c r="B52" t="s">
        <v>493</v>
      </c>
      <c r="C52" t="s">
        <v>494</v>
      </c>
      <c r="D52" t="s">
        <v>495</v>
      </c>
      <c r="E52" t="s">
        <v>482</v>
      </c>
      <c r="F52" t="s">
        <v>483</v>
      </c>
      <c r="G52" t="s">
        <v>344</v>
      </c>
      <c r="H52" t="s">
        <v>345</v>
      </c>
    </row>
    <row r="53" spans="1:8" x14ac:dyDescent="0.3">
      <c r="A53">
        <v>23370106</v>
      </c>
      <c r="B53" t="s">
        <v>496</v>
      </c>
      <c r="C53" t="s">
        <v>497</v>
      </c>
      <c r="D53" t="s">
        <v>498</v>
      </c>
      <c r="E53" t="s">
        <v>482</v>
      </c>
      <c r="F53" t="s">
        <v>483</v>
      </c>
      <c r="G53" t="s">
        <v>344</v>
      </c>
      <c r="H53" t="s">
        <v>349</v>
      </c>
    </row>
    <row r="54" spans="1:8" x14ac:dyDescent="0.3">
      <c r="A54">
        <v>23370107</v>
      </c>
      <c r="B54" t="s">
        <v>499</v>
      </c>
      <c r="C54" t="s">
        <v>500</v>
      </c>
      <c r="D54" t="s">
        <v>501</v>
      </c>
      <c r="E54" t="s">
        <v>482</v>
      </c>
      <c r="F54" t="s">
        <v>483</v>
      </c>
      <c r="G54" t="s">
        <v>344</v>
      </c>
      <c r="H54" t="s">
        <v>349</v>
      </c>
    </row>
    <row r="55" spans="1:8" x14ac:dyDescent="0.3">
      <c r="A55">
        <v>23370108</v>
      </c>
      <c r="B55" t="s">
        <v>502</v>
      </c>
      <c r="C55" t="s">
        <v>500</v>
      </c>
      <c r="D55" t="s">
        <v>501</v>
      </c>
      <c r="E55" t="s">
        <v>482</v>
      </c>
      <c r="F55" t="s">
        <v>483</v>
      </c>
      <c r="G55" t="s">
        <v>344</v>
      </c>
      <c r="H55" t="s">
        <v>349</v>
      </c>
    </row>
    <row r="56" spans="1:8" x14ac:dyDescent="0.3">
      <c r="A56">
        <v>23370009</v>
      </c>
      <c r="B56" t="s">
        <v>503</v>
      </c>
      <c r="C56" t="s">
        <v>504</v>
      </c>
      <c r="D56" t="s">
        <v>505</v>
      </c>
      <c r="E56" t="s">
        <v>482</v>
      </c>
      <c r="F56" t="s">
        <v>483</v>
      </c>
      <c r="G56" t="s">
        <v>344</v>
      </c>
      <c r="H56" t="s">
        <v>345</v>
      </c>
    </row>
    <row r="57" spans="1:8" x14ac:dyDescent="0.3">
      <c r="A57">
        <v>23370110</v>
      </c>
      <c r="B57" t="s">
        <v>506</v>
      </c>
      <c r="C57" t="s">
        <v>507</v>
      </c>
      <c r="D57" t="s">
        <v>508</v>
      </c>
      <c r="E57" t="s">
        <v>482</v>
      </c>
      <c r="F57" t="s">
        <v>483</v>
      </c>
      <c r="G57" t="s">
        <v>344</v>
      </c>
      <c r="H57" t="s">
        <v>349</v>
      </c>
    </row>
    <row r="58" spans="1:8" x14ac:dyDescent="0.3">
      <c r="A58">
        <v>23370011</v>
      </c>
      <c r="B58" t="s">
        <v>509</v>
      </c>
      <c r="C58" t="s">
        <v>510</v>
      </c>
      <c r="D58" t="s">
        <v>511</v>
      </c>
      <c r="E58" t="s">
        <v>482</v>
      </c>
      <c r="F58" t="s">
        <v>483</v>
      </c>
      <c r="G58" t="s">
        <v>344</v>
      </c>
      <c r="H58" t="s">
        <v>345</v>
      </c>
    </row>
    <row r="59" spans="1:8" x14ac:dyDescent="0.3">
      <c r="A59">
        <v>23370112</v>
      </c>
      <c r="B59" t="s">
        <v>512</v>
      </c>
      <c r="C59" t="s">
        <v>513</v>
      </c>
      <c r="D59" t="s">
        <v>514</v>
      </c>
      <c r="E59" t="s">
        <v>482</v>
      </c>
      <c r="F59" t="s">
        <v>483</v>
      </c>
      <c r="G59" t="s">
        <v>344</v>
      </c>
      <c r="H59" t="s">
        <v>349</v>
      </c>
    </row>
    <row r="60" spans="1:8" x14ac:dyDescent="0.3">
      <c r="A60">
        <v>23370113</v>
      </c>
      <c r="B60" t="s">
        <v>515</v>
      </c>
      <c r="C60" t="s">
        <v>516</v>
      </c>
      <c r="D60" t="s">
        <v>517</v>
      </c>
      <c r="E60" t="s">
        <v>482</v>
      </c>
      <c r="F60" t="s">
        <v>483</v>
      </c>
      <c r="G60" t="s">
        <v>344</v>
      </c>
      <c r="H60" t="s">
        <v>349</v>
      </c>
    </row>
    <row r="61" spans="1:8" x14ac:dyDescent="0.3">
      <c r="A61">
        <v>23370014</v>
      </c>
      <c r="B61" t="s">
        <v>518</v>
      </c>
      <c r="C61" t="s">
        <v>519</v>
      </c>
      <c r="D61" t="s">
        <v>520</v>
      </c>
      <c r="E61" t="s">
        <v>482</v>
      </c>
      <c r="F61" t="s">
        <v>483</v>
      </c>
      <c r="G61" t="s">
        <v>344</v>
      </c>
      <c r="H61" t="s">
        <v>345</v>
      </c>
    </row>
    <row r="62" spans="1:8" x14ac:dyDescent="0.3">
      <c r="A62">
        <v>23370015</v>
      </c>
      <c r="B62" t="s">
        <v>521</v>
      </c>
      <c r="C62" t="s">
        <v>522</v>
      </c>
      <c r="D62" t="s">
        <v>523</v>
      </c>
      <c r="E62" t="s">
        <v>482</v>
      </c>
      <c r="F62" t="s">
        <v>483</v>
      </c>
      <c r="G62" t="s">
        <v>344</v>
      </c>
      <c r="H62" t="s">
        <v>345</v>
      </c>
    </row>
    <row r="63" spans="1:8" x14ac:dyDescent="0.3">
      <c r="A63">
        <v>23370016</v>
      </c>
      <c r="B63" t="s">
        <v>524</v>
      </c>
      <c r="C63" t="s">
        <v>525</v>
      </c>
      <c r="D63" t="s">
        <v>526</v>
      </c>
      <c r="E63" t="s">
        <v>482</v>
      </c>
      <c r="F63" t="s">
        <v>483</v>
      </c>
      <c r="G63" t="s">
        <v>344</v>
      </c>
      <c r="H63" t="s">
        <v>345</v>
      </c>
    </row>
    <row r="64" spans="1:8" x14ac:dyDescent="0.3">
      <c r="A64">
        <v>23370117</v>
      </c>
      <c r="B64" t="s">
        <v>527</v>
      </c>
      <c r="C64" t="s">
        <v>528</v>
      </c>
      <c r="D64" t="s">
        <v>529</v>
      </c>
      <c r="E64" t="s">
        <v>482</v>
      </c>
      <c r="F64" t="s">
        <v>483</v>
      </c>
      <c r="G64" t="s">
        <v>344</v>
      </c>
      <c r="H64" t="s">
        <v>349</v>
      </c>
    </row>
    <row r="65" spans="1:8" x14ac:dyDescent="0.3">
      <c r="A65">
        <v>23370018</v>
      </c>
      <c r="B65" t="s">
        <v>530</v>
      </c>
      <c r="C65" t="s">
        <v>531</v>
      </c>
      <c r="D65" t="s">
        <v>532</v>
      </c>
      <c r="E65" t="s">
        <v>482</v>
      </c>
      <c r="F65" t="s">
        <v>483</v>
      </c>
      <c r="G65" t="s">
        <v>344</v>
      </c>
      <c r="H65" t="s">
        <v>345</v>
      </c>
    </row>
    <row r="66" spans="1:8" x14ac:dyDescent="0.3">
      <c r="A66">
        <v>23370119</v>
      </c>
      <c r="B66" t="s">
        <v>533</v>
      </c>
      <c r="C66" t="s">
        <v>534</v>
      </c>
      <c r="D66" t="s">
        <v>535</v>
      </c>
      <c r="E66" t="s">
        <v>482</v>
      </c>
      <c r="F66" t="s">
        <v>483</v>
      </c>
      <c r="G66" t="s">
        <v>344</v>
      </c>
      <c r="H66" t="s">
        <v>349</v>
      </c>
    </row>
    <row r="67" spans="1:8" x14ac:dyDescent="0.3">
      <c r="A67">
        <v>23370120</v>
      </c>
      <c r="B67" t="s">
        <v>536</v>
      </c>
      <c r="C67" t="s">
        <v>537</v>
      </c>
      <c r="D67" t="s">
        <v>538</v>
      </c>
      <c r="E67" t="s">
        <v>482</v>
      </c>
      <c r="F67" t="s">
        <v>483</v>
      </c>
      <c r="G67" t="s">
        <v>344</v>
      </c>
      <c r="H67" t="s">
        <v>349</v>
      </c>
    </row>
    <row r="68" spans="1:8" x14ac:dyDescent="0.3">
      <c r="A68">
        <v>23370021</v>
      </c>
      <c r="B68" t="s">
        <v>539</v>
      </c>
      <c r="C68" t="s">
        <v>540</v>
      </c>
      <c r="D68" t="s">
        <v>541</v>
      </c>
      <c r="E68" t="s">
        <v>482</v>
      </c>
      <c r="F68" t="s">
        <v>483</v>
      </c>
      <c r="G68" t="s">
        <v>344</v>
      </c>
      <c r="H68" t="s">
        <v>345</v>
      </c>
    </row>
    <row r="69" spans="1:8" x14ac:dyDescent="0.3">
      <c r="A69">
        <v>23370022</v>
      </c>
      <c r="B69" t="s">
        <v>542</v>
      </c>
      <c r="C69" t="s">
        <v>543</v>
      </c>
      <c r="D69" t="s">
        <v>544</v>
      </c>
      <c r="E69" t="s">
        <v>482</v>
      </c>
      <c r="F69" t="s">
        <v>483</v>
      </c>
      <c r="G69" t="s">
        <v>344</v>
      </c>
      <c r="H69" t="s">
        <v>345</v>
      </c>
    </row>
    <row r="70" spans="1:8" x14ac:dyDescent="0.3">
      <c r="A70">
        <v>23370023</v>
      </c>
      <c r="B70" t="s">
        <v>545</v>
      </c>
      <c r="C70" t="s">
        <v>546</v>
      </c>
      <c r="D70" t="s">
        <v>547</v>
      </c>
      <c r="E70" t="s">
        <v>482</v>
      </c>
      <c r="F70" t="s">
        <v>483</v>
      </c>
      <c r="G70" t="s">
        <v>344</v>
      </c>
      <c r="H70" t="s">
        <v>345</v>
      </c>
    </row>
    <row r="71" spans="1:8" x14ac:dyDescent="0.3">
      <c r="A71">
        <v>23370024</v>
      </c>
      <c r="B71" t="s">
        <v>548</v>
      </c>
      <c r="C71" t="s">
        <v>549</v>
      </c>
      <c r="D71" t="s">
        <v>550</v>
      </c>
      <c r="E71" t="s">
        <v>482</v>
      </c>
      <c r="F71" t="s">
        <v>483</v>
      </c>
      <c r="G71" t="s">
        <v>344</v>
      </c>
      <c r="H71" t="s">
        <v>345</v>
      </c>
    </row>
    <row r="72" spans="1:8" x14ac:dyDescent="0.3">
      <c r="A72">
        <v>23370025</v>
      </c>
      <c r="B72" t="s">
        <v>551</v>
      </c>
      <c r="C72" t="s">
        <v>552</v>
      </c>
      <c r="D72" t="s">
        <v>553</v>
      </c>
      <c r="E72" t="s">
        <v>482</v>
      </c>
      <c r="F72" t="s">
        <v>483</v>
      </c>
      <c r="G72" t="s">
        <v>344</v>
      </c>
      <c r="H72" t="s">
        <v>345</v>
      </c>
    </row>
    <row r="73" spans="1:8" x14ac:dyDescent="0.3">
      <c r="A73">
        <v>23370126</v>
      </c>
      <c r="B73" t="s">
        <v>554</v>
      </c>
      <c r="C73" t="s">
        <v>555</v>
      </c>
      <c r="D73" t="s">
        <v>556</v>
      </c>
      <c r="E73" t="s">
        <v>482</v>
      </c>
      <c r="F73" t="s">
        <v>483</v>
      </c>
      <c r="G73" t="s">
        <v>344</v>
      </c>
      <c r="H73" t="s">
        <v>349</v>
      </c>
    </row>
    <row r="74" spans="1:8" x14ac:dyDescent="0.3">
      <c r="A74">
        <v>23370027</v>
      </c>
      <c r="B74" t="s">
        <v>557</v>
      </c>
      <c r="C74" t="s">
        <v>558</v>
      </c>
      <c r="D74" t="s">
        <v>559</v>
      </c>
      <c r="E74" t="s">
        <v>482</v>
      </c>
      <c r="F74" t="s">
        <v>483</v>
      </c>
      <c r="G74" t="s">
        <v>344</v>
      </c>
      <c r="H74" t="s">
        <v>345</v>
      </c>
    </row>
    <row r="75" spans="1:8" x14ac:dyDescent="0.3">
      <c r="A75">
        <v>23370128</v>
      </c>
      <c r="B75" t="s">
        <v>560</v>
      </c>
      <c r="C75" t="s">
        <v>561</v>
      </c>
      <c r="D75" t="s">
        <v>562</v>
      </c>
      <c r="E75" t="s">
        <v>482</v>
      </c>
      <c r="F75" t="s">
        <v>483</v>
      </c>
      <c r="G75" t="s">
        <v>344</v>
      </c>
      <c r="H75" t="s">
        <v>349</v>
      </c>
    </row>
    <row r="76" spans="1:8" x14ac:dyDescent="0.3">
      <c r="A76">
        <v>23370029</v>
      </c>
      <c r="B76" t="s">
        <v>563</v>
      </c>
      <c r="C76" t="s">
        <v>564</v>
      </c>
      <c r="D76" t="s">
        <v>565</v>
      </c>
      <c r="E76" t="s">
        <v>482</v>
      </c>
      <c r="F76" t="s">
        <v>483</v>
      </c>
      <c r="G76" t="s">
        <v>344</v>
      </c>
      <c r="H76" t="s">
        <v>345</v>
      </c>
    </row>
    <row r="77" spans="1:8" x14ac:dyDescent="0.3">
      <c r="A77">
        <v>23370030</v>
      </c>
      <c r="B77" t="s">
        <v>566</v>
      </c>
      <c r="C77" t="s">
        <v>449</v>
      </c>
      <c r="D77" t="s">
        <v>450</v>
      </c>
      <c r="E77" t="s">
        <v>482</v>
      </c>
      <c r="F77" t="s">
        <v>483</v>
      </c>
      <c r="G77" t="s">
        <v>344</v>
      </c>
      <c r="H77" t="s">
        <v>345</v>
      </c>
    </row>
    <row r="78" spans="1:8" x14ac:dyDescent="0.3">
      <c r="A78">
        <v>23370131</v>
      </c>
      <c r="B78" t="s">
        <v>567</v>
      </c>
      <c r="C78" t="s">
        <v>568</v>
      </c>
      <c r="D78" t="s">
        <v>569</v>
      </c>
      <c r="E78" t="s">
        <v>482</v>
      </c>
      <c r="F78" t="s">
        <v>483</v>
      </c>
      <c r="G78" t="s">
        <v>344</v>
      </c>
      <c r="H78" t="s">
        <v>349</v>
      </c>
    </row>
    <row r="79" spans="1:8" x14ac:dyDescent="0.3">
      <c r="A79">
        <v>24370032</v>
      </c>
      <c r="B79" t="s">
        <v>570</v>
      </c>
      <c r="C79" t="s">
        <v>571</v>
      </c>
      <c r="D79" t="s">
        <v>572</v>
      </c>
      <c r="E79" t="s">
        <v>482</v>
      </c>
      <c r="F79" t="s">
        <v>483</v>
      </c>
      <c r="G79" t="s">
        <v>344</v>
      </c>
      <c r="H79" t="s">
        <v>345</v>
      </c>
    </row>
    <row r="80" spans="1:8" x14ac:dyDescent="0.3">
      <c r="A80">
        <v>24370033</v>
      </c>
      <c r="B80" t="s">
        <v>573</v>
      </c>
      <c r="C80" t="s">
        <v>574</v>
      </c>
      <c r="D80" t="s">
        <v>575</v>
      </c>
      <c r="E80" t="s">
        <v>482</v>
      </c>
      <c r="F80" t="s">
        <v>483</v>
      </c>
      <c r="G80" t="s">
        <v>344</v>
      </c>
      <c r="H80" t="s">
        <v>345</v>
      </c>
    </row>
    <row r="81" spans="1:8" x14ac:dyDescent="0.3">
      <c r="A81">
        <v>24370034</v>
      </c>
      <c r="B81" t="s">
        <v>576</v>
      </c>
      <c r="C81" t="s">
        <v>574</v>
      </c>
      <c r="D81" t="s">
        <v>575</v>
      </c>
      <c r="E81" t="s">
        <v>482</v>
      </c>
      <c r="F81" t="s">
        <v>483</v>
      </c>
      <c r="G81" t="s">
        <v>344</v>
      </c>
      <c r="H81" t="s">
        <v>345</v>
      </c>
    </row>
    <row r="82" spans="1:8" x14ac:dyDescent="0.3">
      <c r="A82">
        <v>23370035</v>
      </c>
      <c r="B82" t="s">
        <v>577</v>
      </c>
      <c r="C82" t="s">
        <v>416</v>
      </c>
      <c r="D82" t="s">
        <v>417</v>
      </c>
      <c r="E82" t="s">
        <v>482</v>
      </c>
      <c r="F82" t="s">
        <v>483</v>
      </c>
      <c r="G82" t="s">
        <v>344</v>
      </c>
      <c r="H82" t="s">
        <v>345</v>
      </c>
    </row>
    <row r="83" spans="1:8" x14ac:dyDescent="0.3">
      <c r="A83">
        <v>23360001</v>
      </c>
      <c r="B83" t="s">
        <v>578</v>
      </c>
      <c r="C83" t="s">
        <v>579</v>
      </c>
      <c r="D83" t="s">
        <v>580</v>
      </c>
      <c r="E83" t="s">
        <v>581</v>
      </c>
      <c r="F83" t="s">
        <v>582</v>
      </c>
      <c r="G83" t="s">
        <v>344</v>
      </c>
      <c r="H83" t="s">
        <v>345</v>
      </c>
    </row>
    <row r="84" spans="1:8" x14ac:dyDescent="0.3">
      <c r="A84">
        <v>23360102</v>
      </c>
      <c r="B84" t="s">
        <v>583</v>
      </c>
      <c r="C84" t="s">
        <v>584</v>
      </c>
      <c r="D84" t="s">
        <v>399</v>
      </c>
      <c r="E84" t="s">
        <v>581</v>
      </c>
      <c r="F84" t="s">
        <v>582</v>
      </c>
      <c r="G84" t="s">
        <v>344</v>
      </c>
      <c r="H84" t="s">
        <v>349</v>
      </c>
    </row>
    <row r="85" spans="1:8" x14ac:dyDescent="0.3">
      <c r="A85">
        <v>23360103</v>
      </c>
      <c r="B85" t="s">
        <v>585</v>
      </c>
      <c r="C85" t="s">
        <v>586</v>
      </c>
      <c r="D85" t="s">
        <v>587</v>
      </c>
      <c r="E85" t="s">
        <v>581</v>
      </c>
      <c r="F85" t="s">
        <v>582</v>
      </c>
      <c r="G85" t="s">
        <v>344</v>
      </c>
      <c r="H85" t="s">
        <v>349</v>
      </c>
    </row>
    <row r="86" spans="1:8" x14ac:dyDescent="0.3">
      <c r="A86">
        <v>23360104</v>
      </c>
      <c r="B86" t="s">
        <v>588</v>
      </c>
      <c r="C86" t="s">
        <v>589</v>
      </c>
      <c r="D86" t="s">
        <v>590</v>
      </c>
      <c r="E86" t="s">
        <v>581</v>
      </c>
      <c r="F86" t="s">
        <v>582</v>
      </c>
      <c r="G86" t="s">
        <v>344</v>
      </c>
      <c r="H86" t="s">
        <v>349</v>
      </c>
    </row>
    <row r="87" spans="1:8" x14ac:dyDescent="0.3">
      <c r="A87">
        <v>23360105</v>
      </c>
      <c r="B87" t="s">
        <v>591</v>
      </c>
      <c r="C87" t="s">
        <v>592</v>
      </c>
      <c r="D87" t="s">
        <v>467</v>
      </c>
      <c r="E87" t="s">
        <v>581</v>
      </c>
      <c r="F87" t="s">
        <v>582</v>
      </c>
      <c r="G87" t="s">
        <v>344</v>
      </c>
      <c r="H87" t="s">
        <v>349</v>
      </c>
    </row>
    <row r="88" spans="1:8" x14ac:dyDescent="0.3">
      <c r="A88">
        <v>23360006</v>
      </c>
      <c r="B88" t="s">
        <v>593</v>
      </c>
      <c r="C88" t="s">
        <v>594</v>
      </c>
      <c r="D88" t="s">
        <v>595</v>
      </c>
      <c r="E88" t="s">
        <v>581</v>
      </c>
      <c r="F88" t="s">
        <v>582</v>
      </c>
      <c r="G88" t="s">
        <v>344</v>
      </c>
      <c r="H88" t="s">
        <v>345</v>
      </c>
    </row>
    <row r="89" spans="1:8" x14ac:dyDescent="0.3">
      <c r="A89">
        <v>23360107</v>
      </c>
      <c r="B89" t="s">
        <v>596</v>
      </c>
      <c r="C89" t="s">
        <v>597</v>
      </c>
      <c r="D89" t="s">
        <v>598</v>
      </c>
      <c r="E89" t="s">
        <v>581</v>
      </c>
      <c r="F89" t="s">
        <v>582</v>
      </c>
      <c r="G89" t="s">
        <v>344</v>
      </c>
      <c r="H89" t="s">
        <v>349</v>
      </c>
    </row>
    <row r="90" spans="1:8" x14ac:dyDescent="0.3">
      <c r="A90">
        <v>23360008</v>
      </c>
      <c r="B90" t="s">
        <v>599</v>
      </c>
      <c r="C90" t="s">
        <v>456</v>
      </c>
      <c r="D90" t="s">
        <v>457</v>
      </c>
      <c r="E90" t="s">
        <v>581</v>
      </c>
      <c r="F90" t="s">
        <v>582</v>
      </c>
      <c r="G90" t="s">
        <v>344</v>
      </c>
      <c r="H90" t="s">
        <v>345</v>
      </c>
    </row>
    <row r="91" spans="1:8" x14ac:dyDescent="0.3">
      <c r="A91">
        <v>23360009</v>
      </c>
      <c r="B91" t="s">
        <v>600</v>
      </c>
      <c r="C91" t="s">
        <v>437</v>
      </c>
      <c r="D91" t="s">
        <v>438</v>
      </c>
      <c r="E91" t="s">
        <v>581</v>
      </c>
      <c r="F91" t="s">
        <v>582</v>
      </c>
      <c r="G91" t="s">
        <v>344</v>
      </c>
      <c r="H91" t="s">
        <v>345</v>
      </c>
    </row>
    <row r="92" spans="1:8" x14ac:dyDescent="0.3">
      <c r="A92">
        <v>23360110</v>
      </c>
      <c r="B92" t="s">
        <v>601</v>
      </c>
      <c r="C92" t="s">
        <v>602</v>
      </c>
      <c r="D92" t="s">
        <v>603</v>
      </c>
      <c r="E92" t="s">
        <v>581</v>
      </c>
      <c r="F92" t="s">
        <v>582</v>
      </c>
      <c r="G92" t="s">
        <v>344</v>
      </c>
      <c r="H92" t="s">
        <v>349</v>
      </c>
    </row>
    <row r="93" spans="1:8" x14ac:dyDescent="0.3">
      <c r="A93">
        <v>23360111</v>
      </c>
      <c r="B93" t="s">
        <v>604</v>
      </c>
      <c r="C93" t="s">
        <v>605</v>
      </c>
      <c r="D93" t="s">
        <v>606</v>
      </c>
      <c r="E93" t="s">
        <v>581</v>
      </c>
      <c r="F93" t="s">
        <v>582</v>
      </c>
      <c r="G93" t="s">
        <v>344</v>
      </c>
      <c r="H93" t="s">
        <v>349</v>
      </c>
    </row>
    <row r="94" spans="1:8" x14ac:dyDescent="0.3">
      <c r="A94">
        <v>23360012</v>
      </c>
      <c r="B94" t="s">
        <v>607</v>
      </c>
      <c r="C94" t="s">
        <v>608</v>
      </c>
      <c r="D94" t="s">
        <v>609</v>
      </c>
      <c r="E94" t="s">
        <v>581</v>
      </c>
      <c r="F94" t="s">
        <v>582</v>
      </c>
      <c r="G94" t="s">
        <v>344</v>
      </c>
      <c r="H94" t="s">
        <v>345</v>
      </c>
    </row>
    <row r="95" spans="1:8" x14ac:dyDescent="0.3">
      <c r="A95">
        <v>23360013</v>
      </c>
      <c r="B95" t="s">
        <v>610</v>
      </c>
      <c r="C95" t="s">
        <v>611</v>
      </c>
      <c r="D95" t="s">
        <v>612</v>
      </c>
      <c r="E95" t="s">
        <v>581</v>
      </c>
      <c r="F95" t="s">
        <v>582</v>
      </c>
      <c r="G95" t="s">
        <v>344</v>
      </c>
      <c r="H95" t="s">
        <v>345</v>
      </c>
    </row>
    <row r="96" spans="1:8" x14ac:dyDescent="0.3">
      <c r="A96">
        <v>23360114</v>
      </c>
      <c r="B96" t="s">
        <v>613</v>
      </c>
      <c r="C96" t="s">
        <v>614</v>
      </c>
      <c r="D96" t="s">
        <v>615</v>
      </c>
      <c r="E96" t="s">
        <v>581</v>
      </c>
      <c r="F96" t="s">
        <v>582</v>
      </c>
      <c r="G96" t="s">
        <v>344</v>
      </c>
      <c r="H96" t="s">
        <v>349</v>
      </c>
    </row>
    <row r="97" spans="1:8" x14ac:dyDescent="0.3">
      <c r="A97">
        <v>23360015</v>
      </c>
      <c r="B97" t="s">
        <v>616</v>
      </c>
      <c r="C97" t="s">
        <v>617</v>
      </c>
      <c r="D97" t="s">
        <v>618</v>
      </c>
      <c r="E97" t="s">
        <v>581</v>
      </c>
      <c r="F97" t="s">
        <v>582</v>
      </c>
      <c r="G97" t="s">
        <v>344</v>
      </c>
      <c r="H97" t="s">
        <v>345</v>
      </c>
    </row>
    <row r="98" spans="1:8" x14ac:dyDescent="0.3">
      <c r="A98">
        <v>23360116</v>
      </c>
      <c r="B98" t="s">
        <v>619</v>
      </c>
      <c r="C98" t="s">
        <v>620</v>
      </c>
      <c r="D98" t="s">
        <v>621</v>
      </c>
      <c r="E98" t="s">
        <v>581</v>
      </c>
      <c r="F98" t="s">
        <v>582</v>
      </c>
      <c r="G98" t="s">
        <v>344</v>
      </c>
      <c r="H98" t="s">
        <v>349</v>
      </c>
    </row>
    <row r="99" spans="1:8" x14ac:dyDescent="0.3">
      <c r="A99">
        <v>23360117</v>
      </c>
      <c r="B99" t="s">
        <v>622</v>
      </c>
      <c r="C99" t="s">
        <v>623</v>
      </c>
      <c r="D99" t="s">
        <v>624</v>
      </c>
      <c r="E99" t="s">
        <v>581</v>
      </c>
      <c r="F99" t="s">
        <v>582</v>
      </c>
      <c r="G99" t="s">
        <v>344</v>
      </c>
      <c r="H99" t="s">
        <v>349</v>
      </c>
    </row>
    <row r="100" spans="1:8" x14ac:dyDescent="0.3">
      <c r="A100">
        <v>23360018</v>
      </c>
      <c r="B100" t="s">
        <v>625</v>
      </c>
      <c r="C100" t="s">
        <v>626</v>
      </c>
      <c r="D100" t="s">
        <v>627</v>
      </c>
      <c r="E100" t="s">
        <v>581</v>
      </c>
      <c r="F100" t="s">
        <v>582</v>
      </c>
      <c r="G100" t="s">
        <v>344</v>
      </c>
      <c r="H100" t="s">
        <v>345</v>
      </c>
    </row>
    <row r="101" spans="1:8" x14ac:dyDescent="0.3">
      <c r="A101">
        <v>23360119</v>
      </c>
      <c r="B101" t="s">
        <v>628</v>
      </c>
      <c r="C101" t="s">
        <v>629</v>
      </c>
      <c r="D101" t="s">
        <v>630</v>
      </c>
      <c r="E101" t="s">
        <v>581</v>
      </c>
      <c r="F101" t="s">
        <v>582</v>
      </c>
      <c r="G101" t="s">
        <v>344</v>
      </c>
      <c r="H101" t="s">
        <v>349</v>
      </c>
    </row>
    <row r="102" spans="1:8" x14ac:dyDescent="0.3">
      <c r="A102">
        <v>23360120</v>
      </c>
      <c r="B102" t="s">
        <v>631</v>
      </c>
      <c r="C102" t="s">
        <v>632</v>
      </c>
      <c r="D102" t="s">
        <v>633</v>
      </c>
      <c r="E102" t="s">
        <v>581</v>
      </c>
      <c r="F102" t="s">
        <v>582</v>
      </c>
      <c r="G102" t="s">
        <v>344</v>
      </c>
      <c r="H102" t="s">
        <v>349</v>
      </c>
    </row>
    <row r="103" spans="1:8" x14ac:dyDescent="0.3">
      <c r="A103">
        <v>23360121</v>
      </c>
      <c r="B103" t="s">
        <v>634</v>
      </c>
      <c r="C103" t="s">
        <v>635</v>
      </c>
      <c r="D103" t="s">
        <v>636</v>
      </c>
      <c r="E103" t="s">
        <v>581</v>
      </c>
      <c r="F103" t="s">
        <v>582</v>
      </c>
      <c r="G103" t="s">
        <v>344</v>
      </c>
      <c r="H103" t="s">
        <v>349</v>
      </c>
    </row>
    <row r="104" spans="1:8" x14ac:dyDescent="0.3">
      <c r="A104">
        <v>23360022</v>
      </c>
      <c r="B104" t="s">
        <v>637</v>
      </c>
      <c r="C104" t="s">
        <v>638</v>
      </c>
      <c r="D104" t="s">
        <v>639</v>
      </c>
      <c r="E104" t="s">
        <v>581</v>
      </c>
      <c r="F104" t="s">
        <v>582</v>
      </c>
      <c r="G104" t="s">
        <v>344</v>
      </c>
      <c r="H104" t="s">
        <v>345</v>
      </c>
    </row>
    <row r="105" spans="1:8" x14ac:dyDescent="0.3">
      <c r="A105">
        <v>23360023</v>
      </c>
      <c r="B105" t="s">
        <v>640</v>
      </c>
      <c r="C105" t="s">
        <v>443</v>
      </c>
      <c r="D105" t="s">
        <v>444</v>
      </c>
      <c r="E105" t="s">
        <v>581</v>
      </c>
      <c r="F105" t="s">
        <v>641</v>
      </c>
      <c r="G105" t="s">
        <v>344</v>
      </c>
      <c r="H105" t="s">
        <v>345</v>
      </c>
    </row>
    <row r="106" spans="1:8" x14ac:dyDescent="0.3">
      <c r="A106">
        <v>23360024</v>
      </c>
      <c r="B106" t="s">
        <v>642</v>
      </c>
      <c r="C106" t="s">
        <v>643</v>
      </c>
      <c r="D106" t="s">
        <v>644</v>
      </c>
      <c r="E106" t="s">
        <v>581</v>
      </c>
      <c r="F106" t="s">
        <v>641</v>
      </c>
      <c r="G106" t="s">
        <v>344</v>
      </c>
      <c r="H106" t="s">
        <v>345</v>
      </c>
    </row>
    <row r="107" spans="1:8" x14ac:dyDescent="0.3">
      <c r="A107">
        <v>23360125</v>
      </c>
      <c r="B107" t="s">
        <v>645</v>
      </c>
      <c r="C107" t="s">
        <v>646</v>
      </c>
      <c r="D107" t="s">
        <v>647</v>
      </c>
      <c r="E107" t="s">
        <v>581</v>
      </c>
      <c r="F107" t="s">
        <v>641</v>
      </c>
      <c r="G107" t="s">
        <v>344</v>
      </c>
      <c r="H107" t="s">
        <v>349</v>
      </c>
    </row>
    <row r="108" spans="1:8" x14ac:dyDescent="0.3">
      <c r="A108">
        <v>23360026</v>
      </c>
      <c r="B108" t="s">
        <v>648</v>
      </c>
      <c r="C108" t="s">
        <v>649</v>
      </c>
      <c r="D108" t="s">
        <v>650</v>
      </c>
      <c r="E108" t="s">
        <v>581</v>
      </c>
      <c r="F108" t="s">
        <v>641</v>
      </c>
      <c r="G108" t="s">
        <v>344</v>
      </c>
      <c r="H108" t="s">
        <v>345</v>
      </c>
    </row>
    <row r="109" spans="1:8" x14ac:dyDescent="0.3">
      <c r="A109">
        <v>23360127</v>
      </c>
      <c r="B109" t="s">
        <v>651</v>
      </c>
      <c r="C109" t="s">
        <v>652</v>
      </c>
      <c r="D109" t="s">
        <v>653</v>
      </c>
      <c r="E109" t="s">
        <v>581</v>
      </c>
      <c r="F109" t="s">
        <v>641</v>
      </c>
      <c r="G109" t="s">
        <v>344</v>
      </c>
      <c r="H109" t="s">
        <v>349</v>
      </c>
    </row>
    <row r="110" spans="1:8" x14ac:dyDescent="0.3">
      <c r="A110">
        <v>23360028</v>
      </c>
      <c r="B110" t="s">
        <v>654</v>
      </c>
      <c r="C110" t="s">
        <v>655</v>
      </c>
      <c r="D110" t="s">
        <v>656</v>
      </c>
      <c r="E110" t="s">
        <v>581</v>
      </c>
      <c r="F110" t="s">
        <v>641</v>
      </c>
      <c r="G110" t="s">
        <v>344</v>
      </c>
      <c r="H110" t="s">
        <v>345</v>
      </c>
    </row>
    <row r="111" spans="1:8" x14ac:dyDescent="0.3">
      <c r="A111">
        <v>23360129</v>
      </c>
      <c r="B111" t="s">
        <v>657</v>
      </c>
      <c r="C111" t="s">
        <v>658</v>
      </c>
      <c r="D111" t="s">
        <v>659</v>
      </c>
      <c r="E111" t="s">
        <v>581</v>
      </c>
      <c r="F111" t="s">
        <v>641</v>
      </c>
      <c r="G111" t="s">
        <v>344</v>
      </c>
      <c r="H111" t="s">
        <v>349</v>
      </c>
    </row>
    <row r="112" spans="1:8" x14ac:dyDescent="0.3">
      <c r="A112">
        <v>23360030</v>
      </c>
      <c r="B112" t="s">
        <v>660</v>
      </c>
      <c r="C112" t="s">
        <v>661</v>
      </c>
      <c r="D112" t="s">
        <v>662</v>
      </c>
      <c r="E112" t="s">
        <v>581</v>
      </c>
      <c r="F112" t="s">
        <v>641</v>
      </c>
      <c r="G112" t="s">
        <v>344</v>
      </c>
      <c r="H112" t="s">
        <v>345</v>
      </c>
    </row>
    <row r="113" spans="1:8" x14ac:dyDescent="0.3">
      <c r="A113">
        <v>23360131</v>
      </c>
      <c r="B113" t="s">
        <v>663</v>
      </c>
      <c r="C113" t="s">
        <v>664</v>
      </c>
      <c r="D113" t="s">
        <v>665</v>
      </c>
      <c r="E113" t="s">
        <v>581</v>
      </c>
      <c r="F113" t="s">
        <v>641</v>
      </c>
      <c r="G113" t="s">
        <v>344</v>
      </c>
      <c r="H113" t="s">
        <v>349</v>
      </c>
    </row>
    <row r="114" spans="1:8" x14ac:dyDescent="0.3">
      <c r="A114">
        <v>23360032</v>
      </c>
      <c r="B114" t="s">
        <v>666</v>
      </c>
      <c r="C114" t="s">
        <v>667</v>
      </c>
      <c r="D114" t="s">
        <v>668</v>
      </c>
      <c r="E114" t="s">
        <v>581</v>
      </c>
      <c r="F114" t="s">
        <v>641</v>
      </c>
      <c r="G114" t="s">
        <v>344</v>
      </c>
      <c r="H114" t="s">
        <v>345</v>
      </c>
    </row>
    <row r="115" spans="1:8" x14ac:dyDescent="0.3">
      <c r="A115">
        <v>23360133</v>
      </c>
      <c r="B115" t="s">
        <v>669</v>
      </c>
      <c r="C115" t="s">
        <v>670</v>
      </c>
      <c r="D115" t="s">
        <v>671</v>
      </c>
      <c r="E115" t="s">
        <v>581</v>
      </c>
      <c r="F115" t="s">
        <v>641</v>
      </c>
      <c r="G115" t="s">
        <v>344</v>
      </c>
      <c r="H115" t="s">
        <v>349</v>
      </c>
    </row>
    <row r="116" spans="1:8" x14ac:dyDescent="0.3">
      <c r="A116">
        <v>23360134</v>
      </c>
      <c r="B116" t="s">
        <v>672</v>
      </c>
      <c r="C116" t="s">
        <v>673</v>
      </c>
      <c r="D116" t="s">
        <v>674</v>
      </c>
      <c r="E116" t="s">
        <v>581</v>
      </c>
      <c r="F116" t="s">
        <v>641</v>
      </c>
      <c r="G116" t="s">
        <v>344</v>
      </c>
      <c r="H116" t="s">
        <v>349</v>
      </c>
    </row>
    <row r="117" spans="1:8" x14ac:dyDescent="0.3">
      <c r="A117">
        <v>23360035</v>
      </c>
      <c r="B117" t="s">
        <v>675</v>
      </c>
      <c r="C117" t="s">
        <v>676</v>
      </c>
      <c r="D117" t="s">
        <v>677</v>
      </c>
      <c r="E117" t="s">
        <v>581</v>
      </c>
      <c r="F117" t="s">
        <v>641</v>
      </c>
      <c r="G117" t="s">
        <v>344</v>
      </c>
      <c r="H117" t="s">
        <v>345</v>
      </c>
    </row>
    <row r="118" spans="1:8" x14ac:dyDescent="0.3">
      <c r="A118">
        <v>23360136</v>
      </c>
      <c r="B118" t="s">
        <v>678</v>
      </c>
      <c r="C118" t="s">
        <v>679</v>
      </c>
      <c r="D118" t="s">
        <v>532</v>
      </c>
      <c r="E118" t="s">
        <v>581</v>
      </c>
      <c r="F118" t="s">
        <v>641</v>
      </c>
      <c r="G118" t="s">
        <v>344</v>
      </c>
      <c r="H118" t="s">
        <v>349</v>
      </c>
    </row>
    <row r="119" spans="1:8" x14ac:dyDescent="0.3">
      <c r="A119">
        <v>23360037</v>
      </c>
      <c r="B119" t="s">
        <v>680</v>
      </c>
      <c r="C119" t="s">
        <v>681</v>
      </c>
      <c r="D119" t="s">
        <v>682</v>
      </c>
      <c r="E119" t="s">
        <v>581</v>
      </c>
      <c r="F119" t="s">
        <v>641</v>
      </c>
      <c r="G119" t="s">
        <v>344</v>
      </c>
      <c r="H119" t="s">
        <v>345</v>
      </c>
    </row>
    <row r="120" spans="1:8" x14ac:dyDescent="0.3">
      <c r="A120">
        <v>23360038</v>
      </c>
      <c r="B120" t="s">
        <v>683</v>
      </c>
      <c r="C120" t="s">
        <v>684</v>
      </c>
      <c r="D120" t="s">
        <v>685</v>
      </c>
      <c r="E120" t="s">
        <v>581</v>
      </c>
      <c r="F120" t="s">
        <v>641</v>
      </c>
      <c r="G120" t="s">
        <v>344</v>
      </c>
      <c r="H120" t="s">
        <v>345</v>
      </c>
    </row>
    <row r="121" spans="1:8" x14ac:dyDescent="0.3">
      <c r="A121">
        <v>23360139</v>
      </c>
      <c r="B121" t="s">
        <v>686</v>
      </c>
      <c r="C121" t="s">
        <v>687</v>
      </c>
      <c r="D121" t="s">
        <v>688</v>
      </c>
      <c r="E121" t="s">
        <v>581</v>
      </c>
      <c r="F121" t="s">
        <v>641</v>
      </c>
      <c r="G121" t="s">
        <v>344</v>
      </c>
      <c r="H121" t="s">
        <v>349</v>
      </c>
    </row>
    <row r="122" spans="1:8" x14ac:dyDescent="0.3">
      <c r="A122">
        <v>23360140</v>
      </c>
      <c r="B122" t="s">
        <v>689</v>
      </c>
      <c r="C122" t="s">
        <v>690</v>
      </c>
      <c r="D122" t="s">
        <v>691</v>
      </c>
      <c r="E122" t="s">
        <v>581</v>
      </c>
      <c r="F122" t="s">
        <v>641</v>
      </c>
      <c r="G122" t="s">
        <v>344</v>
      </c>
      <c r="H122" t="s">
        <v>349</v>
      </c>
    </row>
    <row r="123" spans="1:8" x14ac:dyDescent="0.3">
      <c r="A123">
        <v>23360141</v>
      </c>
      <c r="B123" t="s">
        <v>692</v>
      </c>
      <c r="C123" t="s">
        <v>693</v>
      </c>
      <c r="D123" t="s">
        <v>694</v>
      </c>
      <c r="E123" t="s">
        <v>581</v>
      </c>
      <c r="F123" t="s">
        <v>641</v>
      </c>
      <c r="G123" t="s">
        <v>344</v>
      </c>
      <c r="H123" t="s">
        <v>349</v>
      </c>
    </row>
    <row r="124" spans="1:8" x14ac:dyDescent="0.3">
      <c r="A124">
        <v>23360042</v>
      </c>
      <c r="B124" t="s">
        <v>695</v>
      </c>
      <c r="C124" t="s">
        <v>696</v>
      </c>
      <c r="D124" t="s">
        <v>697</v>
      </c>
      <c r="E124" t="s">
        <v>581</v>
      </c>
      <c r="F124" t="s">
        <v>641</v>
      </c>
      <c r="G124" t="s">
        <v>344</v>
      </c>
      <c r="H124" t="s">
        <v>345</v>
      </c>
    </row>
    <row r="125" spans="1:8" x14ac:dyDescent="0.3">
      <c r="A125">
        <v>23360043</v>
      </c>
      <c r="B125" t="s">
        <v>698</v>
      </c>
      <c r="C125" t="s">
        <v>699</v>
      </c>
      <c r="D125" t="s">
        <v>700</v>
      </c>
      <c r="E125" t="s">
        <v>581</v>
      </c>
      <c r="F125" t="s">
        <v>641</v>
      </c>
      <c r="G125" t="s">
        <v>344</v>
      </c>
      <c r="H125" t="s">
        <v>345</v>
      </c>
    </row>
    <row r="126" spans="1:8" x14ac:dyDescent="0.3">
      <c r="A126">
        <v>24360144</v>
      </c>
      <c r="B126" t="s">
        <v>701</v>
      </c>
      <c r="C126" t="s">
        <v>702</v>
      </c>
      <c r="D126" t="s">
        <v>703</v>
      </c>
      <c r="E126" t="s">
        <v>581</v>
      </c>
      <c r="F126" t="s">
        <v>641</v>
      </c>
      <c r="G126" t="s">
        <v>344</v>
      </c>
      <c r="H126" t="s">
        <v>349</v>
      </c>
    </row>
    <row r="127" spans="1:8" x14ac:dyDescent="0.3">
      <c r="A127">
        <v>23350101</v>
      </c>
      <c r="B127" t="s">
        <v>704</v>
      </c>
      <c r="C127" t="s">
        <v>705</v>
      </c>
      <c r="D127" t="s">
        <v>706</v>
      </c>
      <c r="E127" t="s">
        <v>707</v>
      </c>
      <c r="F127" t="s">
        <v>708</v>
      </c>
      <c r="G127" t="s">
        <v>344</v>
      </c>
      <c r="H127" t="s">
        <v>349</v>
      </c>
    </row>
    <row r="128" spans="1:8" x14ac:dyDescent="0.3">
      <c r="A128">
        <v>23350002</v>
      </c>
      <c r="B128" t="s">
        <v>709</v>
      </c>
      <c r="C128" t="s">
        <v>710</v>
      </c>
      <c r="D128" t="s">
        <v>711</v>
      </c>
      <c r="E128" t="s">
        <v>707</v>
      </c>
      <c r="F128" t="s">
        <v>708</v>
      </c>
      <c r="G128" t="s">
        <v>344</v>
      </c>
      <c r="H128" t="s">
        <v>345</v>
      </c>
    </row>
    <row r="129" spans="1:8" x14ac:dyDescent="0.3">
      <c r="A129">
        <v>23350103</v>
      </c>
      <c r="B129" t="s">
        <v>712</v>
      </c>
      <c r="C129" t="s">
        <v>713</v>
      </c>
      <c r="D129" t="s">
        <v>714</v>
      </c>
      <c r="E129" t="s">
        <v>707</v>
      </c>
      <c r="F129" t="s">
        <v>708</v>
      </c>
      <c r="G129" t="s">
        <v>344</v>
      </c>
      <c r="H129" t="s">
        <v>349</v>
      </c>
    </row>
    <row r="130" spans="1:8" x14ac:dyDescent="0.3">
      <c r="A130">
        <v>23350104</v>
      </c>
      <c r="B130" t="s">
        <v>715</v>
      </c>
      <c r="C130" t="s">
        <v>716</v>
      </c>
      <c r="D130" t="s">
        <v>717</v>
      </c>
      <c r="E130" t="s">
        <v>707</v>
      </c>
      <c r="F130" t="s">
        <v>708</v>
      </c>
      <c r="G130" t="s">
        <v>344</v>
      </c>
      <c r="H130" t="s">
        <v>349</v>
      </c>
    </row>
    <row r="131" spans="1:8" x14ac:dyDescent="0.3">
      <c r="A131">
        <v>23350105</v>
      </c>
      <c r="B131" t="s">
        <v>718</v>
      </c>
      <c r="C131" t="s">
        <v>719</v>
      </c>
      <c r="D131" t="s">
        <v>720</v>
      </c>
      <c r="E131" t="s">
        <v>707</v>
      </c>
      <c r="F131" t="s">
        <v>708</v>
      </c>
      <c r="G131" t="s">
        <v>344</v>
      </c>
      <c r="H131" t="s">
        <v>349</v>
      </c>
    </row>
    <row r="132" spans="1:8" x14ac:dyDescent="0.3">
      <c r="A132">
        <v>23350106</v>
      </c>
      <c r="B132" t="s">
        <v>721</v>
      </c>
      <c r="C132" t="s">
        <v>722</v>
      </c>
      <c r="D132" t="s">
        <v>723</v>
      </c>
      <c r="E132" t="s">
        <v>707</v>
      </c>
      <c r="F132" t="s">
        <v>708</v>
      </c>
      <c r="G132" t="s">
        <v>344</v>
      </c>
      <c r="H132" t="s">
        <v>349</v>
      </c>
    </row>
    <row r="133" spans="1:8" x14ac:dyDescent="0.3">
      <c r="A133">
        <v>23350107</v>
      </c>
      <c r="B133" t="s">
        <v>724</v>
      </c>
      <c r="C133" t="s">
        <v>725</v>
      </c>
      <c r="D133" t="s">
        <v>726</v>
      </c>
      <c r="E133" t="s">
        <v>707</v>
      </c>
      <c r="F133" t="s">
        <v>708</v>
      </c>
      <c r="G133" t="s">
        <v>344</v>
      </c>
      <c r="H133" t="s">
        <v>349</v>
      </c>
    </row>
    <row r="134" spans="1:8" x14ac:dyDescent="0.3">
      <c r="A134">
        <v>23350008</v>
      </c>
      <c r="B134" s="1" t="s">
        <v>727</v>
      </c>
      <c r="C134" t="s">
        <v>728</v>
      </c>
      <c r="D134" t="s">
        <v>729</v>
      </c>
      <c r="E134" t="s">
        <v>707</v>
      </c>
      <c r="F134" t="s">
        <v>708</v>
      </c>
      <c r="G134" t="s">
        <v>344</v>
      </c>
      <c r="H134" t="s">
        <v>345</v>
      </c>
    </row>
    <row r="135" spans="1:8" x14ac:dyDescent="0.3">
      <c r="A135">
        <v>23350009</v>
      </c>
      <c r="B135" t="s">
        <v>730</v>
      </c>
      <c r="C135" t="s">
        <v>731</v>
      </c>
      <c r="D135" t="s">
        <v>732</v>
      </c>
      <c r="E135" t="s">
        <v>707</v>
      </c>
      <c r="F135" t="s">
        <v>708</v>
      </c>
      <c r="G135" t="s">
        <v>344</v>
      </c>
      <c r="H135" t="s">
        <v>345</v>
      </c>
    </row>
    <row r="136" spans="1:8" x14ac:dyDescent="0.3">
      <c r="A136">
        <v>23350110</v>
      </c>
      <c r="B136" t="s">
        <v>733</v>
      </c>
      <c r="C136" t="s">
        <v>734</v>
      </c>
      <c r="D136" t="s">
        <v>735</v>
      </c>
      <c r="E136" t="s">
        <v>707</v>
      </c>
      <c r="F136" t="s">
        <v>708</v>
      </c>
      <c r="G136" t="s">
        <v>344</v>
      </c>
      <c r="H136" t="s">
        <v>349</v>
      </c>
    </row>
    <row r="137" spans="1:8" x14ac:dyDescent="0.3">
      <c r="A137">
        <v>23350111</v>
      </c>
      <c r="B137" t="s">
        <v>736</v>
      </c>
      <c r="C137" t="s">
        <v>737</v>
      </c>
      <c r="D137" t="s">
        <v>738</v>
      </c>
      <c r="E137" t="s">
        <v>707</v>
      </c>
      <c r="F137" t="s">
        <v>708</v>
      </c>
      <c r="G137" t="s">
        <v>344</v>
      </c>
      <c r="H137" t="s">
        <v>349</v>
      </c>
    </row>
    <row r="138" spans="1:8" x14ac:dyDescent="0.3">
      <c r="A138">
        <v>23350112</v>
      </c>
      <c r="B138" t="s">
        <v>739</v>
      </c>
      <c r="C138" t="s">
        <v>740</v>
      </c>
      <c r="D138" t="s">
        <v>741</v>
      </c>
      <c r="E138" t="s">
        <v>707</v>
      </c>
      <c r="F138" t="s">
        <v>708</v>
      </c>
      <c r="G138" t="s">
        <v>344</v>
      </c>
      <c r="H138" t="s">
        <v>349</v>
      </c>
    </row>
    <row r="139" spans="1:8" x14ac:dyDescent="0.3">
      <c r="A139">
        <v>23350013</v>
      </c>
      <c r="B139" t="s">
        <v>742</v>
      </c>
      <c r="C139" t="s">
        <v>705</v>
      </c>
      <c r="D139" t="s">
        <v>706</v>
      </c>
      <c r="E139" t="s">
        <v>707</v>
      </c>
      <c r="F139" t="s">
        <v>708</v>
      </c>
      <c r="G139" t="s">
        <v>344</v>
      </c>
      <c r="H139" t="s">
        <v>345</v>
      </c>
    </row>
    <row r="140" spans="1:8" x14ac:dyDescent="0.3">
      <c r="A140">
        <v>23350114</v>
      </c>
      <c r="B140" t="s">
        <v>743</v>
      </c>
      <c r="C140" t="s">
        <v>744</v>
      </c>
      <c r="D140" t="s">
        <v>745</v>
      </c>
      <c r="E140" t="s">
        <v>707</v>
      </c>
      <c r="F140" t="s">
        <v>708</v>
      </c>
      <c r="G140" t="s">
        <v>344</v>
      </c>
      <c r="H140" t="s">
        <v>349</v>
      </c>
    </row>
    <row r="141" spans="1:8" x14ac:dyDescent="0.3">
      <c r="A141">
        <v>24350115</v>
      </c>
      <c r="B141" t="s">
        <v>746</v>
      </c>
      <c r="C141" t="s">
        <v>459</v>
      </c>
      <c r="D141" t="s">
        <v>460</v>
      </c>
      <c r="E141" t="s">
        <v>707</v>
      </c>
      <c r="F141" t="s">
        <v>708</v>
      </c>
      <c r="G141" t="s">
        <v>344</v>
      </c>
      <c r="H141" t="s">
        <v>349</v>
      </c>
    </row>
    <row r="142" spans="1:8" x14ac:dyDescent="0.3">
      <c r="A142">
        <v>24350016</v>
      </c>
      <c r="B142" t="s">
        <v>747</v>
      </c>
      <c r="C142" t="s">
        <v>748</v>
      </c>
      <c r="D142" t="s">
        <v>749</v>
      </c>
      <c r="E142" t="s">
        <v>707</v>
      </c>
      <c r="F142" t="s">
        <v>708</v>
      </c>
      <c r="G142" t="s">
        <v>344</v>
      </c>
      <c r="H142" t="s">
        <v>345</v>
      </c>
    </row>
    <row r="143" spans="1:8" x14ac:dyDescent="0.3">
      <c r="A143">
        <v>24350117</v>
      </c>
      <c r="B143" t="s">
        <v>750</v>
      </c>
      <c r="C143" t="s">
        <v>751</v>
      </c>
      <c r="D143" t="s">
        <v>752</v>
      </c>
      <c r="E143" t="s">
        <v>707</v>
      </c>
      <c r="F143" t="s">
        <v>708</v>
      </c>
      <c r="G143" t="s">
        <v>344</v>
      </c>
      <c r="H143" t="s">
        <v>349</v>
      </c>
    </row>
    <row r="144" spans="1:8" x14ac:dyDescent="0.3">
      <c r="A144">
        <v>23350118</v>
      </c>
      <c r="B144" t="s">
        <v>753</v>
      </c>
      <c r="C144" t="s">
        <v>754</v>
      </c>
      <c r="D144" t="s">
        <v>755</v>
      </c>
      <c r="E144" t="s">
        <v>707</v>
      </c>
      <c r="F144" t="s">
        <v>756</v>
      </c>
      <c r="G144" t="s">
        <v>344</v>
      </c>
      <c r="H144" t="s">
        <v>349</v>
      </c>
    </row>
    <row r="145" spans="1:8" x14ac:dyDescent="0.3">
      <c r="A145">
        <v>23350119</v>
      </c>
      <c r="B145" s="1" t="s">
        <v>757</v>
      </c>
      <c r="C145" t="s">
        <v>758</v>
      </c>
      <c r="D145" t="s">
        <v>759</v>
      </c>
      <c r="E145" t="s">
        <v>707</v>
      </c>
      <c r="F145" t="s">
        <v>756</v>
      </c>
      <c r="G145" t="s">
        <v>344</v>
      </c>
      <c r="H145" t="s">
        <v>349</v>
      </c>
    </row>
    <row r="146" spans="1:8" x14ac:dyDescent="0.3">
      <c r="A146">
        <v>23350020</v>
      </c>
      <c r="B146" t="s">
        <v>760</v>
      </c>
      <c r="C146" t="s">
        <v>761</v>
      </c>
      <c r="D146" t="s">
        <v>762</v>
      </c>
      <c r="E146" t="s">
        <v>707</v>
      </c>
      <c r="F146" t="s">
        <v>756</v>
      </c>
      <c r="G146" t="s">
        <v>344</v>
      </c>
      <c r="H146" t="s">
        <v>345</v>
      </c>
    </row>
    <row r="147" spans="1:8" x14ac:dyDescent="0.3">
      <c r="A147">
        <v>23350121</v>
      </c>
      <c r="B147" t="s">
        <v>763</v>
      </c>
      <c r="C147" t="s">
        <v>764</v>
      </c>
      <c r="D147" t="s">
        <v>544</v>
      </c>
      <c r="E147" t="s">
        <v>707</v>
      </c>
      <c r="F147" t="s">
        <v>756</v>
      </c>
      <c r="G147" t="s">
        <v>344</v>
      </c>
      <c r="H147" t="s">
        <v>349</v>
      </c>
    </row>
    <row r="148" spans="1:8" x14ac:dyDescent="0.3">
      <c r="A148">
        <v>23350122</v>
      </c>
      <c r="B148" t="s">
        <v>765</v>
      </c>
      <c r="C148" t="s">
        <v>766</v>
      </c>
      <c r="D148" t="s">
        <v>767</v>
      </c>
      <c r="E148" t="s">
        <v>707</v>
      </c>
      <c r="F148" t="s">
        <v>756</v>
      </c>
      <c r="G148" t="s">
        <v>344</v>
      </c>
      <c r="H148" t="s">
        <v>349</v>
      </c>
    </row>
    <row r="149" spans="1:8" x14ac:dyDescent="0.3">
      <c r="A149">
        <v>23350023</v>
      </c>
      <c r="B149" t="s">
        <v>768</v>
      </c>
      <c r="C149" t="s">
        <v>769</v>
      </c>
      <c r="D149" t="s">
        <v>770</v>
      </c>
      <c r="E149" t="s">
        <v>707</v>
      </c>
      <c r="F149" t="s">
        <v>756</v>
      </c>
      <c r="G149" t="s">
        <v>344</v>
      </c>
      <c r="H149" t="s">
        <v>345</v>
      </c>
    </row>
    <row r="150" spans="1:8" x14ac:dyDescent="0.3">
      <c r="A150">
        <v>23350024</v>
      </c>
      <c r="B150" t="s">
        <v>771</v>
      </c>
      <c r="C150" t="s">
        <v>772</v>
      </c>
      <c r="D150" t="s">
        <v>773</v>
      </c>
      <c r="E150" t="s">
        <v>707</v>
      </c>
      <c r="F150" t="s">
        <v>756</v>
      </c>
      <c r="G150" t="s">
        <v>344</v>
      </c>
      <c r="H150" t="s">
        <v>345</v>
      </c>
    </row>
    <row r="151" spans="1:8" x14ac:dyDescent="0.3">
      <c r="A151">
        <v>23350025</v>
      </c>
      <c r="B151" t="s">
        <v>774</v>
      </c>
      <c r="C151" t="s">
        <v>775</v>
      </c>
      <c r="D151" t="s">
        <v>776</v>
      </c>
      <c r="E151" t="s">
        <v>707</v>
      </c>
      <c r="F151" t="s">
        <v>756</v>
      </c>
      <c r="G151" t="s">
        <v>344</v>
      </c>
      <c r="H151" t="s">
        <v>345</v>
      </c>
    </row>
    <row r="152" spans="1:8" x14ac:dyDescent="0.3">
      <c r="A152">
        <v>23350026</v>
      </c>
      <c r="B152" t="s">
        <v>777</v>
      </c>
      <c r="C152" t="s">
        <v>778</v>
      </c>
      <c r="D152" t="s">
        <v>779</v>
      </c>
      <c r="E152" t="s">
        <v>707</v>
      </c>
      <c r="F152" t="s">
        <v>756</v>
      </c>
      <c r="G152" t="s">
        <v>344</v>
      </c>
      <c r="H152" t="s">
        <v>345</v>
      </c>
    </row>
    <row r="153" spans="1:8" x14ac:dyDescent="0.3">
      <c r="A153">
        <v>23350127</v>
      </c>
      <c r="B153" t="s">
        <v>780</v>
      </c>
      <c r="C153" t="s">
        <v>781</v>
      </c>
      <c r="D153" t="s">
        <v>782</v>
      </c>
      <c r="E153" t="s">
        <v>707</v>
      </c>
      <c r="F153" t="s">
        <v>756</v>
      </c>
      <c r="G153" t="s">
        <v>344</v>
      </c>
      <c r="H153" t="s">
        <v>349</v>
      </c>
    </row>
    <row r="154" spans="1:8" x14ac:dyDescent="0.3">
      <c r="A154">
        <v>23350028</v>
      </c>
      <c r="B154" t="s">
        <v>783</v>
      </c>
      <c r="C154" t="s">
        <v>784</v>
      </c>
      <c r="D154" t="s">
        <v>785</v>
      </c>
      <c r="E154" t="s">
        <v>707</v>
      </c>
      <c r="F154" t="s">
        <v>756</v>
      </c>
      <c r="G154" t="s">
        <v>344</v>
      </c>
      <c r="H154" t="s">
        <v>345</v>
      </c>
    </row>
    <row r="155" spans="1:8" x14ac:dyDescent="0.3">
      <c r="A155">
        <v>23350129</v>
      </c>
      <c r="B155" t="s">
        <v>786</v>
      </c>
      <c r="C155" t="s">
        <v>787</v>
      </c>
      <c r="D155" t="s">
        <v>788</v>
      </c>
      <c r="E155" t="s">
        <v>707</v>
      </c>
      <c r="F155" t="s">
        <v>756</v>
      </c>
      <c r="G155" t="s">
        <v>344</v>
      </c>
      <c r="H155" t="s">
        <v>349</v>
      </c>
    </row>
    <row r="156" spans="1:8" x14ac:dyDescent="0.3">
      <c r="A156">
        <v>23350130</v>
      </c>
      <c r="B156" t="s">
        <v>789</v>
      </c>
      <c r="C156" t="s">
        <v>790</v>
      </c>
      <c r="D156" t="s">
        <v>791</v>
      </c>
      <c r="E156" t="s">
        <v>707</v>
      </c>
      <c r="F156" t="s">
        <v>756</v>
      </c>
      <c r="G156" t="s">
        <v>344</v>
      </c>
      <c r="H156" t="s">
        <v>349</v>
      </c>
    </row>
    <row r="157" spans="1:8" x14ac:dyDescent="0.3">
      <c r="A157">
        <v>23350031</v>
      </c>
      <c r="B157" t="s">
        <v>792</v>
      </c>
      <c r="C157" t="s">
        <v>793</v>
      </c>
      <c r="D157" t="s">
        <v>794</v>
      </c>
      <c r="E157" t="s">
        <v>707</v>
      </c>
      <c r="F157" t="s">
        <v>756</v>
      </c>
      <c r="G157" t="s">
        <v>344</v>
      </c>
      <c r="H157" t="s">
        <v>345</v>
      </c>
    </row>
    <row r="158" spans="1:8" x14ac:dyDescent="0.3">
      <c r="A158">
        <v>24350032</v>
      </c>
      <c r="B158" t="s">
        <v>795</v>
      </c>
      <c r="C158" t="s">
        <v>796</v>
      </c>
      <c r="D158" t="s">
        <v>797</v>
      </c>
      <c r="E158" t="s">
        <v>707</v>
      </c>
      <c r="F158" t="s">
        <v>756</v>
      </c>
      <c r="G158" t="s">
        <v>344</v>
      </c>
      <c r="H158" t="s">
        <v>345</v>
      </c>
    </row>
    <row r="159" spans="1:8" x14ac:dyDescent="0.3">
      <c r="A159">
        <v>24350033</v>
      </c>
      <c r="B159" t="s">
        <v>798</v>
      </c>
      <c r="C159" t="s">
        <v>363</v>
      </c>
      <c r="D159" t="s">
        <v>364</v>
      </c>
      <c r="E159" t="s">
        <v>707</v>
      </c>
      <c r="F159" t="s">
        <v>756</v>
      </c>
      <c r="G159" t="s">
        <v>344</v>
      </c>
      <c r="H159" t="s">
        <v>345</v>
      </c>
    </row>
    <row r="160" spans="1:8" x14ac:dyDescent="0.3">
      <c r="A160">
        <v>24350134</v>
      </c>
      <c r="B160" t="s">
        <v>799</v>
      </c>
      <c r="C160" t="s">
        <v>800</v>
      </c>
      <c r="D160" t="s">
        <v>801</v>
      </c>
      <c r="E160" t="s">
        <v>707</v>
      </c>
      <c r="F160" t="s">
        <v>756</v>
      </c>
      <c r="G160" t="s">
        <v>344</v>
      </c>
      <c r="H160" t="s">
        <v>349</v>
      </c>
    </row>
    <row r="161" spans="1:8" x14ac:dyDescent="0.3">
      <c r="A161">
        <v>23340001</v>
      </c>
      <c r="B161" t="s">
        <v>802</v>
      </c>
      <c r="C161" t="s">
        <v>705</v>
      </c>
      <c r="D161" t="s">
        <v>706</v>
      </c>
      <c r="E161" t="s">
        <v>803</v>
      </c>
      <c r="F161" t="s">
        <v>804</v>
      </c>
      <c r="G161" t="s">
        <v>805</v>
      </c>
      <c r="H161" t="s">
        <v>345</v>
      </c>
    </row>
    <row r="162" spans="1:8" x14ac:dyDescent="0.3">
      <c r="A162">
        <v>23340002</v>
      </c>
      <c r="B162" t="s">
        <v>806</v>
      </c>
      <c r="C162" t="s">
        <v>807</v>
      </c>
      <c r="D162" t="s">
        <v>808</v>
      </c>
      <c r="E162" t="s">
        <v>803</v>
      </c>
      <c r="F162" t="s">
        <v>804</v>
      </c>
      <c r="G162" t="s">
        <v>805</v>
      </c>
      <c r="H162" t="s">
        <v>345</v>
      </c>
    </row>
    <row r="163" spans="1:8" x14ac:dyDescent="0.3">
      <c r="A163">
        <v>23340003</v>
      </c>
      <c r="B163" t="s">
        <v>809</v>
      </c>
      <c r="C163" t="s">
        <v>810</v>
      </c>
      <c r="D163" t="s">
        <v>811</v>
      </c>
      <c r="E163" t="s">
        <v>803</v>
      </c>
      <c r="F163" t="s">
        <v>804</v>
      </c>
      <c r="G163" t="s">
        <v>805</v>
      </c>
      <c r="H163" t="s">
        <v>345</v>
      </c>
    </row>
    <row r="164" spans="1:8" x14ac:dyDescent="0.3">
      <c r="A164">
        <v>23340004</v>
      </c>
      <c r="B164" s="1" t="s">
        <v>812</v>
      </c>
      <c r="C164" t="s">
        <v>813</v>
      </c>
      <c r="D164" t="s">
        <v>794</v>
      </c>
      <c r="E164" t="s">
        <v>803</v>
      </c>
      <c r="F164" t="s">
        <v>804</v>
      </c>
      <c r="G164" t="s">
        <v>805</v>
      </c>
      <c r="H164" t="s">
        <v>345</v>
      </c>
    </row>
    <row r="165" spans="1:8" x14ac:dyDescent="0.3">
      <c r="A165">
        <v>23340105</v>
      </c>
      <c r="B165" t="s">
        <v>814</v>
      </c>
      <c r="C165" t="s">
        <v>815</v>
      </c>
      <c r="D165" t="s">
        <v>816</v>
      </c>
      <c r="E165" t="s">
        <v>803</v>
      </c>
      <c r="F165" t="s">
        <v>804</v>
      </c>
      <c r="G165" t="s">
        <v>805</v>
      </c>
      <c r="H165" t="s">
        <v>349</v>
      </c>
    </row>
    <row r="166" spans="1:8" x14ac:dyDescent="0.3">
      <c r="A166">
        <v>23340106</v>
      </c>
      <c r="B166" t="s">
        <v>817</v>
      </c>
      <c r="C166" t="s">
        <v>818</v>
      </c>
      <c r="D166" t="s">
        <v>819</v>
      </c>
      <c r="E166" t="s">
        <v>803</v>
      </c>
      <c r="F166" t="s">
        <v>804</v>
      </c>
      <c r="G166" t="s">
        <v>805</v>
      </c>
      <c r="H166" t="s">
        <v>349</v>
      </c>
    </row>
    <row r="167" spans="1:8" x14ac:dyDescent="0.3">
      <c r="A167">
        <v>23340107</v>
      </c>
      <c r="B167" t="s">
        <v>820</v>
      </c>
      <c r="C167" t="s">
        <v>821</v>
      </c>
      <c r="D167" t="s">
        <v>822</v>
      </c>
      <c r="E167" t="s">
        <v>803</v>
      </c>
      <c r="F167" t="s">
        <v>804</v>
      </c>
      <c r="G167" t="s">
        <v>805</v>
      </c>
      <c r="H167" t="s">
        <v>349</v>
      </c>
    </row>
    <row r="168" spans="1:8" x14ac:dyDescent="0.3">
      <c r="A168">
        <v>23340008</v>
      </c>
      <c r="B168" t="s">
        <v>823</v>
      </c>
      <c r="C168" t="s">
        <v>824</v>
      </c>
      <c r="D168" t="s">
        <v>825</v>
      </c>
      <c r="E168" t="s">
        <v>803</v>
      </c>
      <c r="F168" t="s">
        <v>804</v>
      </c>
      <c r="G168" t="s">
        <v>805</v>
      </c>
      <c r="H168" t="s">
        <v>345</v>
      </c>
    </row>
    <row r="169" spans="1:8" x14ac:dyDescent="0.3">
      <c r="A169">
        <v>23340009</v>
      </c>
      <c r="B169" t="s">
        <v>826</v>
      </c>
      <c r="C169" t="s">
        <v>827</v>
      </c>
      <c r="D169" t="s">
        <v>828</v>
      </c>
      <c r="E169" t="s">
        <v>803</v>
      </c>
      <c r="F169" t="s">
        <v>804</v>
      </c>
      <c r="G169" t="s">
        <v>805</v>
      </c>
      <c r="H169" t="s">
        <v>345</v>
      </c>
    </row>
    <row r="170" spans="1:8" x14ac:dyDescent="0.3">
      <c r="A170">
        <v>23340110</v>
      </c>
      <c r="B170" t="s">
        <v>829</v>
      </c>
      <c r="C170" t="s">
        <v>830</v>
      </c>
      <c r="D170" t="s">
        <v>831</v>
      </c>
      <c r="E170" t="s">
        <v>803</v>
      </c>
      <c r="F170" t="s">
        <v>804</v>
      </c>
      <c r="G170" t="s">
        <v>805</v>
      </c>
      <c r="H170" t="s">
        <v>349</v>
      </c>
    </row>
    <row r="171" spans="1:8" x14ac:dyDescent="0.3">
      <c r="A171">
        <v>23340111</v>
      </c>
      <c r="B171" t="s">
        <v>832</v>
      </c>
      <c r="C171" t="s">
        <v>833</v>
      </c>
      <c r="D171" t="s">
        <v>834</v>
      </c>
      <c r="E171" t="s">
        <v>803</v>
      </c>
      <c r="F171" t="s">
        <v>804</v>
      </c>
      <c r="G171" t="s">
        <v>805</v>
      </c>
      <c r="H171" t="s">
        <v>349</v>
      </c>
    </row>
    <row r="172" spans="1:8" x14ac:dyDescent="0.3">
      <c r="A172">
        <v>23340112</v>
      </c>
      <c r="B172" t="s">
        <v>835</v>
      </c>
      <c r="C172" t="s">
        <v>836</v>
      </c>
      <c r="D172" t="s">
        <v>837</v>
      </c>
      <c r="E172" t="s">
        <v>803</v>
      </c>
      <c r="F172" t="s">
        <v>804</v>
      </c>
      <c r="G172" t="s">
        <v>805</v>
      </c>
      <c r="H172" t="s">
        <v>349</v>
      </c>
    </row>
    <row r="173" spans="1:8" x14ac:dyDescent="0.3">
      <c r="A173">
        <v>23340113</v>
      </c>
      <c r="B173" t="s">
        <v>838</v>
      </c>
      <c r="C173" t="s">
        <v>839</v>
      </c>
      <c r="D173" t="s">
        <v>840</v>
      </c>
      <c r="E173" t="s">
        <v>803</v>
      </c>
      <c r="F173" t="s">
        <v>804</v>
      </c>
      <c r="G173" t="s">
        <v>805</v>
      </c>
      <c r="H173" t="s">
        <v>349</v>
      </c>
    </row>
    <row r="174" spans="1:8" x14ac:dyDescent="0.3">
      <c r="A174">
        <v>23340114</v>
      </c>
      <c r="B174" t="s">
        <v>841</v>
      </c>
      <c r="C174" t="s">
        <v>842</v>
      </c>
      <c r="D174" t="s">
        <v>843</v>
      </c>
      <c r="E174" t="s">
        <v>803</v>
      </c>
      <c r="F174" t="s">
        <v>804</v>
      </c>
      <c r="G174" t="s">
        <v>805</v>
      </c>
      <c r="H174" t="s">
        <v>349</v>
      </c>
    </row>
    <row r="175" spans="1:8" x14ac:dyDescent="0.3">
      <c r="A175">
        <v>23340015</v>
      </c>
      <c r="B175" t="s">
        <v>844</v>
      </c>
      <c r="C175" t="s">
        <v>446</v>
      </c>
      <c r="D175" t="s">
        <v>447</v>
      </c>
      <c r="E175" t="s">
        <v>803</v>
      </c>
      <c r="F175" t="s">
        <v>804</v>
      </c>
      <c r="G175" t="s">
        <v>805</v>
      </c>
      <c r="H175" t="s">
        <v>345</v>
      </c>
    </row>
    <row r="176" spans="1:8" x14ac:dyDescent="0.3">
      <c r="A176">
        <v>23340016</v>
      </c>
      <c r="B176" t="s">
        <v>845</v>
      </c>
      <c r="C176" t="s">
        <v>431</v>
      </c>
      <c r="D176" t="s">
        <v>432</v>
      </c>
      <c r="E176" t="s">
        <v>803</v>
      </c>
      <c r="F176" t="s">
        <v>804</v>
      </c>
      <c r="G176" t="s">
        <v>805</v>
      </c>
      <c r="H176" t="s">
        <v>345</v>
      </c>
    </row>
    <row r="177" spans="1:8" x14ac:dyDescent="0.3">
      <c r="A177">
        <v>23340017</v>
      </c>
      <c r="B177" t="s">
        <v>846</v>
      </c>
      <c r="E177" t="s">
        <v>803</v>
      </c>
      <c r="F177" t="s">
        <v>804</v>
      </c>
      <c r="G177" t="s">
        <v>805</v>
      </c>
      <c r="H177" t="s">
        <v>345</v>
      </c>
    </row>
    <row r="178" spans="1:8" x14ac:dyDescent="0.3">
      <c r="A178">
        <v>23340118</v>
      </c>
      <c r="B178" t="s">
        <v>847</v>
      </c>
      <c r="C178" t="s">
        <v>848</v>
      </c>
      <c r="D178" t="s">
        <v>849</v>
      </c>
      <c r="E178" t="s">
        <v>803</v>
      </c>
      <c r="F178" t="s">
        <v>804</v>
      </c>
      <c r="G178" t="s">
        <v>805</v>
      </c>
      <c r="H178" t="s">
        <v>349</v>
      </c>
    </row>
    <row r="179" spans="1:8" x14ac:dyDescent="0.3">
      <c r="A179">
        <v>23340019</v>
      </c>
      <c r="B179" t="s">
        <v>850</v>
      </c>
      <c r="C179" t="s">
        <v>851</v>
      </c>
      <c r="D179" t="s">
        <v>852</v>
      </c>
      <c r="E179" t="s">
        <v>803</v>
      </c>
      <c r="F179" t="s">
        <v>804</v>
      </c>
      <c r="G179" t="s">
        <v>805</v>
      </c>
      <c r="H179" t="s">
        <v>345</v>
      </c>
    </row>
    <row r="180" spans="1:8" x14ac:dyDescent="0.3">
      <c r="A180">
        <v>23340120</v>
      </c>
      <c r="B180" s="1" t="s">
        <v>853</v>
      </c>
      <c r="C180" t="s">
        <v>854</v>
      </c>
      <c r="D180" t="s">
        <v>855</v>
      </c>
      <c r="E180" t="s">
        <v>803</v>
      </c>
      <c r="F180" t="s">
        <v>804</v>
      </c>
      <c r="G180" t="s">
        <v>805</v>
      </c>
      <c r="H180" t="s">
        <v>349</v>
      </c>
    </row>
    <row r="181" spans="1:8" x14ac:dyDescent="0.3">
      <c r="A181">
        <v>23340021</v>
      </c>
      <c r="B181" t="s">
        <v>856</v>
      </c>
      <c r="E181" t="s">
        <v>803</v>
      </c>
      <c r="F181" t="s">
        <v>804</v>
      </c>
      <c r="G181" t="s">
        <v>805</v>
      </c>
      <c r="H181" t="s">
        <v>345</v>
      </c>
    </row>
    <row r="182" spans="1:8" x14ac:dyDescent="0.3">
      <c r="A182">
        <v>23340022</v>
      </c>
      <c r="B182" t="s">
        <v>857</v>
      </c>
      <c r="C182" t="s">
        <v>858</v>
      </c>
      <c r="D182" t="s">
        <v>859</v>
      </c>
      <c r="E182" t="s">
        <v>803</v>
      </c>
      <c r="F182" t="s">
        <v>804</v>
      </c>
      <c r="G182" t="s">
        <v>805</v>
      </c>
      <c r="H182" t="s">
        <v>345</v>
      </c>
    </row>
    <row r="183" spans="1:8" x14ac:dyDescent="0.3">
      <c r="A183">
        <v>23340023</v>
      </c>
      <c r="B183" t="s">
        <v>860</v>
      </c>
      <c r="C183" t="s">
        <v>861</v>
      </c>
      <c r="D183" t="s">
        <v>862</v>
      </c>
      <c r="E183" t="s">
        <v>803</v>
      </c>
      <c r="F183" t="s">
        <v>804</v>
      </c>
      <c r="G183" t="s">
        <v>805</v>
      </c>
      <c r="H183" t="s">
        <v>345</v>
      </c>
    </row>
    <row r="184" spans="1:8" x14ac:dyDescent="0.3">
      <c r="A184">
        <v>23340124</v>
      </c>
      <c r="B184" t="s">
        <v>863</v>
      </c>
      <c r="C184" t="s">
        <v>864</v>
      </c>
      <c r="D184" t="s">
        <v>865</v>
      </c>
      <c r="E184" t="s">
        <v>803</v>
      </c>
      <c r="F184" t="s">
        <v>804</v>
      </c>
      <c r="G184" t="s">
        <v>805</v>
      </c>
      <c r="H184" t="s">
        <v>349</v>
      </c>
    </row>
    <row r="185" spans="1:8" x14ac:dyDescent="0.3">
      <c r="A185">
        <v>23340025</v>
      </c>
      <c r="B185" t="s">
        <v>866</v>
      </c>
      <c r="C185" t="s">
        <v>867</v>
      </c>
      <c r="D185" t="s">
        <v>868</v>
      </c>
      <c r="E185" t="s">
        <v>803</v>
      </c>
      <c r="F185" t="s">
        <v>804</v>
      </c>
      <c r="G185" t="s">
        <v>805</v>
      </c>
      <c r="H185" t="s">
        <v>345</v>
      </c>
    </row>
    <row r="186" spans="1:8" x14ac:dyDescent="0.3">
      <c r="A186">
        <v>23340026</v>
      </c>
      <c r="B186" t="s">
        <v>869</v>
      </c>
      <c r="C186" t="s">
        <v>870</v>
      </c>
      <c r="D186" t="s">
        <v>871</v>
      </c>
      <c r="E186" t="s">
        <v>803</v>
      </c>
      <c r="F186" t="s">
        <v>804</v>
      </c>
      <c r="G186" t="s">
        <v>805</v>
      </c>
      <c r="H186" t="s">
        <v>345</v>
      </c>
    </row>
    <row r="187" spans="1:8" x14ac:dyDescent="0.3">
      <c r="A187">
        <v>23340127</v>
      </c>
      <c r="B187" t="s">
        <v>872</v>
      </c>
      <c r="C187" t="s">
        <v>366</v>
      </c>
      <c r="D187" t="s">
        <v>367</v>
      </c>
      <c r="E187" t="s">
        <v>803</v>
      </c>
      <c r="F187" t="s">
        <v>804</v>
      </c>
      <c r="G187" t="s">
        <v>805</v>
      </c>
      <c r="H187" t="s">
        <v>349</v>
      </c>
    </row>
    <row r="188" spans="1:8" x14ac:dyDescent="0.3">
      <c r="A188">
        <v>23340028</v>
      </c>
      <c r="B188" t="s">
        <v>873</v>
      </c>
      <c r="C188" t="s">
        <v>874</v>
      </c>
      <c r="D188" t="s">
        <v>875</v>
      </c>
      <c r="E188" t="s">
        <v>803</v>
      </c>
      <c r="F188" t="s">
        <v>804</v>
      </c>
      <c r="G188" t="s">
        <v>805</v>
      </c>
      <c r="H188" t="s">
        <v>345</v>
      </c>
    </row>
    <row r="189" spans="1:8" x14ac:dyDescent="0.3">
      <c r="A189">
        <v>23340029</v>
      </c>
      <c r="B189" t="s">
        <v>876</v>
      </c>
      <c r="C189" t="s">
        <v>877</v>
      </c>
      <c r="D189" t="s">
        <v>630</v>
      </c>
      <c r="E189" t="s">
        <v>803</v>
      </c>
      <c r="F189" t="s">
        <v>804</v>
      </c>
      <c r="G189" t="s">
        <v>805</v>
      </c>
      <c r="H189" t="s">
        <v>345</v>
      </c>
    </row>
    <row r="190" spans="1:8" x14ac:dyDescent="0.3">
      <c r="A190">
        <v>23340130</v>
      </c>
      <c r="B190" t="s">
        <v>878</v>
      </c>
      <c r="C190" t="s">
        <v>440</v>
      </c>
      <c r="D190" t="s">
        <v>879</v>
      </c>
      <c r="E190" t="s">
        <v>803</v>
      </c>
      <c r="F190" t="s">
        <v>804</v>
      </c>
      <c r="G190" t="s">
        <v>805</v>
      </c>
      <c r="H190" t="s">
        <v>349</v>
      </c>
    </row>
    <row r="191" spans="1:8" x14ac:dyDescent="0.3">
      <c r="A191">
        <v>23340131</v>
      </c>
      <c r="B191" t="s">
        <v>880</v>
      </c>
      <c r="C191" t="s">
        <v>881</v>
      </c>
      <c r="D191" t="s">
        <v>882</v>
      </c>
      <c r="E191" t="s">
        <v>803</v>
      </c>
      <c r="F191" t="s">
        <v>804</v>
      </c>
      <c r="G191" t="s">
        <v>805</v>
      </c>
      <c r="H191" t="s">
        <v>349</v>
      </c>
    </row>
    <row r="192" spans="1:8" x14ac:dyDescent="0.3">
      <c r="A192">
        <v>23330101</v>
      </c>
      <c r="B192" t="s">
        <v>883</v>
      </c>
      <c r="C192" t="s">
        <v>884</v>
      </c>
      <c r="D192" t="s">
        <v>885</v>
      </c>
      <c r="E192" t="s">
        <v>886</v>
      </c>
      <c r="F192" t="s">
        <v>804</v>
      </c>
      <c r="G192" t="s">
        <v>805</v>
      </c>
      <c r="H192" t="s">
        <v>349</v>
      </c>
    </row>
    <row r="193" spans="1:8" x14ac:dyDescent="0.3">
      <c r="A193">
        <v>23330102</v>
      </c>
      <c r="B193" t="s">
        <v>887</v>
      </c>
      <c r="C193" t="s">
        <v>888</v>
      </c>
      <c r="D193" t="s">
        <v>889</v>
      </c>
      <c r="E193" t="s">
        <v>886</v>
      </c>
      <c r="F193" t="s">
        <v>804</v>
      </c>
      <c r="G193" t="s">
        <v>805</v>
      </c>
      <c r="H193" t="s">
        <v>349</v>
      </c>
    </row>
    <row r="194" spans="1:8" x14ac:dyDescent="0.3">
      <c r="A194">
        <v>23330003</v>
      </c>
      <c r="B194" t="s">
        <v>890</v>
      </c>
      <c r="C194" t="s">
        <v>891</v>
      </c>
      <c r="D194" t="s">
        <v>505</v>
      </c>
      <c r="E194" t="s">
        <v>886</v>
      </c>
      <c r="F194" t="s">
        <v>804</v>
      </c>
      <c r="G194" t="s">
        <v>805</v>
      </c>
      <c r="H194" t="s">
        <v>345</v>
      </c>
    </row>
    <row r="195" spans="1:8" x14ac:dyDescent="0.3">
      <c r="A195">
        <v>23330104</v>
      </c>
      <c r="B195" t="s">
        <v>892</v>
      </c>
      <c r="C195" t="s">
        <v>893</v>
      </c>
      <c r="D195" t="s">
        <v>894</v>
      </c>
      <c r="E195" t="s">
        <v>886</v>
      </c>
      <c r="F195" t="s">
        <v>804</v>
      </c>
      <c r="G195" t="s">
        <v>805</v>
      </c>
      <c r="H195" t="s">
        <v>349</v>
      </c>
    </row>
    <row r="196" spans="1:8" x14ac:dyDescent="0.3">
      <c r="A196">
        <v>23330005</v>
      </c>
      <c r="B196" t="s">
        <v>895</v>
      </c>
      <c r="C196" t="s">
        <v>684</v>
      </c>
      <c r="D196" t="s">
        <v>896</v>
      </c>
      <c r="E196" t="s">
        <v>886</v>
      </c>
      <c r="F196" t="s">
        <v>804</v>
      </c>
      <c r="G196" t="s">
        <v>805</v>
      </c>
      <c r="H196" t="s">
        <v>345</v>
      </c>
    </row>
    <row r="197" spans="1:8" x14ac:dyDescent="0.3">
      <c r="A197">
        <v>23330106</v>
      </c>
      <c r="B197" t="s">
        <v>897</v>
      </c>
      <c r="C197" t="s">
        <v>898</v>
      </c>
      <c r="D197" t="s">
        <v>544</v>
      </c>
      <c r="E197" t="s">
        <v>886</v>
      </c>
      <c r="F197" t="s">
        <v>804</v>
      </c>
      <c r="G197" t="s">
        <v>805</v>
      </c>
      <c r="H197" t="s">
        <v>349</v>
      </c>
    </row>
    <row r="198" spans="1:8" x14ac:dyDescent="0.3">
      <c r="A198">
        <v>23330107</v>
      </c>
      <c r="B198" t="s">
        <v>899</v>
      </c>
      <c r="C198" t="s">
        <v>900</v>
      </c>
      <c r="D198" t="s">
        <v>901</v>
      </c>
      <c r="E198" t="s">
        <v>886</v>
      </c>
      <c r="F198" t="s">
        <v>804</v>
      </c>
      <c r="G198" t="s">
        <v>805</v>
      </c>
      <c r="H198" t="s">
        <v>349</v>
      </c>
    </row>
    <row r="199" spans="1:8" x14ac:dyDescent="0.3">
      <c r="A199">
        <v>23330008</v>
      </c>
      <c r="B199" t="s">
        <v>902</v>
      </c>
      <c r="C199" t="s">
        <v>740</v>
      </c>
      <c r="D199" t="s">
        <v>741</v>
      </c>
      <c r="E199" t="s">
        <v>886</v>
      </c>
      <c r="F199" t="s">
        <v>804</v>
      </c>
      <c r="G199" t="s">
        <v>805</v>
      </c>
      <c r="H199" t="s">
        <v>345</v>
      </c>
    </row>
    <row r="200" spans="1:8" x14ac:dyDescent="0.3">
      <c r="A200">
        <v>23330009</v>
      </c>
      <c r="B200" t="s">
        <v>903</v>
      </c>
      <c r="C200" t="s">
        <v>904</v>
      </c>
      <c r="D200" t="s">
        <v>905</v>
      </c>
      <c r="E200" t="s">
        <v>886</v>
      </c>
      <c r="F200" t="s">
        <v>804</v>
      </c>
      <c r="G200" t="s">
        <v>805</v>
      </c>
      <c r="H200" t="s">
        <v>345</v>
      </c>
    </row>
    <row r="201" spans="1:8" x14ac:dyDescent="0.3">
      <c r="A201">
        <v>23330110</v>
      </c>
      <c r="B201" t="s">
        <v>906</v>
      </c>
      <c r="C201" t="s">
        <v>907</v>
      </c>
      <c r="D201" t="s">
        <v>908</v>
      </c>
      <c r="E201" t="s">
        <v>886</v>
      </c>
      <c r="F201" t="s">
        <v>804</v>
      </c>
      <c r="G201" t="s">
        <v>805</v>
      </c>
      <c r="H201" t="s">
        <v>349</v>
      </c>
    </row>
    <row r="202" spans="1:8" x14ac:dyDescent="0.3">
      <c r="A202">
        <v>23330011</v>
      </c>
      <c r="B202" t="s">
        <v>909</v>
      </c>
      <c r="C202" t="s">
        <v>910</v>
      </c>
      <c r="D202" t="s">
        <v>911</v>
      </c>
      <c r="E202" t="s">
        <v>886</v>
      </c>
      <c r="F202" t="s">
        <v>804</v>
      </c>
      <c r="G202" t="s">
        <v>805</v>
      </c>
      <c r="H202" t="s">
        <v>345</v>
      </c>
    </row>
    <row r="203" spans="1:8" x14ac:dyDescent="0.3">
      <c r="A203">
        <v>23330012</v>
      </c>
      <c r="B203" t="s">
        <v>912</v>
      </c>
      <c r="C203" t="s">
        <v>649</v>
      </c>
      <c r="D203" t="s">
        <v>650</v>
      </c>
      <c r="E203" t="s">
        <v>886</v>
      </c>
      <c r="F203" t="s">
        <v>804</v>
      </c>
      <c r="G203" t="s">
        <v>805</v>
      </c>
      <c r="H203" t="s">
        <v>345</v>
      </c>
    </row>
    <row r="204" spans="1:8" x14ac:dyDescent="0.3">
      <c r="A204">
        <v>23330113</v>
      </c>
      <c r="B204" t="s">
        <v>913</v>
      </c>
      <c r="C204" t="s">
        <v>914</v>
      </c>
      <c r="D204" t="s">
        <v>915</v>
      </c>
      <c r="E204" t="s">
        <v>886</v>
      </c>
      <c r="F204" t="s">
        <v>804</v>
      </c>
      <c r="G204" t="s">
        <v>805</v>
      </c>
      <c r="H204" t="s">
        <v>349</v>
      </c>
    </row>
    <row r="205" spans="1:8" x14ac:dyDescent="0.3">
      <c r="A205">
        <v>23330114</v>
      </c>
      <c r="B205" t="s">
        <v>916</v>
      </c>
      <c r="C205" t="s">
        <v>917</v>
      </c>
      <c r="D205" t="s">
        <v>918</v>
      </c>
      <c r="E205" t="s">
        <v>886</v>
      </c>
      <c r="F205" t="s">
        <v>804</v>
      </c>
      <c r="G205" t="s">
        <v>805</v>
      </c>
      <c r="H205" t="s">
        <v>349</v>
      </c>
    </row>
    <row r="206" spans="1:8" x14ac:dyDescent="0.3">
      <c r="A206">
        <v>23330115</v>
      </c>
      <c r="B206" t="s">
        <v>919</v>
      </c>
      <c r="C206" t="s">
        <v>920</v>
      </c>
      <c r="D206" t="s">
        <v>921</v>
      </c>
      <c r="E206" t="s">
        <v>886</v>
      </c>
      <c r="F206" t="s">
        <v>804</v>
      </c>
      <c r="G206" t="s">
        <v>805</v>
      </c>
      <c r="H206" t="s">
        <v>349</v>
      </c>
    </row>
    <row r="207" spans="1:8" x14ac:dyDescent="0.3">
      <c r="A207">
        <v>23330116</v>
      </c>
      <c r="B207" t="s">
        <v>922</v>
      </c>
      <c r="C207" t="s">
        <v>923</v>
      </c>
      <c r="D207" t="s">
        <v>924</v>
      </c>
      <c r="E207" t="s">
        <v>886</v>
      </c>
      <c r="F207" t="s">
        <v>804</v>
      </c>
      <c r="G207" t="s">
        <v>805</v>
      </c>
      <c r="H207" t="s">
        <v>349</v>
      </c>
    </row>
    <row r="208" spans="1:8" x14ac:dyDescent="0.3">
      <c r="A208">
        <v>23330117</v>
      </c>
      <c r="B208" t="s">
        <v>925</v>
      </c>
      <c r="C208" t="s">
        <v>926</v>
      </c>
      <c r="D208" t="s">
        <v>927</v>
      </c>
      <c r="E208" t="s">
        <v>886</v>
      </c>
      <c r="F208" t="s">
        <v>804</v>
      </c>
      <c r="G208" t="s">
        <v>805</v>
      </c>
      <c r="H208" t="s">
        <v>349</v>
      </c>
    </row>
    <row r="209" spans="1:8" x14ac:dyDescent="0.3">
      <c r="A209">
        <v>23330018</v>
      </c>
      <c r="B209" t="s">
        <v>928</v>
      </c>
      <c r="C209" t="s">
        <v>929</v>
      </c>
      <c r="D209" t="s">
        <v>930</v>
      </c>
      <c r="E209" t="s">
        <v>886</v>
      </c>
      <c r="F209" t="s">
        <v>804</v>
      </c>
      <c r="G209" t="s">
        <v>805</v>
      </c>
      <c r="H209" t="s">
        <v>345</v>
      </c>
    </row>
    <row r="210" spans="1:8" x14ac:dyDescent="0.3">
      <c r="A210">
        <v>23330019</v>
      </c>
      <c r="B210" t="s">
        <v>931</v>
      </c>
      <c r="C210" t="s">
        <v>932</v>
      </c>
      <c r="D210" t="s">
        <v>933</v>
      </c>
      <c r="E210" t="s">
        <v>886</v>
      </c>
      <c r="F210" t="s">
        <v>804</v>
      </c>
      <c r="G210" t="s">
        <v>805</v>
      </c>
      <c r="H210" t="s">
        <v>345</v>
      </c>
    </row>
    <row r="211" spans="1:8" x14ac:dyDescent="0.3">
      <c r="A211">
        <v>23330120</v>
      </c>
      <c r="B211" t="s">
        <v>934</v>
      </c>
      <c r="C211" t="s">
        <v>935</v>
      </c>
      <c r="D211" t="s">
        <v>936</v>
      </c>
      <c r="E211" t="s">
        <v>886</v>
      </c>
      <c r="F211" t="s">
        <v>804</v>
      </c>
      <c r="G211" t="s">
        <v>805</v>
      </c>
      <c r="H211" t="s">
        <v>349</v>
      </c>
    </row>
    <row r="212" spans="1:8" x14ac:dyDescent="0.3">
      <c r="A212">
        <v>23330021</v>
      </c>
      <c r="B212" t="s">
        <v>937</v>
      </c>
      <c r="C212" t="s">
        <v>716</v>
      </c>
      <c r="D212" t="s">
        <v>717</v>
      </c>
      <c r="E212" t="s">
        <v>886</v>
      </c>
      <c r="F212" t="s">
        <v>804</v>
      </c>
      <c r="G212" t="s">
        <v>805</v>
      </c>
      <c r="H212" t="s">
        <v>345</v>
      </c>
    </row>
    <row r="213" spans="1:8" x14ac:dyDescent="0.3">
      <c r="A213">
        <v>23330122</v>
      </c>
      <c r="B213" t="s">
        <v>938</v>
      </c>
      <c r="C213" t="s">
        <v>939</v>
      </c>
      <c r="D213" t="s">
        <v>940</v>
      </c>
      <c r="E213" t="s">
        <v>886</v>
      </c>
      <c r="F213" t="s">
        <v>804</v>
      </c>
      <c r="G213" t="s">
        <v>805</v>
      </c>
      <c r="H213" t="s">
        <v>349</v>
      </c>
    </row>
    <row r="214" spans="1:8" x14ac:dyDescent="0.3">
      <c r="A214">
        <v>23330123</v>
      </c>
      <c r="B214" t="s">
        <v>941</v>
      </c>
      <c r="C214" t="s">
        <v>942</v>
      </c>
      <c r="D214" t="s">
        <v>532</v>
      </c>
      <c r="E214" t="s">
        <v>886</v>
      </c>
      <c r="F214" t="s">
        <v>804</v>
      </c>
      <c r="G214" t="s">
        <v>805</v>
      </c>
      <c r="H214" t="s">
        <v>349</v>
      </c>
    </row>
    <row r="215" spans="1:8" x14ac:dyDescent="0.3">
      <c r="A215">
        <v>23330024</v>
      </c>
      <c r="B215" t="s">
        <v>943</v>
      </c>
      <c r="C215" t="s">
        <v>944</v>
      </c>
      <c r="D215" t="s">
        <v>945</v>
      </c>
      <c r="E215" t="s">
        <v>886</v>
      </c>
      <c r="F215" t="s">
        <v>804</v>
      </c>
      <c r="G215" t="s">
        <v>805</v>
      </c>
      <c r="H215" t="s">
        <v>345</v>
      </c>
    </row>
    <row r="216" spans="1:8" x14ac:dyDescent="0.3">
      <c r="A216">
        <v>23330125</v>
      </c>
      <c r="B216" t="s">
        <v>946</v>
      </c>
      <c r="C216" t="s">
        <v>947</v>
      </c>
      <c r="D216" t="s">
        <v>948</v>
      </c>
      <c r="E216" t="s">
        <v>886</v>
      </c>
      <c r="F216" t="s">
        <v>804</v>
      </c>
      <c r="G216" t="s">
        <v>805</v>
      </c>
      <c r="H216" t="s">
        <v>349</v>
      </c>
    </row>
    <row r="217" spans="1:8" x14ac:dyDescent="0.3">
      <c r="A217">
        <v>23330126</v>
      </c>
      <c r="B217" t="s">
        <v>949</v>
      </c>
      <c r="C217" t="s">
        <v>950</v>
      </c>
      <c r="D217" t="s">
        <v>951</v>
      </c>
      <c r="E217" t="s">
        <v>886</v>
      </c>
      <c r="F217" t="s">
        <v>804</v>
      </c>
      <c r="G217" t="s">
        <v>805</v>
      </c>
      <c r="H217" t="s">
        <v>349</v>
      </c>
    </row>
    <row r="218" spans="1:8" x14ac:dyDescent="0.3">
      <c r="A218">
        <v>23330127</v>
      </c>
      <c r="B218" t="s">
        <v>952</v>
      </c>
      <c r="C218" t="s">
        <v>953</v>
      </c>
      <c r="D218" t="s">
        <v>954</v>
      </c>
      <c r="E218" t="s">
        <v>886</v>
      </c>
      <c r="F218" t="s">
        <v>804</v>
      </c>
      <c r="G218" t="s">
        <v>805</v>
      </c>
      <c r="H218" t="s">
        <v>349</v>
      </c>
    </row>
    <row r="219" spans="1:8" x14ac:dyDescent="0.3">
      <c r="A219">
        <v>23330128</v>
      </c>
      <c r="B219" t="s">
        <v>955</v>
      </c>
      <c r="C219" t="s">
        <v>956</v>
      </c>
      <c r="D219" t="s">
        <v>957</v>
      </c>
      <c r="E219" t="s">
        <v>886</v>
      </c>
      <c r="F219" t="s">
        <v>804</v>
      </c>
      <c r="G219" t="s">
        <v>805</v>
      </c>
      <c r="H219" t="s">
        <v>349</v>
      </c>
    </row>
    <row r="220" spans="1:8" x14ac:dyDescent="0.3">
      <c r="A220">
        <v>23330029</v>
      </c>
      <c r="B220" t="s">
        <v>958</v>
      </c>
      <c r="C220" t="s">
        <v>959</v>
      </c>
      <c r="D220" t="s">
        <v>423</v>
      </c>
      <c r="E220" t="s">
        <v>886</v>
      </c>
      <c r="F220" t="s">
        <v>804</v>
      </c>
      <c r="G220" t="s">
        <v>805</v>
      </c>
      <c r="H220" t="s">
        <v>345</v>
      </c>
    </row>
    <row r="221" spans="1:8" x14ac:dyDescent="0.3">
      <c r="A221">
        <v>23330130</v>
      </c>
      <c r="B221" t="s">
        <v>960</v>
      </c>
      <c r="C221" t="s">
        <v>961</v>
      </c>
      <c r="D221" t="s">
        <v>962</v>
      </c>
      <c r="E221" t="s">
        <v>886</v>
      </c>
      <c r="F221" t="s">
        <v>804</v>
      </c>
      <c r="G221" t="s">
        <v>805</v>
      </c>
      <c r="H221" t="s">
        <v>349</v>
      </c>
    </row>
    <row r="222" spans="1:8" x14ac:dyDescent="0.3">
      <c r="A222">
        <v>23330031</v>
      </c>
      <c r="B222" t="s">
        <v>963</v>
      </c>
      <c r="C222" t="s">
        <v>964</v>
      </c>
      <c r="D222" t="s">
        <v>965</v>
      </c>
      <c r="E222" t="s">
        <v>886</v>
      </c>
      <c r="F222" t="s">
        <v>804</v>
      </c>
      <c r="G222" t="s">
        <v>805</v>
      </c>
      <c r="H222" t="s">
        <v>345</v>
      </c>
    </row>
    <row r="223" spans="1:8" x14ac:dyDescent="0.3">
      <c r="A223">
        <v>23330132</v>
      </c>
      <c r="B223" t="s">
        <v>966</v>
      </c>
      <c r="C223" t="s">
        <v>525</v>
      </c>
      <c r="D223" t="s">
        <v>526</v>
      </c>
      <c r="E223" t="s">
        <v>886</v>
      </c>
      <c r="F223" t="s">
        <v>804</v>
      </c>
      <c r="G223" t="s">
        <v>805</v>
      </c>
      <c r="H223" t="s">
        <v>349</v>
      </c>
    </row>
    <row r="224" spans="1:8" x14ac:dyDescent="0.3">
      <c r="A224">
        <v>23320001</v>
      </c>
      <c r="B224" t="s">
        <v>967</v>
      </c>
      <c r="C224" t="s">
        <v>968</v>
      </c>
      <c r="D224" t="s">
        <v>969</v>
      </c>
      <c r="E224" t="s">
        <v>970</v>
      </c>
      <c r="F224" t="s">
        <v>804</v>
      </c>
      <c r="G224" t="s">
        <v>805</v>
      </c>
      <c r="H224" t="s">
        <v>345</v>
      </c>
    </row>
    <row r="225" spans="1:8" x14ac:dyDescent="0.3">
      <c r="A225">
        <v>23320102</v>
      </c>
      <c r="B225" t="s">
        <v>971</v>
      </c>
      <c r="C225" t="s">
        <v>972</v>
      </c>
      <c r="D225" t="s">
        <v>973</v>
      </c>
      <c r="E225" t="s">
        <v>970</v>
      </c>
      <c r="F225" t="s">
        <v>804</v>
      </c>
      <c r="G225" t="s">
        <v>805</v>
      </c>
      <c r="H225" t="s">
        <v>349</v>
      </c>
    </row>
    <row r="226" spans="1:8" x14ac:dyDescent="0.3">
      <c r="A226">
        <v>23320003</v>
      </c>
      <c r="B226" t="s">
        <v>974</v>
      </c>
      <c r="C226" t="s">
        <v>975</v>
      </c>
      <c r="D226" t="s">
        <v>976</v>
      </c>
      <c r="E226" t="s">
        <v>970</v>
      </c>
      <c r="F226" t="s">
        <v>804</v>
      </c>
      <c r="G226" t="s">
        <v>805</v>
      </c>
      <c r="H226" t="s">
        <v>345</v>
      </c>
    </row>
    <row r="227" spans="1:8" x14ac:dyDescent="0.3">
      <c r="A227">
        <v>23320004</v>
      </c>
      <c r="B227" t="s">
        <v>977</v>
      </c>
      <c r="C227" t="s">
        <v>978</v>
      </c>
      <c r="D227" s="1" t="s">
        <v>979</v>
      </c>
      <c r="E227" t="s">
        <v>970</v>
      </c>
      <c r="F227" t="s">
        <v>804</v>
      </c>
      <c r="G227" t="s">
        <v>805</v>
      </c>
      <c r="H227" t="s">
        <v>345</v>
      </c>
    </row>
    <row r="228" spans="1:8" x14ac:dyDescent="0.3">
      <c r="A228">
        <v>23320005</v>
      </c>
      <c r="B228" t="s">
        <v>980</v>
      </c>
      <c r="C228" t="s">
        <v>981</v>
      </c>
      <c r="D228" t="s">
        <v>982</v>
      </c>
      <c r="E228" t="s">
        <v>970</v>
      </c>
      <c r="F228" t="s">
        <v>804</v>
      </c>
      <c r="G228" t="s">
        <v>805</v>
      </c>
      <c r="H228" t="s">
        <v>345</v>
      </c>
    </row>
    <row r="229" spans="1:8" x14ac:dyDescent="0.3">
      <c r="A229">
        <v>23320006</v>
      </c>
      <c r="B229" s="1" t="s">
        <v>983</v>
      </c>
      <c r="C229" t="s">
        <v>984</v>
      </c>
      <c r="D229" t="s">
        <v>985</v>
      </c>
      <c r="E229" t="s">
        <v>970</v>
      </c>
      <c r="F229" t="s">
        <v>804</v>
      </c>
      <c r="G229" t="s">
        <v>805</v>
      </c>
      <c r="H229" t="s">
        <v>345</v>
      </c>
    </row>
    <row r="230" spans="1:8" x14ac:dyDescent="0.3">
      <c r="A230">
        <v>23320007</v>
      </c>
      <c r="B230" t="s">
        <v>986</v>
      </c>
      <c r="C230" t="s">
        <v>984</v>
      </c>
      <c r="D230" t="s">
        <v>985</v>
      </c>
      <c r="E230" t="s">
        <v>970</v>
      </c>
      <c r="F230" t="s">
        <v>804</v>
      </c>
      <c r="G230" t="s">
        <v>805</v>
      </c>
      <c r="H230" t="s">
        <v>345</v>
      </c>
    </row>
    <row r="231" spans="1:8" x14ac:dyDescent="0.3">
      <c r="A231">
        <v>23320108</v>
      </c>
      <c r="B231" t="s">
        <v>987</v>
      </c>
      <c r="C231" t="s">
        <v>586</v>
      </c>
      <c r="D231" t="s">
        <v>988</v>
      </c>
      <c r="E231" t="s">
        <v>970</v>
      </c>
      <c r="F231" t="s">
        <v>804</v>
      </c>
      <c r="G231" t="s">
        <v>805</v>
      </c>
      <c r="H231" t="s">
        <v>349</v>
      </c>
    </row>
    <row r="232" spans="1:8" x14ac:dyDescent="0.3">
      <c r="A232">
        <v>23320109</v>
      </c>
      <c r="B232" t="s">
        <v>989</v>
      </c>
      <c r="C232" t="s">
        <v>990</v>
      </c>
      <c r="D232" t="s">
        <v>991</v>
      </c>
      <c r="E232" t="s">
        <v>970</v>
      </c>
      <c r="F232" t="s">
        <v>804</v>
      </c>
      <c r="G232" t="s">
        <v>805</v>
      </c>
      <c r="H232" t="s">
        <v>349</v>
      </c>
    </row>
    <row r="233" spans="1:8" x14ac:dyDescent="0.3">
      <c r="A233">
        <v>23320010</v>
      </c>
      <c r="B233" s="1" t="s">
        <v>992</v>
      </c>
      <c r="C233" t="s">
        <v>993</v>
      </c>
      <c r="D233" t="s">
        <v>994</v>
      </c>
      <c r="E233" t="s">
        <v>970</v>
      </c>
      <c r="F233" t="s">
        <v>804</v>
      </c>
      <c r="G233" t="s">
        <v>805</v>
      </c>
      <c r="H233" t="s">
        <v>345</v>
      </c>
    </row>
    <row r="234" spans="1:8" x14ac:dyDescent="0.3">
      <c r="A234">
        <v>23320111</v>
      </c>
      <c r="B234" t="s">
        <v>995</v>
      </c>
      <c r="C234" t="s">
        <v>996</v>
      </c>
      <c r="D234" t="s">
        <v>550</v>
      </c>
      <c r="E234" t="s">
        <v>970</v>
      </c>
      <c r="F234" t="s">
        <v>804</v>
      </c>
      <c r="G234" t="s">
        <v>805</v>
      </c>
      <c r="H234" t="s">
        <v>349</v>
      </c>
    </row>
    <row r="235" spans="1:8" x14ac:dyDescent="0.3">
      <c r="A235">
        <v>23320112</v>
      </c>
      <c r="B235" t="s">
        <v>997</v>
      </c>
      <c r="C235" t="s">
        <v>731</v>
      </c>
      <c r="D235" t="s">
        <v>732</v>
      </c>
      <c r="E235" t="s">
        <v>970</v>
      </c>
      <c r="F235" t="s">
        <v>804</v>
      </c>
      <c r="G235" t="s">
        <v>805</v>
      </c>
      <c r="H235" t="s">
        <v>349</v>
      </c>
    </row>
    <row r="236" spans="1:8" x14ac:dyDescent="0.3">
      <c r="A236">
        <v>23320013</v>
      </c>
      <c r="B236" t="s">
        <v>998</v>
      </c>
      <c r="C236" t="s">
        <v>999</v>
      </c>
      <c r="D236" t="s">
        <v>1000</v>
      </c>
      <c r="E236" t="s">
        <v>970</v>
      </c>
      <c r="F236" t="s">
        <v>804</v>
      </c>
      <c r="G236" t="s">
        <v>805</v>
      </c>
      <c r="H236" t="s">
        <v>345</v>
      </c>
    </row>
    <row r="237" spans="1:8" x14ac:dyDescent="0.3">
      <c r="A237">
        <v>23320014</v>
      </c>
      <c r="B237" t="s">
        <v>1001</v>
      </c>
      <c r="C237" t="s">
        <v>1002</v>
      </c>
      <c r="D237" t="s">
        <v>1003</v>
      </c>
      <c r="E237" t="s">
        <v>970</v>
      </c>
      <c r="F237" t="s">
        <v>804</v>
      </c>
      <c r="G237" t="s">
        <v>805</v>
      </c>
      <c r="H237" t="s">
        <v>345</v>
      </c>
    </row>
    <row r="238" spans="1:8" x14ac:dyDescent="0.3">
      <c r="A238">
        <v>23320015</v>
      </c>
      <c r="B238" t="s">
        <v>1004</v>
      </c>
      <c r="C238" t="s">
        <v>673</v>
      </c>
      <c r="D238" t="s">
        <v>1005</v>
      </c>
      <c r="E238" t="s">
        <v>970</v>
      </c>
      <c r="F238" t="s">
        <v>804</v>
      </c>
      <c r="G238" t="s">
        <v>805</v>
      </c>
      <c r="H238" t="s">
        <v>345</v>
      </c>
    </row>
    <row r="239" spans="1:8" x14ac:dyDescent="0.3">
      <c r="A239">
        <v>23320016</v>
      </c>
      <c r="B239" t="s">
        <v>1006</v>
      </c>
      <c r="C239" t="s">
        <v>1007</v>
      </c>
      <c r="D239" t="s">
        <v>1008</v>
      </c>
      <c r="E239" t="s">
        <v>970</v>
      </c>
      <c r="F239" t="s">
        <v>804</v>
      </c>
      <c r="G239" t="s">
        <v>805</v>
      </c>
      <c r="H239" t="s">
        <v>345</v>
      </c>
    </row>
    <row r="240" spans="1:8" x14ac:dyDescent="0.3">
      <c r="A240">
        <v>23320117</v>
      </c>
      <c r="B240" t="s">
        <v>353</v>
      </c>
      <c r="C240" t="s">
        <v>1009</v>
      </c>
      <c r="D240" t="s">
        <v>1010</v>
      </c>
      <c r="E240" t="s">
        <v>970</v>
      </c>
      <c r="F240" t="s">
        <v>804</v>
      </c>
      <c r="G240" t="s">
        <v>805</v>
      </c>
      <c r="H240" t="s">
        <v>349</v>
      </c>
    </row>
    <row r="241" spans="1:8" x14ac:dyDescent="0.3">
      <c r="A241">
        <v>23320118</v>
      </c>
      <c r="B241" t="s">
        <v>1011</v>
      </c>
      <c r="C241" t="s">
        <v>1012</v>
      </c>
      <c r="D241" t="s">
        <v>808</v>
      </c>
      <c r="E241" t="s">
        <v>970</v>
      </c>
      <c r="F241" t="s">
        <v>804</v>
      </c>
      <c r="G241" t="s">
        <v>805</v>
      </c>
      <c r="H241" t="s">
        <v>349</v>
      </c>
    </row>
    <row r="242" spans="1:8" x14ac:dyDescent="0.3">
      <c r="A242">
        <v>23320019</v>
      </c>
      <c r="B242" t="s">
        <v>1013</v>
      </c>
      <c r="C242" t="s">
        <v>1014</v>
      </c>
      <c r="D242" t="s">
        <v>1015</v>
      </c>
      <c r="E242" t="s">
        <v>970</v>
      </c>
      <c r="F242" t="s">
        <v>804</v>
      </c>
      <c r="G242" t="s">
        <v>805</v>
      </c>
      <c r="H242" t="s">
        <v>345</v>
      </c>
    </row>
    <row r="243" spans="1:8" x14ac:dyDescent="0.3">
      <c r="A243">
        <v>23320120</v>
      </c>
      <c r="B243" t="s">
        <v>1016</v>
      </c>
      <c r="C243" t="s">
        <v>1017</v>
      </c>
      <c r="D243" t="s">
        <v>1018</v>
      </c>
      <c r="E243" t="s">
        <v>970</v>
      </c>
      <c r="F243" t="s">
        <v>804</v>
      </c>
      <c r="G243" t="s">
        <v>805</v>
      </c>
      <c r="H243" t="s">
        <v>349</v>
      </c>
    </row>
    <row r="244" spans="1:8" x14ac:dyDescent="0.3">
      <c r="A244">
        <v>23320121</v>
      </c>
      <c r="B244" t="s">
        <v>1019</v>
      </c>
      <c r="C244" t="s">
        <v>1020</v>
      </c>
      <c r="D244" s="1" t="s">
        <v>1021</v>
      </c>
      <c r="E244" t="s">
        <v>970</v>
      </c>
      <c r="F244" t="s">
        <v>804</v>
      </c>
      <c r="G244" t="s">
        <v>805</v>
      </c>
      <c r="H244" t="s">
        <v>349</v>
      </c>
    </row>
    <row r="245" spans="1:8" x14ac:dyDescent="0.3">
      <c r="A245">
        <v>23320022</v>
      </c>
      <c r="B245" t="s">
        <v>1022</v>
      </c>
      <c r="C245" t="s">
        <v>1023</v>
      </c>
      <c r="D245" t="s">
        <v>1024</v>
      </c>
      <c r="E245" t="s">
        <v>970</v>
      </c>
      <c r="F245" t="s">
        <v>804</v>
      </c>
      <c r="G245" t="s">
        <v>805</v>
      </c>
      <c r="H245" t="s">
        <v>345</v>
      </c>
    </row>
    <row r="246" spans="1:8" x14ac:dyDescent="0.3">
      <c r="A246">
        <v>23320123</v>
      </c>
      <c r="B246" t="s">
        <v>1025</v>
      </c>
      <c r="C246" t="s">
        <v>833</v>
      </c>
      <c r="D246" t="s">
        <v>1026</v>
      </c>
      <c r="E246" t="s">
        <v>970</v>
      </c>
      <c r="F246" t="s">
        <v>804</v>
      </c>
      <c r="G246" t="s">
        <v>805</v>
      </c>
      <c r="H246" t="s">
        <v>349</v>
      </c>
    </row>
    <row r="247" spans="1:8" x14ac:dyDescent="0.3">
      <c r="A247">
        <v>23320124</v>
      </c>
      <c r="B247" t="s">
        <v>1027</v>
      </c>
      <c r="C247" t="s">
        <v>1028</v>
      </c>
      <c r="D247" t="s">
        <v>1029</v>
      </c>
      <c r="E247" t="s">
        <v>970</v>
      </c>
      <c r="F247" t="s">
        <v>804</v>
      </c>
      <c r="G247" t="s">
        <v>805</v>
      </c>
      <c r="H247" t="s">
        <v>349</v>
      </c>
    </row>
    <row r="248" spans="1:8" x14ac:dyDescent="0.3">
      <c r="A248">
        <v>23320025</v>
      </c>
      <c r="B248" t="s">
        <v>1030</v>
      </c>
      <c r="C248" t="s">
        <v>1031</v>
      </c>
      <c r="D248" t="s">
        <v>1032</v>
      </c>
      <c r="E248" t="s">
        <v>970</v>
      </c>
      <c r="F248" t="s">
        <v>804</v>
      </c>
      <c r="G248" t="s">
        <v>805</v>
      </c>
      <c r="H248" t="s">
        <v>345</v>
      </c>
    </row>
    <row r="249" spans="1:8" x14ac:dyDescent="0.3">
      <c r="A249">
        <v>23320126</v>
      </c>
      <c r="B249" t="s">
        <v>1033</v>
      </c>
      <c r="C249" t="s">
        <v>1034</v>
      </c>
      <c r="D249" t="s">
        <v>1035</v>
      </c>
      <c r="E249" t="s">
        <v>970</v>
      </c>
      <c r="F249" t="s">
        <v>804</v>
      </c>
      <c r="G249" t="s">
        <v>805</v>
      </c>
      <c r="H249" t="s">
        <v>349</v>
      </c>
    </row>
    <row r="250" spans="1:8" x14ac:dyDescent="0.3">
      <c r="A250">
        <v>23320127</v>
      </c>
      <c r="B250" t="s">
        <v>1036</v>
      </c>
      <c r="C250" t="s">
        <v>681</v>
      </c>
      <c r="D250" t="s">
        <v>1037</v>
      </c>
      <c r="E250" t="s">
        <v>970</v>
      </c>
      <c r="F250" t="s">
        <v>804</v>
      </c>
      <c r="G250" t="s">
        <v>805</v>
      </c>
      <c r="H250" t="s">
        <v>349</v>
      </c>
    </row>
    <row r="251" spans="1:8" x14ac:dyDescent="0.3">
      <c r="A251">
        <v>23320128</v>
      </c>
      <c r="B251" t="s">
        <v>1038</v>
      </c>
      <c r="C251" t="s">
        <v>891</v>
      </c>
      <c r="D251" t="s">
        <v>505</v>
      </c>
      <c r="E251" t="s">
        <v>970</v>
      </c>
      <c r="F251" t="s">
        <v>804</v>
      </c>
      <c r="G251" t="s">
        <v>805</v>
      </c>
      <c r="H251" t="s">
        <v>349</v>
      </c>
    </row>
    <row r="252" spans="1:8" x14ac:dyDescent="0.3">
      <c r="A252">
        <v>23320029</v>
      </c>
      <c r="B252" t="s">
        <v>1039</v>
      </c>
      <c r="C252" t="s">
        <v>1040</v>
      </c>
      <c r="D252" t="s">
        <v>1041</v>
      </c>
      <c r="E252" t="s">
        <v>970</v>
      </c>
      <c r="F252" t="s">
        <v>804</v>
      </c>
      <c r="G252" t="s">
        <v>805</v>
      </c>
      <c r="H252" t="s">
        <v>345</v>
      </c>
    </row>
    <row r="253" spans="1:8" x14ac:dyDescent="0.3">
      <c r="A253">
        <v>24320130</v>
      </c>
      <c r="B253" t="s">
        <v>1042</v>
      </c>
      <c r="C253" t="s">
        <v>1043</v>
      </c>
      <c r="D253" t="s">
        <v>1044</v>
      </c>
      <c r="E253" t="s">
        <v>970</v>
      </c>
      <c r="F253" t="s">
        <v>804</v>
      </c>
      <c r="G253" t="s">
        <v>805</v>
      </c>
      <c r="H253" t="s">
        <v>349</v>
      </c>
    </row>
    <row r="254" spans="1:8" x14ac:dyDescent="0.3">
      <c r="A254">
        <v>23310001</v>
      </c>
      <c r="B254" t="s">
        <v>1045</v>
      </c>
      <c r="C254" t="s">
        <v>561</v>
      </c>
      <c r="D254" t="s">
        <v>889</v>
      </c>
      <c r="E254" t="s">
        <v>1046</v>
      </c>
      <c r="F254" t="s">
        <v>804</v>
      </c>
      <c r="G254" t="s">
        <v>805</v>
      </c>
      <c r="H254" t="s">
        <v>345</v>
      </c>
    </row>
    <row r="255" spans="1:8" x14ac:dyDescent="0.3">
      <c r="A255">
        <v>23310102</v>
      </c>
      <c r="B255" t="s">
        <v>1047</v>
      </c>
      <c r="C255" s="1" t="s">
        <v>1048</v>
      </c>
      <c r="D255" t="s">
        <v>1049</v>
      </c>
      <c r="E255" t="s">
        <v>1046</v>
      </c>
      <c r="F255" t="s">
        <v>804</v>
      </c>
      <c r="G255" t="s">
        <v>805</v>
      </c>
      <c r="H255" t="s">
        <v>349</v>
      </c>
    </row>
    <row r="256" spans="1:8" x14ac:dyDescent="0.3">
      <c r="A256">
        <v>23310003</v>
      </c>
      <c r="B256" t="s">
        <v>1050</v>
      </c>
      <c r="C256" t="s">
        <v>1051</v>
      </c>
      <c r="D256" t="s">
        <v>1052</v>
      </c>
      <c r="E256" t="s">
        <v>1046</v>
      </c>
      <c r="F256" t="s">
        <v>804</v>
      </c>
      <c r="G256" t="s">
        <v>805</v>
      </c>
      <c r="H256" t="s">
        <v>345</v>
      </c>
    </row>
    <row r="257" spans="1:8" x14ac:dyDescent="0.3">
      <c r="A257">
        <v>23310004</v>
      </c>
      <c r="B257" t="s">
        <v>1053</v>
      </c>
      <c r="C257" t="s">
        <v>1054</v>
      </c>
      <c r="D257" t="s">
        <v>1055</v>
      </c>
      <c r="E257" t="s">
        <v>1046</v>
      </c>
      <c r="F257" t="s">
        <v>804</v>
      </c>
      <c r="G257" t="s">
        <v>805</v>
      </c>
      <c r="H257" t="s">
        <v>345</v>
      </c>
    </row>
    <row r="258" spans="1:8" x14ac:dyDescent="0.3">
      <c r="A258">
        <v>23310105</v>
      </c>
      <c r="B258" t="s">
        <v>1056</v>
      </c>
      <c r="C258" t="s">
        <v>824</v>
      </c>
      <c r="D258" t="s">
        <v>1057</v>
      </c>
      <c r="E258" t="s">
        <v>1046</v>
      </c>
      <c r="F258" t="s">
        <v>804</v>
      </c>
      <c r="G258" t="s">
        <v>805</v>
      </c>
      <c r="H258" t="s">
        <v>349</v>
      </c>
    </row>
    <row r="259" spans="1:8" x14ac:dyDescent="0.3">
      <c r="A259">
        <v>23310006</v>
      </c>
      <c r="B259" s="1" t="s">
        <v>1058</v>
      </c>
      <c r="C259" t="s">
        <v>1059</v>
      </c>
      <c r="D259" t="s">
        <v>1060</v>
      </c>
      <c r="E259" t="s">
        <v>1046</v>
      </c>
      <c r="F259" t="s">
        <v>804</v>
      </c>
      <c r="G259" t="s">
        <v>805</v>
      </c>
      <c r="H259" t="s">
        <v>345</v>
      </c>
    </row>
    <row r="260" spans="1:8" x14ac:dyDescent="0.3">
      <c r="A260">
        <v>23310107</v>
      </c>
      <c r="B260" t="s">
        <v>1061</v>
      </c>
      <c r="C260" t="s">
        <v>1062</v>
      </c>
      <c r="D260" t="s">
        <v>1063</v>
      </c>
      <c r="E260" t="s">
        <v>1046</v>
      </c>
      <c r="F260" t="s">
        <v>804</v>
      </c>
      <c r="G260" t="s">
        <v>805</v>
      </c>
      <c r="H260" t="s">
        <v>349</v>
      </c>
    </row>
    <row r="261" spans="1:8" x14ac:dyDescent="0.3">
      <c r="A261">
        <v>23310108</v>
      </c>
      <c r="B261" t="s">
        <v>1064</v>
      </c>
      <c r="C261" t="s">
        <v>1065</v>
      </c>
      <c r="D261" t="s">
        <v>1066</v>
      </c>
      <c r="E261" t="s">
        <v>1046</v>
      </c>
      <c r="F261" t="s">
        <v>804</v>
      </c>
      <c r="G261" t="s">
        <v>805</v>
      </c>
      <c r="H261" t="s">
        <v>349</v>
      </c>
    </row>
    <row r="262" spans="1:8" x14ac:dyDescent="0.3">
      <c r="A262">
        <v>23310009</v>
      </c>
      <c r="B262" t="s">
        <v>1067</v>
      </c>
      <c r="C262" t="s">
        <v>1068</v>
      </c>
      <c r="D262" t="s">
        <v>694</v>
      </c>
      <c r="E262" t="s">
        <v>1046</v>
      </c>
      <c r="F262" t="s">
        <v>804</v>
      </c>
      <c r="G262" t="s">
        <v>805</v>
      </c>
      <c r="H262" t="s">
        <v>345</v>
      </c>
    </row>
    <row r="263" spans="1:8" x14ac:dyDescent="0.3">
      <c r="A263">
        <v>23310010</v>
      </c>
      <c r="B263" t="s">
        <v>1069</v>
      </c>
      <c r="C263" t="s">
        <v>874</v>
      </c>
      <c r="D263" t="s">
        <v>875</v>
      </c>
      <c r="E263" t="s">
        <v>1046</v>
      </c>
      <c r="F263" t="s">
        <v>804</v>
      </c>
      <c r="G263" t="s">
        <v>805</v>
      </c>
      <c r="H263" t="s">
        <v>345</v>
      </c>
    </row>
    <row r="264" spans="1:8" x14ac:dyDescent="0.3">
      <c r="A264">
        <v>23310111</v>
      </c>
      <c r="B264" t="s">
        <v>1070</v>
      </c>
      <c r="C264" t="s">
        <v>944</v>
      </c>
      <c r="D264" t="s">
        <v>1071</v>
      </c>
      <c r="E264" t="s">
        <v>1046</v>
      </c>
      <c r="F264" t="s">
        <v>804</v>
      </c>
      <c r="G264" t="s">
        <v>805</v>
      </c>
      <c r="H264" t="s">
        <v>349</v>
      </c>
    </row>
    <row r="265" spans="1:8" x14ac:dyDescent="0.3">
      <c r="A265">
        <v>23310012</v>
      </c>
      <c r="B265" t="s">
        <v>1072</v>
      </c>
      <c r="C265" t="s">
        <v>1073</v>
      </c>
      <c r="D265" t="s">
        <v>532</v>
      </c>
      <c r="E265" t="s">
        <v>1046</v>
      </c>
      <c r="F265" t="s">
        <v>804</v>
      </c>
      <c r="G265" t="s">
        <v>805</v>
      </c>
      <c r="H265" t="s">
        <v>345</v>
      </c>
    </row>
    <row r="266" spans="1:8" x14ac:dyDescent="0.3">
      <c r="A266">
        <v>23310113</v>
      </c>
      <c r="B266" t="s">
        <v>1074</v>
      </c>
      <c r="C266" t="s">
        <v>1075</v>
      </c>
      <c r="D266" t="s">
        <v>1076</v>
      </c>
      <c r="E266" t="s">
        <v>1046</v>
      </c>
      <c r="F266" t="s">
        <v>804</v>
      </c>
      <c r="G266" t="s">
        <v>805</v>
      </c>
      <c r="H266" t="s">
        <v>349</v>
      </c>
    </row>
    <row r="267" spans="1:8" x14ac:dyDescent="0.3">
      <c r="A267">
        <v>23310114</v>
      </c>
      <c r="B267" t="s">
        <v>1077</v>
      </c>
      <c r="C267" t="s">
        <v>710</v>
      </c>
      <c r="D267" t="s">
        <v>711</v>
      </c>
      <c r="E267" t="s">
        <v>1046</v>
      </c>
      <c r="F267" t="s">
        <v>804</v>
      </c>
      <c r="G267" t="s">
        <v>805</v>
      </c>
      <c r="H267" t="s">
        <v>349</v>
      </c>
    </row>
    <row r="268" spans="1:8" x14ac:dyDescent="0.3">
      <c r="A268">
        <v>23310015</v>
      </c>
      <c r="B268" t="s">
        <v>1078</v>
      </c>
      <c r="C268" t="s">
        <v>1079</v>
      </c>
      <c r="D268" t="s">
        <v>1080</v>
      </c>
      <c r="E268" t="s">
        <v>1046</v>
      </c>
      <c r="F268" t="s">
        <v>804</v>
      </c>
      <c r="G268" t="s">
        <v>805</v>
      </c>
      <c r="H268" t="s">
        <v>345</v>
      </c>
    </row>
    <row r="269" spans="1:8" x14ac:dyDescent="0.3">
      <c r="A269">
        <v>23310016</v>
      </c>
      <c r="B269" t="s">
        <v>1081</v>
      </c>
      <c r="C269" t="s">
        <v>1082</v>
      </c>
      <c r="D269" t="s">
        <v>1083</v>
      </c>
      <c r="E269" t="s">
        <v>1046</v>
      </c>
      <c r="F269" t="s">
        <v>804</v>
      </c>
      <c r="G269" t="s">
        <v>805</v>
      </c>
      <c r="H269" t="s">
        <v>345</v>
      </c>
    </row>
    <row r="270" spans="1:8" x14ac:dyDescent="0.3">
      <c r="A270">
        <v>23310017</v>
      </c>
      <c r="B270" t="s">
        <v>1084</v>
      </c>
      <c r="C270" t="s">
        <v>1085</v>
      </c>
      <c r="D270" t="s">
        <v>1086</v>
      </c>
      <c r="E270" t="s">
        <v>1046</v>
      </c>
      <c r="F270" t="s">
        <v>804</v>
      </c>
      <c r="G270" t="s">
        <v>805</v>
      </c>
      <c r="H270" t="s">
        <v>345</v>
      </c>
    </row>
    <row r="271" spans="1:8" x14ac:dyDescent="0.3">
      <c r="A271">
        <v>23310118</v>
      </c>
      <c r="B271" t="s">
        <v>1087</v>
      </c>
      <c r="C271" t="s">
        <v>589</v>
      </c>
      <c r="D271" t="s">
        <v>1088</v>
      </c>
      <c r="E271" t="s">
        <v>1046</v>
      </c>
      <c r="F271" t="s">
        <v>804</v>
      </c>
      <c r="G271" t="s">
        <v>805</v>
      </c>
      <c r="H271" t="s">
        <v>349</v>
      </c>
    </row>
    <row r="272" spans="1:8" x14ac:dyDescent="0.3">
      <c r="A272">
        <v>23310019</v>
      </c>
      <c r="B272" t="s">
        <v>1089</v>
      </c>
      <c r="C272" t="s">
        <v>1090</v>
      </c>
      <c r="D272" t="s">
        <v>1091</v>
      </c>
      <c r="E272" t="s">
        <v>1046</v>
      </c>
      <c r="F272" t="s">
        <v>804</v>
      </c>
      <c r="G272" t="s">
        <v>805</v>
      </c>
      <c r="H272" t="s">
        <v>345</v>
      </c>
    </row>
    <row r="273" spans="1:8" x14ac:dyDescent="0.3">
      <c r="A273">
        <v>23310120</v>
      </c>
      <c r="B273" t="s">
        <v>1092</v>
      </c>
      <c r="C273" s="1" t="s">
        <v>1093</v>
      </c>
      <c r="D273" t="s">
        <v>1094</v>
      </c>
      <c r="E273" t="s">
        <v>1046</v>
      </c>
      <c r="F273" t="s">
        <v>804</v>
      </c>
      <c r="G273" t="s">
        <v>805</v>
      </c>
      <c r="H273" t="s">
        <v>349</v>
      </c>
    </row>
    <row r="274" spans="1:8" x14ac:dyDescent="0.3">
      <c r="A274">
        <v>23310021</v>
      </c>
      <c r="B274" t="s">
        <v>1095</v>
      </c>
      <c r="C274" t="s">
        <v>1096</v>
      </c>
      <c r="D274" t="s">
        <v>1097</v>
      </c>
      <c r="E274" t="s">
        <v>1046</v>
      </c>
      <c r="F274" t="s">
        <v>804</v>
      </c>
      <c r="G274" t="s">
        <v>805</v>
      </c>
      <c r="H274" t="s">
        <v>345</v>
      </c>
    </row>
    <row r="275" spans="1:8" x14ac:dyDescent="0.3">
      <c r="A275">
        <v>23310122</v>
      </c>
      <c r="B275" t="s">
        <v>1098</v>
      </c>
      <c r="C275" t="s">
        <v>1099</v>
      </c>
      <c r="D275" t="s">
        <v>505</v>
      </c>
      <c r="E275" t="s">
        <v>1046</v>
      </c>
      <c r="F275" t="s">
        <v>804</v>
      </c>
      <c r="G275" t="s">
        <v>805</v>
      </c>
      <c r="H275" t="s">
        <v>349</v>
      </c>
    </row>
    <row r="276" spans="1:8" x14ac:dyDescent="0.3">
      <c r="A276">
        <v>23310123</v>
      </c>
      <c r="B276" t="s">
        <v>1100</v>
      </c>
      <c r="C276" t="s">
        <v>1101</v>
      </c>
      <c r="D276" t="s">
        <v>1102</v>
      </c>
      <c r="E276" t="s">
        <v>1046</v>
      </c>
      <c r="F276" t="s">
        <v>804</v>
      </c>
      <c r="G276" t="s">
        <v>805</v>
      </c>
      <c r="H276" t="s">
        <v>349</v>
      </c>
    </row>
    <row r="277" spans="1:8" x14ac:dyDescent="0.3">
      <c r="A277">
        <v>23300001</v>
      </c>
      <c r="B277" t="s">
        <v>1103</v>
      </c>
      <c r="C277" t="s">
        <v>1104</v>
      </c>
      <c r="D277" t="s">
        <v>1105</v>
      </c>
      <c r="E277" t="s">
        <v>1106</v>
      </c>
      <c r="F277" t="s">
        <v>804</v>
      </c>
      <c r="G277" t="s">
        <v>805</v>
      </c>
      <c r="H277" t="s">
        <v>345</v>
      </c>
    </row>
    <row r="278" spans="1:8" x14ac:dyDescent="0.3">
      <c r="A278">
        <v>23300102</v>
      </c>
      <c r="B278" t="s">
        <v>1107</v>
      </c>
      <c r="C278" t="s">
        <v>1108</v>
      </c>
      <c r="D278" t="s">
        <v>1109</v>
      </c>
      <c r="E278" t="s">
        <v>1106</v>
      </c>
      <c r="F278" t="s">
        <v>804</v>
      </c>
      <c r="G278" t="s">
        <v>805</v>
      </c>
      <c r="H278" t="s">
        <v>349</v>
      </c>
    </row>
    <row r="279" spans="1:8" x14ac:dyDescent="0.3">
      <c r="A279">
        <v>23300103</v>
      </c>
      <c r="B279" t="s">
        <v>1110</v>
      </c>
      <c r="C279" t="s">
        <v>1111</v>
      </c>
      <c r="D279" t="s">
        <v>1112</v>
      </c>
      <c r="E279" t="s">
        <v>1106</v>
      </c>
      <c r="F279" t="s">
        <v>804</v>
      </c>
      <c r="G279" t="s">
        <v>805</v>
      </c>
      <c r="H279" t="s">
        <v>349</v>
      </c>
    </row>
    <row r="280" spans="1:8" x14ac:dyDescent="0.3">
      <c r="A280">
        <v>23300104</v>
      </c>
      <c r="B280" t="s">
        <v>1113</v>
      </c>
      <c r="C280" t="s">
        <v>1114</v>
      </c>
      <c r="D280" t="s">
        <v>794</v>
      </c>
      <c r="E280" t="s">
        <v>1106</v>
      </c>
      <c r="F280" t="s">
        <v>804</v>
      </c>
      <c r="G280" t="s">
        <v>805</v>
      </c>
      <c r="H280" t="s">
        <v>349</v>
      </c>
    </row>
    <row r="281" spans="1:8" x14ac:dyDescent="0.3">
      <c r="A281">
        <v>23300105</v>
      </c>
      <c r="B281" t="s">
        <v>1115</v>
      </c>
      <c r="C281" t="s">
        <v>910</v>
      </c>
      <c r="D281" t="s">
        <v>911</v>
      </c>
      <c r="E281" t="s">
        <v>1106</v>
      </c>
      <c r="F281" t="s">
        <v>804</v>
      </c>
      <c r="G281" t="s">
        <v>805</v>
      </c>
      <c r="H281" t="s">
        <v>349</v>
      </c>
    </row>
    <row r="282" spans="1:8" x14ac:dyDescent="0.3">
      <c r="A282">
        <v>23300006</v>
      </c>
      <c r="B282" t="s">
        <v>1116</v>
      </c>
      <c r="C282" t="s">
        <v>1117</v>
      </c>
      <c r="D282" t="s">
        <v>1118</v>
      </c>
      <c r="E282" t="s">
        <v>1106</v>
      </c>
      <c r="F282" t="s">
        <v>804</v>
      </c>
      <c r="G282" t="s">
        <v>805</v>
      </c>
      <c r="H282" t="s">
        <v>345</v>
      </c>
    </row>
    <row r="283" spans="1:8" x14ac:dyDescent="0.3">
      <c r="A283">
        <v>23300107</v>
      </c>
      <c r="B283" t="s">
        <v>1119</v>
      </c>
      <c r="C283" t="s">
        <v>1120</v>
      </c>
      <c r="D283" t="s">
        <v>1121</v>
      </c>
      <c r="E283" t="s">
        <v>1106</v>
      </c>
      <c r="F283" t="s">
        <v>804</v>
      </c>
      <c r="G283" t="s">
        <v>805</v>
      </c>
      <c r="H283" t="s">
        <v>349</v>
      </c>
    </row>
    <row r="284" spans="1:8" x14ac:dyDescent="0.3">
      <c r="A284">
        <v>23300108</v>
      </c>
      <c r="B284" t="s">
        <v>1122</v>
      </c>
      <c r="C284" t="s">
        <v>1123</v>
      </c>
      <c r="D284" t="s">
        <v>580</v>
      </c>
      <c r="E284" t="s">
        <v>1106</v>
      </c>
      <c r="F284" t="s">
        <v>804</v>
      </c>
      <c r="G284" t="s">
        <v>805</v>
      </c>
      <c r="H284" t="s">
        <v>349</v>
      </c>
    </row>
    <row r="285" spans="1:8" x14ac:dyDescent="0.3">
      <c r="A285">
        <v>23300109</v>
      </c>
      <c r="B285" s="1" t="s">
        <v>1124</v>
      </c>
      <c r="C285" t="s">
        <v>1125</v>
      </c>
      <c r="D285" t="s">
        <v>1126</v>
      </c>
      <c r="E285" t="s">
        <v>1106</v>
      </c>
      <c r="F285" t="s">
        <v>804</v>
      </c>
      <c r="G285" t="s">
        <v>805</v>
      </c>
      <c r="H285" t="s">
        <v>349</v>
      </c>
    </row>
    <row r="286" spans="1:8" x14ac:dyDescent="0.3">
      <c r="A286">
        <v>23300110</v>
      </c>
      <c r="B286" t="s">
        <v>1127</v>
      </c>
      <c r="C286" t="s">
        <v>1128</v>
      </c>
      <c r="D286" t="s">
        <v>492</v>
      </c>
      <c r="E286" t="s">
        <v>1106</v>
      </c>
      <c r="F286" t="s">
        <v>804</v>
      </c>
      <c r="G286" t="s">
        <v>805</v>
      </c>
      <c r="H286" t="s">
        <v>349</v>
      </c>
    </row>
    <row r="287" spans="1:8" x14ac:dyDescent="0.3">
      <c r="A287">
        <v>23300111</v>
      </c>
      <c r="B287" t="s">
        <v>1129</v>
      </c>
      <c r="C287" t="s">
        <v>1130</v>
      </c>
      <c r="D287" t="s">
        <v>1131</v>
      </c>
      <c r="E287" t="s">
        <v>1106</v>
      </c>
      <c r="F287" t="s">
        <v>804</v>
      </c>
      <c r="G287" t="s">
        <v>805</v>
      </c>
      <c r="H287" t="s">
        <v>349</v>
      </c>
    </row>
    <row r="288" spans="1:8" x14ac:dyDescent="0.3">
      <c r="A288">
        <v>23300112</v>
      </c>
      <c r="B288" t="s">
        <v>1132</v>
      </c>
      <c r="C288" t="s">
        <v>1133</v>
      </c>
      <c r="D288" t="s">
        <v>1134</v>
      </c>
      <c r="E288" t="s">
        <v>1106</v>
      </c>
      <c r="F288" t="s">
        <v>804</v>
      </c>
      <c r="G288" t="s">
        <v>805</v>
      </c>
      <c r="H288" t="s">
        <v>349</v>
      </c>
    </row>
    <row r="289" spans="1:8" x14ac:dyDescent="0.3">
      <c r="A289">
        <v>23300113</v>
      </c>
      <c r="B289" t="s">
        <v>1135</v>
      </c>
      <c r="C289" t="s">
        <v>1136</v>
      </c>
      <c r="D289" t="s">
        <v>1137</v>
      </c>
      <c r="E289" t="s">
        <v>1106</v>
      </c>
      <c r="F289" t="s">
        <v>804</v>
      </c>
      <c r="G289" t="s">
        <v>805</v>
      </c>
      <c r="H289" t="s">
        <v>349</v>
      </c>
    </row>
    <row r="290" spans="1:8" x14ac:dyDescent="0.3">
      <c r="A290">
        <v>23300014</v>
      </c>
      <c r="B290" t="s">
        <v>1138</v>
      </c>
      <c r="C290" t="s">
        <v>1062</v>
      </c>
      <c r="D290" t="s">
        <v>1063</v>
      </c>
      <c r="E290" t="s">
        <v>1106</v>
      </c>
      <c r="F290" t="s">
        <v>804</v>
      </c>
      <c r="G290" t="s">
        <v>805</v>
      </c>
      <c r="H290" t="s">
        <v>345</v>
      </c>
    </row>
    <row r="291" spans="1:8" x14ac:dyDescent="0.3">
      <c r="A291">
        <v>23300115</v>
      </c>
      <c r="B291" t="s">
        <v>1139</v>
      </c>
      <c r="C291" t="s">
        <v>1140</v>
      </c>
      <c r="D291" t="s">
        <v>1141</v>
      </c>
      <c r="E291" t="s">
        <v>1106</v>
      </c>
      <c r="F291" t="s">
        <v>804</v>
      </c>
      <c r="G291" t="s">
        <v>805</v>
      </c>
      <c r="H291" t="s">
        <v>349</v>
      </c>
    </row>
    <row r="292" spans="1:8" x14ac:dyDescent="0.3">
      <c r="A292">
        <v>23300016</v>
      </c>
      <c r="B292" t="s">
        <v>1142</v>
      </c>
      <c r="C292" t="s">
        <v>1143</v>
      </c>
      <c r="D292" t="s">
        <v>544</v>
      </c>
      <c r="E292" t="s">
        <v>1106</v>
      </c>
      <c r="F292" t="s">
        <v>804</v>
      </c>
      <c r="G292" t="s">
        <v>805</v>
      </c>
      <c r="H292" t="s">
        <v>345</v>
      </c>
    </row>
    <row r="293" spans="1:8" x14ac:dyDescent="0.3">
      <c r="A293">
        <v>23300117</v>
      </c>
      <c r="B293" t="s">
        <v>1144</v>
      </c>
      <c r="C293" t="s">
        <v>1145</v>
      </c>
      <c r="D293" t="s">
        <v>1146</v>
      </c>
      <c r="E293" t="s">
        <v>1106</v>
      </c>
      <c r="F293" t="s">
        <v>804</v>
      </c>
      <c r="G293" t="s">
        <v>805</v>
      </c>
      <c r="H293" t="s">
        <v>349</v>
      </c>
    </row>
    <row r="294" spans="1:8" x14ac:dyDescent="0.3">
      <c r="A294">
        <v>23300118</v>
      </c>
      <c r="B294" t="s">
        <v>1147</v>
      </c>
      <c r="C294" t="s">
        <v>1148</v>
      </c>
      <c r="D294" t="s">
        <v>1149</v>
      </c>
      <c r="E294" t="s">
        <v>1106</v>
      </c>
      <c r="F294" t="s">
        <v>804</v>
      </c>
      <c r="G294" t="s">
        <v>805</v>
      </c>
      <c r="H294" t="s">
        <v>349</v>
      </c>
    </row>
    <row r="295" spans="1:8" x14ac:dyDescent="0.3">
      <c r="A295">
        <v>23300119</v>
      </c>
      <c r="B295" t="s">
        <v>1150</v>
      </c>
      <c r="C295" t="s">
        <v>1151</v>
      </c>
      <c r="D295" t="s">
        <v>1152</v>
      </c>
      <c r="E295" t="s">
        <v>1106</v>
      </c>
      <c r="F295" t="s">
        <v>804</v>
      </c>
      <c r="G295" t="s">
        <v>805</v>
      </c>
      <c r="H295" t="s">
        <v>349</v>
      </c>
    </row>
    <row r="296" spans="1:8" x14ac:dyDescent="0.3">
      <c r="A296">
        <v>23300120</v>
      </c>
      <c r="B296" t="s">
        <v>1153</v>
      </c>
      <c r="C296" t="s">
        <v>1108</v>
      </c>
      <c r="D296" t="s">
        <v>1109</v>
      </c>
      <c r="E296" t="s">
        <v>1106</v>
      </c>
      <c r="F296" t="s">
        <v>804</v>
      </c>
      <c r="G296" t="s">
        <v>805</v>
      </c>
      <c r="H296" t="s">
        <v>349</v>
      </c>
    </row>
    <row r="297" spans="1:8" x14ac:dyDescent="0.3">
      <c r="A297">
        <v>23300121</v>
      </c>
      <c r="B297" t="s">
        <v>1154</v>
      </c>
      <c r="C297" t="s">
        <v>1155</v>
      </c>
      <c r="D297" t="s">
        <v>1015</v>
      </c>
      <c r="E297" t="s">
        <v>1106</v>
      </c>
      <c r="F297" t="s">
        <v>804</v>
      </c>
      <c r="G297" t="s">
        <v>805</v>
      </c>
      <c r="H297" t="s">
        <v>349</v>
      </c>
    </row>
    <row r="298" spans="1:8" x14ac:dyDescent="0.3">
      <c r="A298">
        <v>23300122</v>
      </c>
      <c r="B298" t="s">
        <v>1156</v>
      </c>
      <c r="C298" t="s">
        <v>1157</v>
      </c>
      <c r="D298" t="s">
        <v>791</v>
      </c>
      <c r="E298" t="s">
        <v>1106</v>
      </c>
      <c r="F298" t="s">
        <v>804</v>
      </c>
      <c r="G298" t="s">
        <v>805</v>
      </c>
      <c r="H298" t="s">
        <v>349</v>
      </c>
    </row>
    <row r="299" spans="1:8" x14ac:dyDescent="0.3">
      <c r="A299">
        <v>23300123</v>
      </c>
      <c r="B299" t="s">
        <v>1158</v>
      </c>
      <c r="C299" t="s">
        <v>1159</v>
      </c>
      <c r="D299" t="s">
        <v>1160</v>
      </c>
      <c r="E299" t="s">
        <v>1106</v>
      </c>
      <c r="F299" t="s">
        <v>804</v>
      </c>
      <c r="G299" t="s">
        <v>805</v>
      </c>
      <c r="H299" t="s">
        <v>349</v>
      </c>
    </row>
    <row r="300" spans="1:8" x14ac:dyDescent="0.3">
      <c r="A300">
        <v>23300124</v>
      </c>
      <c r="B300" t="s">
        <v>1161</v>
      </c>
      <c r="C300" t="s">
        <v>1162</v>
      </c>
      <c r="D300" t="s">
        <v>1163</v>
      </c>
      <c r="E300" t="s">
        <v>1106</v>
      </c>
      <c r="F300" t="s">
        <v>804</v>
      </c>
      <c r="G300" t="s">
        <v>805</v>
      </c>
      <c r="H300" t="s">
        <v>349</v>
      </c>
    </row>
    <row r="301" spans="1:8" x14ac:dyDescent="0.3">
      <c r="A301">
        <v>23300025</v>
      </c>
      <c r="B301" t="s">
        <v>1164</v>
      </c>
      <c r="C301" t="s">
        <v>1165</v>
      </c>
      <c r="D301" t="s">
        <v>1166</v>
      </c>
      <c r="E301" t="s">
        <v>1106</v>
      </c>
      <c r="F301" t="s">
        <v>804</v>
      </c>
      <c r="G301" t="s">
        <v>805</v>
      </c>
      <c r="H301" t="s">
        <v>345</v>
      </c>
    </row>
    <row r="302" spans="1:8" x14ac:dyDescent="0.3">
      <c r="A302">
        <v>23300126</v>
      </c>
      <c r="B302" t="s">
        <v>1167</v>
      </c>
      <c r="C302" t="s">
        <v>1168</v>
      </c>
      <c r="D302" t="s">
        <v>1169</v>
      </c>
      <c r="E302" t="s">
        <v>1106</v>
      </c>
      <c r="F302" t="s">
        <v>804</v>
      </c>
      <c r="G302" t="s">
        <v>805</v>
      </c>
      <c r="H302" t="s">
        <v>349</v>
      </c>
    </row>
    <row r="303" spans="1:8" x14ac:dyDescent="0.3">
      <c r="A303">
        <v>23300127</v>
      </c>
      <c r="B303" t="s">
        <v>1170</v>
      </c>
      <c r="C303" t="s">
        <v>1171</v>
      </c>
      <c r="D303" t="s">
        <v>1172</v>
      </c>
      <c r="E303" t="s">
        <v>1106</v>
      </c>
      <c r="F303" t="s">
        <v>804</v>
      </c>
      <c r="G303" t="s">
        <v>805</v>
      </c>
      <c r="H303" t="s">
        <v>349</v>
      </c>
    </row>
    <row r="304" spans="1:8" x14ac:dyDescent="0.3">
      <c r="A304">
        <v>23300028</v>
      </c>
      <c r="B304" t="s">
        <v>1173</v>
      </c>
      <c r="C304" t="s">
        <v>1174</v>
      </c>
      <c r="D304" t="s">
        <v>1175</v>
      </c>
      <c r="E304" t="s">
        <v>1106</v>
      </c>
      <c r="F304" t="s">
        <v>804</v>
      </c>
      <c r="G304" t="s">
        <v>805</v>
      </c>
      <c r="H304" t="s">
        <v>345</v>
      </c>
    </row>
    <row r="305" spans="1:8" x14ac:dyDescent="0.3">
      <c r="A305">
        <v>23300129</v>
      </c>
      <c r="B305" t="s">
        <v>1176</v>
      </c>
      <c r="C305" t="s">
        <v>722</v>
      </c>
      <c r="D305" t="s">
        <v>723</v>
      </c>
      <c r="E305" t="s">
        <v>1106</v>
      </c>
      <c r="F305" t="s">
        <v>804</v>
      </c>
      <c r="G305" t="s">
        <v>805</v>
      </c>
      <c r="H305" t="s">
        <v>349</v>
      </c>
    </row>
    <row r="306" spans="1:8" x14ac:dyDescent="0.3">
      <c r="A306">
        <v>23300030</v>
      </c>
      <c r="B306" t="s">
        <v>1177</v>
      </c>
      <c r="C306" t="s">
        <v>881</v>
      </c>
      <c r="D306" t="s">
        <v>1178</v>
      </c>
      <c r="E306" t="s">
        <v>1106</v>
      </c>
      <c r="F306" t="s">
        <v>804</v>
      </c>
      <c r="G306" t="s">
        <v>805</v>
      </c>
      <c r="H306" t="s">
        <v>345</v>
      </c>
    </row>
    <row r="307" spans="1:8" x14ac:dyDescent="0.3">
      <c r="A307">
        <v>23300131</v>
      </c>
      <c r="B307" t="s">
        <v>1179</v>
      </c>
      <c r="C307" t="s">
        <v>1180</v>
      </c>
      <c r="D307" t="s">
        <v>1181</v>
      </c>
      <c r="E307" t="s">
        <v>1106</v>
      </c>
      <c r="F307" t="s">
        <v>804</v>
      </c>
      <c r="G307" t="s">
        <v>805</v>
      </c>
      <c r="H307" t="s">
        <v>349</v>
      </c>
    </row>
    <row r="308" spans="1:8" x14ac:dyDescent="0.3">
      <c r="A308">
        <v>23290101</v>
      </c>
      <c r="B308" t="s">
        <v>1182</v>
      </c>
      <c r="C308" t="s">
        <v>1183</v>
      </c>
      <c r="D308" t="s">
        <v>1184</v>
      </c>
      <c r="E308" t="s">
        <v>1185</v>
      </c>
      <c r="F308" t="s">
        <v>804</v>
      </c>
      <c r="G308" t="s">
        <v>805</v>
      </c>
      <c r="H308" t="s">
        <v>349</v>
      </c>
    </row>
    <row r="309" spans="1:8" x14ac:dyDescent="0.3">
      <c r="A309">
        <v>23290002</v>
      </c>
      <c r="B309" t="s">
        <v>1186</v>
      </c>
      <c r="C309" t="s">
        <v>1187</v>
      </c>
      <c r="D309" t="s">
        <v>1188</v>
      </c>
      <c r="E309" t="s">
        <v>1185</v>
      </c>
      <c r="F309" t="s">
        <v>804</v>
      </c>
      <c r="G309" t="s">
        <v>805</v>
      </c>
      <c r="H309" t="s">
        <v>345</v>
      </c>
    </row>
    <row r="310" spans="1:8" x14ac:dyDescent="0.3">
      <c r="A310">
        <v>23290103</v>
      </c>
      <c r="B310" t="s">
        <v>1189</v>
      </c>
      <c r="C310" t="s">
        <v>1190</v>
      </c>
      <c r="D310" t="s">
        <v>828</v>
      </c>
      <c r="E310" t="s">
        <v>1185</v>
      </c>
      <c r="F310" t="s">
        <v>804</v>
      </c>
      <c r="G310" t="s">
        <v>805</v>
      </c>
      <c r="H310" t="s">
        <v>349</v>
      </c>
    </row>
    <row r="311" spans="1:8" x14ac:dyDescent="0.3">
      <c r="A311">
        <v>23290104</v>
      </c>
      <c r="B311" t="s">
        <v>1191</v>
      </c>
      <c r="C311" t="s">
        <v>1192</v>
      </c>
      <c r="D311" t="s">
        <v>1193</v>
      </c>
      <c r="E311" t="s">
        <v>1185</v>
      </c>
      <c r="F311" t="s">
        <v>804</v>
      </c>
      <c r="G311" t="s">
        <v>805</v>
      </c>
      <c r="H311" t="s">
        <v>349</v>
      </c>
    </row>
    <row r="312" spans="1:8" x14ac:dyDescent="0.3">
      <c r="A312">
        <v>23290005</v>
      </c>
      <c r="B312" t="s">
        <v>1194</v>
      </c>
      <c r="C312" t="s">
        <v>1195</v>
      </c>
      <c r="D312" t="s">
        <v>1196</v>
      </c>
      <c r="E312" t="s">
        <v>1185</v>
      </c>
      <c r="F312" t="s">
        <v>804</v>
      </c>
      <c r="G312" t="s">
        <v>805</v>
      </c>
      <c r="H312" t="s">
        <v>345</v>
      </c>
    </row>
    <row r="313" spans="1:8" x14ac:dyDescent="0.3">
      <c r="A313">
        <v>23290106</v>
      </c>
      <c r="B313" t="s">
        <v>1197</v>
      </c>
      <c r="C313" t="s">
        <v>1148</v>
      </c>
      <c r="D313" t="s">
        <v>1149</v>
      </c>
      <c r="E313" t="s">
        <v>1185</v>
      </c>
      <c r="F313" t="s">
        <v>804</v>
      </c>
      <c r="G313" t="s">
        <v>805</v>
      </c>
      <c r="H313" t="s">
        <v>349</v>
      </c>
    </row>
    <row r="314" spans="1:8" x14ac:dyDescent="0.3">
      <c r="A314">
        <v>23290007</v>
      </c>
      <c r="B314" t="s">
        <v>1198</v>
      </c>
      <c r="C314" t="s">
        <v>1199</v>
      </c>
      <c r="D314" t="s">
        <v>1200</v>
      </c>
      <c r="E314" t="s">
        <v>1185</v>
      </c>
      <c r="F314" t="s">
        <v>804</v>
      </c>
      <c r="G314" t="s">
        <v>805</v>
      </c>
      <c r="H314" t="s">
        <v>345</v>
      </c>
    </row>
    <row r="315" spans="1:8" x14ac:dyDescent="0.3">
      <c r="A315">
        <v>23290108</v>
      </c>
      <c r="B315" t="s">
        <v>1201</v>
      </c>
      <c r="C315" t="s">
        <v>1202</v>
      </c>
      <c r="D315" t="s">
        <v>1203</v>
      </c>
      <c r="E315" t="s">
        <v>1185</v>
      </c>
      <c r="F315" t="s">
        <v>804</v>
      </c>
      <c r="G315" t="s">
        <v>805</v>
      </c>
      <c r="H315" t="s">
        <v>349</v>
      </c>
    </row>
    <row r="316" spans="1:8" x14ac:dyDescent="0.3">
      <c r="A316">
        <v>23290009</v>
      </c>
      <c r="B316" t="s">
        <v>1204</v>
      </c>
      <c r="C316" t="s">
        <v>1205</v>
      </c>
      <c r="D316" t="s">
        <v>868</v>
      </c>
      <c r="E316" t="s">
        <v>1185</v>
      </c>
      <c r="F316" t="s">
        <v>804</v>
      </c>
      <c r="G316" t="s">
        <v>805</v>
      </c>
      <c r="H316" t="s">
        <v>345</v>
      </c>
    </row>
    <row r="317" spans="1:8" x14ac:dyDescent="0.3">
      <c r="A317">
        <v>23290010</v>
      </c>
      <c r="B317" t="s">
        <v>1206</v>
      </c>
      <c r="C317" t="s">
        <v>1207</v>
      </c>
      <c r="D317" t="s">
        <v>1208</v>
      </c>
      <c r="E317" t="s">
        <v>1185</v>
      </c>
      <c r="F317" t="s">
        <v>804</v>
      </c>
      <c r="G317" t="s">
        <v>805</v>
      </c>
      <c r="H317" t="s">
        <v>345</v>
      </c>
    </row>
    <row r="318" spans="1:8" x14ac:dyDescent="0.3">
      <c r="A318">
        <v>23290111</v>
      </c>
      <c r="B318" t="s">
        <v>689</v>
      </c>
      <c r="C318" t="s">
        <v>1209</v>
      </c>
      <c r="D318" t="s">
        <v>1066</v>
      </c>
      <c r="E318" t="s">
        <v>1185</v>
      </c>
      <c r="F318" t="s">
        <v>804</v>
      </c>
      <c r="G318" t="s">
        <v>805</v>
      </c>
      <c r="H318" t="s">
        <v>349</v>
      </c>
    </row>
    <row r="319" spans="1:8" x14ac:dyDescent="0.3">
      <c r="A319">
        <v>23290112</v>
      </c>
      <c r="B319" t="s">
        <v>1210</v>
      </c>
      <c r="C319" t="s">
        <v>1020</v>
      </c>
      <c r="D319" t="s">
        <v>1211</v>
      </c>
      <c r="E319" t="s">
        <v>1185</v>
      </c>
      <c r="F319" t="s">
        <v>804</v>
      </c>
      <c r="G319" t="s">
        <v>805</v>
      </c>
      <c r="H319" t="s">
        <v>349</v>
      </c>
    </row>
    <row r="320" spans="1:8" x14ac:dyDescent="0.3">
      <c r="A320">
        <v>23290113</v>
      </c>
      <c r="B320" t="s">
        <v>1212</v>
      </c>
      <c r="C320" t="s">
        <v>1213</v>
      </c>
      <c r="D320" t="s">
        <v>1214</v>
      </c>
      <c r="E320" t="s">
        <v>1185</v>
      </c>
      <c r="F320" t="s">
        <v>804</v>
      </c>
      <c r="G320" t="s">
        <v>805</v>
      </c>
      <c r="H320" t="s">
        <v>349</v>
      </c>
    </row>
    <row r="321" spans="1:8" x14ac:dyDescent="0.3">
      <c r="A321">
        <v>23290014</v>
      </c>
      <c r="B321" s="1" t="s">
        <v>1215</v>
      </c>
      <c r="C321" t="s">
        <v>993</v>
      </c>
      <c r="D321" t="s">
        <v>1216</v>
      </c>
      <c r="E321" t="s">
        <v>1185</v>
      </c>
      <c r="F321" t="s">
        <v>804</v>
      </c>
      <c r="G321" t="s">
        <v>805</v>
      </c>
      <c r="H321" t="s">
        <v>345</v>
      </c>
    </row>
    <row r="322" spans="1:8" x14ac:dyDescent="0.3">
      <c r="A322">
        <v>23290015</v>
      </c>
      <c r="B322" t="s">
        <v>1217</v>
      </c>
      <c r="C322" t="s">
        <v>975</v>
      </c>
      <c r="D322" t="s">
        <v>976</v>
      </c>
      <c r="E322" t="s">
        <v>1185</v>
      </c>
      <c r="F322" t="s">
        <v>804</v>
      </c>
      <c r="G322" t="s">
        <v>805</v>
      </c>
      <c r="H322" t="s">
        <v>345</v>
      </c>
    </row>
    <row r="323" spans="1:8" x14ac:dyDescent="0.3">
      <c r="A323">
        <v>23290016</v>
      </c>
      <c r="B323" t="s">
        <v>1218</v>
      </c>
      <c r="C323" t="s">
        <v>1219</v>
      </c>
      <c r="D323" t="s">
        <v>556</v>
      </c>
      <c r="E323" t="s">
        <v>1185</v>
      </c>
      <c r="F323" t="s">
        <v>804</v>
      </c>
      <c r="G323" t="s">
        <v>805</v>
      </c>
      <c r="H323" t="s">
        <v>345</v>
      </c>
    </row>
    <row r="324" spans="1:8" x14ac:dyDescent="0.3">
      <c r="A324">
        <v>23290117</v>
      </c>
      <c r="B324" t="s">
        <v>1220</v>
      </c>
      <c r="C324" t="s">
        <v>1221</v>
      </c>
      <c r="D324" t="s">
        <v>1222</v>
      </c>
      <c r="E324" t="s">
        <v>1185</v>
      </c>
      <c r="F324" t="s">
        <v>804</v>
      </c>
      <c r="G324" t="s">
        <v>805</v>
      </c>
      <c r="H324" t="s">
        <v>349</v>
      </c>
    </row>
    <row r="325" spans="1:8" x14ac:dyDescent="0.3">
      <c r="A325">
        <v>23290118</v>
      </c>
      <c r="B325" s="1" t="s">
        <v>1223</v>
      </c>
      <c r="C325" t="s">
        <v>1224</v>
      </c>
      <c r="D325" t="s">
        <v>1225</v>
      </c>
      <c r="E325" t="s">
        <v>1185</v>
      </c>
      <c r="F325" t="s">
        <v>804</v>
      </c>
      <c r="G325" t="s">
        <v>805</v>
      </c>
      <c r="H325" t="s">
        <v>349</v>
      </c>
    </row>
    <row r="326" spans="1:8" x14ac:dyDescent="0.3">
      <c r="A326">
        <v>23290119</v>
      </c>
      <c r="B326" t="s">
        <v>1226</v>
      </c>
      <c r="C326" t="s">
        <v>1227</v>
      </c>
      <c r="D326" t="s">
        <v>1228</v>
      </c>
      <c r="E326" t="s">
        <v>1185</v>
      </c>
      <c r="F326" t="s">
        <v>804</v>
      </c>
      <c r="G326" t="s">
        <v>805</v>
      </c>
      <c r="H326" t="s">
        <v>349</v>
      </c>
    </row>
    <row r="327" spans="1:8" x14ac:dyDescent="0.3">
      <c r="A327">
        <v>23290020</v>
      </c>
      <c r="B327" t="s">
        <v>1229</v>
      </c>
      <c r="C327" t="s">
        <v>1230</v>
      </c>
      <c r="D327" t="s">
        <v>1231</v>
      </c>
      <c r="E327" t="s">
        <v>1185</v>
      </c>
      <c r="F327" t="s">
        <v>804</v>
      </c>
      <c r="G327" t="s">
        <v>805</v>
      </c>
      <c r="H327" t="s">
        <v>345</v>
      </c>
    </row>
    <row r="328" spans="1:8" x14ac:dyDescent="0.3">
      <c r="A328">
        <v>23290121</v>
      </c>
      <c r="B328" t="s">
        <v>1232</v>
      </c>
      <c r="C328" t="s">
        <v>1233</v>
      </c>
      <c r="D328" t="s">
        <v>1234</v>
      </c>
      <c r="E328" t="s">
        <v>1185</v>
      </c>
      <c r="F328" t="s">
        <v>804</v>
      </c>
      <c r="G328" t="s">
        <v>805</v>
      </c>
      <c r="H328" t="s">
        <v>349</v>
      </c>
    </row>
    <row r="329" spans="1:8" x14ac:dyDescent="0.3">
      <c r="A329">
        <v>23290022</v>
      </c>
      <c r="B329" t="s">
        <v>1235</v>
      </c>
      <c r="C329" t="s">
        <v>1236</v>
      </c>
      <c r="D329" t="s">
        <v>1237</v>
      </c>
      <c r="E329" t="s">
        <v>1185</v>
      </c>
      <c r="F329" t="s">
        <v>804</v>
      </c>
      <c r="G329" t="s">
        <v>805</v>
      </c>
      <c r="H329" t="s">
        <v>345</v>
      </c>
    </row>
    <row r="330" spans="1:8" x14ac:dyDescent="0.3">
      <c r="A330">
        <v>23290123</v>
      </c>
      <c r="B330" t="s">
        <v>1238</v>
      </c>
      <c r="E330" t="s">
        <v>1185</v>
      </c>
      <c r="F330" t="s">
        <v>804</v>
      </c>
      <c r="G330" t="s">
        <v>805</v>
      </c>
      <c r="H330" t="s">
        <v>349</v>
      </c>
    </row>
    <row r="331" spans="1:8" x14ac:dyDescent="0.3">
      <c r="A331">
        <v>23290124</v>
      </c>
      <c r="B331" t="s">
        <v>1239</v>
      </c>
      <c r="C331" t="s">
        <v>1205</v>
      </c>
      <c r="D331" t="s">
        <v>1240</v>
      </c>
      <c r="E331" t="s">
        <v>1185</v>
      </c>
      <c r="F331" t="s">
        <v>804</v>
      </c>
      <c r="G331" t="s">
        <v>805</v>
      </c>
      <c r="H331" t="s">
        <v>349</v>
      </c>
    </row>
    <row r="332" spans="1:8" x14ac:dyDescent="0.3">
      <c r="A332">
        <v>23290125</v>
      </c>
      <c r="B332" t="s">
        <v>1241</v>
      </c>
      <c r="C332" t="s">
        <v>1242</v>
      </c>
      <c r="D332" t="s">
        <v>1243</v>
      </c>
      <c r="E332" t="s">
        <v>1185</v>
      </c>
      <c r="F332" t="s">
        <v>804</v>
      </c>
      <c r="G332" t="s">
        <v>805</v>
      </c>
      <c r="H332" t="s">
        <v>349</v>
      </c>
    </row>
    <row r="333" spans="1:8" x14ac:dyDescent="0.3">
      <c r="A333">
        <v>23290026</v>
      </c>
      <c r="B333" t="s">
        <v>1244</v>
      </c>
      <c r="C333" t="s">
        <v>1245</v>
      </c>
      <c r="D333" t="s">
        <v>1246</v>
      </c>
      <c r="E333" t="s">
        <v>1185</v>
      </c>
      <c r="F333" t="s">
        <v>804</v>
      </c>
      <c r="G333" t="s">
        <v>805</v>
      </c>
      <c r="H333" t="s">
        <v>345</v>
      </c>
    </row>
    <row r="334" spans="1:8" x14ac:dyDescent="0.3">
      <c r="A334">
        <v>23280001</v>
      </c>
      <c r="B334" t="s">
        <v>1247</v>
      </c>
      <c r="C334" t="s">
        <v>1248</v>
      </c>
      <c r="D334" t="s">
        <v>1249</v>
      </c>
      <c r="E334" t="s">
        <v>1250</v>
      </c>
      <c r="F334" t="s">
        <v>804</v>
      </c>
      <c r="G334" t="s">
        <v>805</v>
      </c>
      <c r="H334" t="s">
        <v>345</v>
      </c>
    </row>
    <row r="335" spans="1:8" x14ac:dyDescent="0.3">
      <c r="A335">
        <v>23280102</v>
      </c>
      <c r="B335" t="s">
        <v>1251</v>
      </c>
      <c r="C335" t="s">
        <v>1180</v>
      </c>
      <c r="D335" t="s">
        <v>1181</v>
      </c>
      <c r="E335" t="s">
        <v>1250</v>
      </c>
      <c r="F335" t="s">
        <v>804</v>
      </c>
      <c r="G335" t="s">
        <v>805</v>
      </c>
      <c r="H335" t="s">
        <v>349</v>
      </c>
    </row>
    <row r="336" spans="1:8" x14ac:dyDescent="0.3">
      <c r="A336">
        <v>23280003</v>
      </c>
      <c r="B336" t="s">
        <v>1252</v>
      </c>
      <c r="C336" t="s">
        <v>1253</v>
      </c>
      <c r="D336" t="s">
        <v>1254</v>
      </c>
      <c r="E336" t="s">
        <v>1250</v>
      </c>
      <c r="F336" t="s">
        <v>804</v>
      </c>
      <c r="G336" t="s">
        <v>805</v>
      </c>
      <c r="H336" t="s">
        <v>345</v>
      </c>
    </row>
    <row r="337" spans="1:8" x14ac:dyDescent="0.3">
      <c r="A337">
        <v>23280104</v>
      </c>
      <c r="B337" t="s">
        <v>1255</v>
      </c>
      <c r="C337" t="s">
        <v>728</v>
      </c>
      <c r="D337" t="s">
        <v>729</v>
      </c>
      <c r="E337" t="s">
        <v>1250</v>
      </c>
      <c r="F337" t="s">
        <v>804</v>
      </c>
      <c r="G337" t="s">
        <v>805</v>
      </c>
      <c r="H337" t="s">
        <v>349</v>
      </c>
    </row>
    <row r="338" spans="1:8" x14ac:dyDescent="0.3">
      <c r="A338">
        <v>23280105</v>
      </c>
      <c r="B338" t="s">
        <v>1256</v>
      </c>
      <c r="C338" t="s">
        <v>1257</v>
      </c>
      <c r="D338" t="s">
        <v>1258</v>
      </c>
      <c r="E338" t="s">
        <v>1250</v>
      </c>
      <c r="F338" t="s">
        <v>804</v>
      </c>
      <c r="G338" t="s">
        <v>805</v>
      </c>
      <c r="H338" t="s">
        <v>349</v>
      </c>
    </row>
    <row r="339" spans="1:8" x14ac:dyDescent="0.3">
      <c r="A339">
        <v>23280106</v>
      </c>
      <c r="B339" t="s">
        <v>1259</v>
      </c>
      <c r="C339" t="s">
        <v>1260</v>
      </c>
      <c r="D339" t="s">
        <v>1131</v>
      </c>
      <c r="E339" t="s">
        <v>1250</v>
      </c>
      <c r="F339" t="s">
        <v>804</v>
      </c>
      <c r="G339" t="s">
        <v>805</v>
      </c>
      <c r="H339" t="s">
        <v>349</v>
      </c>
    </row>
    <row r="340" spans="1:8" x14ac:dyDescent="0.3">
      <c r="A340">
        <v>23280007</v>
      </c>
      <c r="B340" t="s">
        <v>1261</v>
      </c>
      <c r="C340" t="s">
        <v>821</v>
      </c>
      <c r="D340" t="s">
        <v>1262</v>
      </c>
      <c r="E340" t="s">
        <v>1250</v>
      </c>
      <c r="F340" t="s">
        <v>804</v>
      </c>
      <c r="G340" t="s">
        <v>805</v>
      </c>
      <c r="H340" t="s">
        <v>345</v>
      </c>
    </row>
    <row r="341" spans="1:8" x14ac:dyDescent="0.3">
      <c r="A341">
        <v>23280108</v>
      </c>
      <c r="B341" t="s">
        <v>1263</v>
      </c>
      <c r="C341" t="s">
        <v>1264</v>
      </c>
      <c r="D341" t="s">
        <v>1265</v>
      </c>
      <c r="E341" t="s">
        <v>1250</v>
      </c>
      <c r="F341" t="s">
        <v>804</v>
      </c>
      <c r="G341" t="s">
        <v>805</v>
      </c>
      <c r="H341" t="s">
        <v>349</v>
      </c>
    </row>
    <row r="342" spans="1:8" x14ac:dyDescent="0.3">
      <c r="A342">
        <v>23280009</v>
      </c>
      <c r="B342" t="s">
        <v>1266</v>
      </c>
      <c r="C342" t="s">
        <v>1267</v>
      </c>
      <c r="D342" t="s">
        <v>759</v>
      </c>
      <c r="E342" t="s">
        <v>1250</v>
      </c>
      <c r="F342" t="s">
        <v>804</v>
      </c>
      <c r="G342" t="s">
        <v>805</v>
      </c>
      <c r="H342" t="s">
        <v>345</v>
      </c>
    </row>
    <row r="343" spans="1:8" x14ac:dyDescent="0.3">
      <c r="A343">
        <v>23280110</v>
      </c>
      <c r="B343" t="s">
        <v>1268</v>
      </c>
      <c r="C343" t="s">
        <v>1269</v>
      </c>
      <c r="D343" t="s">
        <v>1270</v>
      </c>
      <c r="E343" t="s">
        <v>1250</v>
      </c>
      <c r="F343" t="s">
        <v>804</v>
      </c>
      <c r="G343" t="s">
        <v>805</v>
      </c>
      <c r="H343" t="s">
        <v>349</v>
      </c>
    </row>
    <row r="344" spans="1:8" x14ac:dyDescent="0.3">
      <c r="A344">
        <v>23280011</v>
      </c>
      <c r="B344" t="s">
        <v>1271</v>
      </c>
      <c r="C344" t="s">
        <v>1272</v>
      </c>
      <c r="D344" t="s">
        <v>1273</v>
      </c>
      <c r="E344" t="s">
        <v>1250</v>
      </c>
      <c r="F344" t="s">
        <v>804</v>
      </c>
      <c r="G344" t="s">
        <v>805</v>
      </c>
      <c r="H344" t="s">
        <v>345</v>
      </c>
    </row>
    <row r="345" spans="1:8" x14ac:dyDescent="0.3">
      <c r="A345">
        <v>23280112</v>
      </c>
      <c r="B345" t="s">
        <v>1274</v>
      </c>
      <c r="C345" t="s">
        <v>1275</v>
      </c>
      <c r="D345" t="s">
        <v>1276</v>
      </c>
      <c r="E345" t="s">
        <v>1250</v>
      </c>
      <c r="F345" t="s">
        <v>804</v>
      </c>
      <c r="G345" t="s">
        <v>805</v>
      </c>
      <c r="H345" t="s">
        <v>349</v>
      </c>
    </row>
    <row r="346" spans="1:8" x14ac:dyDescent="0.3">
      <c r="A346">
        <v>23280113</v>
      </c>
      <c r="B346" t="s">
        <v>1277</v>
      </c>
      <c r="C346" t="s">
        <v>1278</v>
      </c>
      <c r="D346" t="s">
        <v>1279</v>
      </c>
      <c r="E346" t="s">
        <v>1250</v>
      </c>
      <c r="F346" t="s">
        <v>804</v>
      </c>
      <c r="G346" t="s">
        <v>805</v>
      </c>
      <c r="H346" t="s">
        <v>349</v>
      </c>
    </row>
    <row r="347" spans="1:8" x14ac:dyDescent="0.3">
      <c r="A347">
        <v>23280014</v>
      </c>
      <c r="B347" t="s">
        <v>1280</v>
      </c>
      <c r="C347" t="s">
        <v>1281</v>
      </c>
      <c r="D347" t="s">
        <v>1282</v>
      </c>
      <c r="E347" t="s">
        <v>1250</v>
      </c>
      <c r="F347" t="s">
        <v>804</v>
      </c>
      <c r="G347" t="s">
        <v>805</v>
      </c>
      <c r="H347" t="s">
        <v>345</v>
      </c>
    </row>
    <row r="348" spans="1:8" x14ac:dyDescent="0.3">
      <c r="A348">
        <v>23280015</v>
      </c>
      <c r="B348" t="s">
        <v>1283</v>
      </c>
      <c r="C348" t="s">
        <v>1174</v>
      </c>
      <c r="D348" t="s">
        <v>1175</v>
      </c>
      <c r="E348" t="s">
        <v>1250</v>
      </c>
      <c r="F348" t="s">
        <v>804</v>
      </c>
      <c r="G348" t="s">
        <v>805</v>
      </c>
      <c r="H348" t="s">
        <v>345</v>
      </c>
    </row>
    <row r="349" spans="1:8" x14ac:dyDescent="0.3">
      <c r="A349">
        <v>23280016</v>
      </c>
      <c r="B349" t="s">
        <v>1284</v>
      </c>
      <c r="C349" t="s">
        <v>1285</v>
      </c>
      <c r="D349" t="s">
        <v>1286</v>
      </c>
      <c r="E349" t="s">
        <v>1250</v>
      </c>
      <c r="F349" t="s">
        <v>804</v>
      </c>
      <c r="G349" t="s">
        <v>805</v>
      </c>
      <c r="H349" t="s">
        <v>345</v>
      </c>
    </row>
    <row r="350" spans="1:8" x14ac:dyDescent="0.3">
      <c r="A350">
        <v>23280117</v>
      </c>
      <c r="B350" t="s">
        <v>1287</v>
      </c>
      <c r="C350" t="s">
        <v>1288</v>
      </c>
      <c r="D350" t="s">
        <v>1086</v>
      </c>
      <c r="E350" t="s">
        <v>1250</v>
      </c>
      <c r="F350" t="s">
        <v>804</v>
      </c>
      <c r="G350" t="s">
        <v>805</v>
      </c>
      <c r="H350" t="s">
        <v>349</v>
      </c>
    </row>
    <row r="351" spans="1:8" x14ac:dyDescent="0.3">
      <c r="A351">
        <v>23280018</v>
      </c>
      <c r="B351" t="s">
        <v>1289</v>
      </c>
      <c r="E351" t="s">
        <v>1250</v>
      </c>
      <c r="F351" t="s">
        <v>804</v>
      </c>
      <c r="G351" t="s">
        <v>805</v>
      </c>
      <c r="H351" t="s">
        <v>345</v>
      </c>
    </row>
    <row r="352" spans="1:8" x14ac:dyDescent="0.3">
      <c r="A352">
        <v>23280119</v>
      </c>
      <c r="B352" t="s">
        <v>1290</v>
      </c>
      <c r="C352" s="1" t="s">
        <v>1291</v>
      </c>
      <c r="D352" t="s">
        <v>1094</v>
      </c>
      <c r="E352" t="s">
        <v>1250</v>
      </c>
      <c r="F352" t="s">
        <v>804</v>
      </c>
      <c r="G352" t="s">
        <v>805</v>
      </c>
      <c r="H352" t="s">
        <v>349</v>
      </c>
    </row>
    <row r="353" spans="1:8" x14ac:dyDescent="0.3">
      <c r="A353">
        <v>24280020</v>
      </c>
      <c r="B353" t="s">
        <v>1292</v>
      </c>
      <c r="C353" t="s">
        <v>1293</v>
      </c>
      <c r="D353" t="s">
        <v>1294</v>
      </c>
      <c r="E353" t="s">
        <v>1250</v>
      </c>
      <c r="F353" t="s">
        <v>804</v>
      </c>
      <c r="G353" t="s">
        <v>805</v>
      </c>
      <c r="H353" t="s">
        <v>345</v>
      </c>
    </row>
    <row r="354" spans="1:8" x14ac:dyDescent="0.3">
      <c r="A354">
        <v>23270101</v>
      </c>
      <c r="B354" t="s">
        <v>1295</v>
      </c>
      <c r="C354" t="s">
        <v>740</v>
      </c>
      <c r="D354" t="s">
        <v>741</v>
      </c>
      <c r="E354" t="s">
        <v>1296</v>
      </c>
      <c r="F354" t="s">
        <v>804</v>
      </c>
      <c r="G354" t="s">
        <v>805</v>
      </c>
      <c r="H354" t="s">
        <v>349</v>
      </c>
    </row>
    <row r="355" spans="1:8" x14ac:dyDescent="0.3">
      <c r="A355">
        <v>23270002</v>
      </c>
      <c r="B355" t="s">
        <v>1297</v>
      </c>
      <c r="C355" t="s">
        <v>1298</v>
      </c>
      <c r="D355" t="s">
        <v>544</v>
      </c>
      <c r="E355" t="s">
        <v>1296</v>
      </c>
      <c r="F355" t="s">
        <v>804</v>
      </c>
      <c r="G355" t="s">
        <v>805</v>
      </c>
      <c r="H355" t="s">
        <v>345</v>
      </c>
    </row>
    <row r="356" spans="1:8" x14ac:dyDescent="0.3">
      <c r="A356">
        <v>23270003</v>
      </c>
      <c r="B356" t="s">
        <v>1299</v>
      </c>
      <c r="C356" t="s">
        <v>1300</v>
      </c>
      <c r="D356" t="s">
        <v>1301</v>
      </c>
      <c r="E356" t="s">
        <v>1296</v>
      </c>
      <c r="F356" t="s">
        <v>804</v>
      </c>
      <c r="G356" t="s">
        <v>805</v>
      </c>
      <c r="H356" t="s">
        <v>345</v>
      </c>
    </row>
    <row r="357" spans="1:8" x14ac:dyDescent="0.3">
      <c r="A357">
        <v>23270104</v>
      </c>
      <c r="B357" t="s">
        <v>1302</v>
      </c>
      <c r="C357" t="s">
        <v>1303</v>
      </c>
      <c r="D357" t="s">
        <v>1304</v>
      </c>
      <c r="E357" t="s">
        <v>1296</v>
      </c>
      <c r="F357" t="s">
        <v>804</v>
      </c>
      <c r="G357" t="s">
        <v>805</v>
      </c>
      <c r="H357" t="s">
        <v>349</v>
      </c>
    </row>
    <row r="358" spans="1:8" x14ac:dyDescent="0.3">
      <c r="A358">
        <v>23270105</v>
      </c>
      <c r="B358" t="s">
        <v>1305</v>
      </c>
      <c r="C358" t="s">
        <v>1306</v>
      </c>
      <c r="D358" t="s">
        <v>1307</v>
      </c>
      <c r="E358" t="s">
        <v>1296</v>
      </c>
      <c r="F358" t="s">
        <v>804</v>
      </c>
      <c r="G358" t="s">
        <v>805</v>
      </c>
      <c r="H358" t="s">
        <v>349</v>
      </c>
    </row>
    <row r="359" spans="1:8" x14ac:dyDescent="0.3">
      <c r="A359">
        <v>23270006</v>
      </c>
      <c r="B359" t="s">
        <v>1308</v>
      </c>
      <c r="C359" t="s">
        <v>1309</v>
      </c>
      <c r="D359" t="s">
        <v>1310</v>
      </c>
      <c r="E359" t="s">
        <v>1296</v>
      </c>
      <c r="F359" t="s">
        <v>804</v>
      </c>
      <c r="G359" t="s">
        <v>805</v>
      </c>
      <c r="H359" t="s">
        <v>345</v>
      </c>
    </row>
    <row r="360" spans="1:8" x14ac:dyDescent="0.3">
      <c r="A360">
        <v>23270007</v>
      </c>
      <c r="B360" t="s">
        <v>1311</v>
      </c>
      <c r="C360" t="s">
        <v>1257</v>
      </c>
      <c r="D360" t="s">
        <v>1258</v>
      </c>
      <c r="E360" t="s">
        <v>1296</v>
      </c>
      <c r="F360" t="s">
        <v>804</v>
      </c>
      <c r="G360" t="s">
        <v>805</v>
      </c>
      <c r="H360" t="s">
        <v>345</v>
      </c>
    </row>
    <row r="361" spans="1:8" x14ac:dyDescent="0.3">
      <c r="A361">
        <v>23270108</v>
      </c>
      <c r="B361" t="s">
        <v>1312</v>
      </c>
      <c r="C361" t="s">
        <v>1313</v>
      </c>
      <c r="D361" t="s">
        <v>1314</v>
      </c>
      <c r="E361" t="s">
        <v>1296</v>
      </c>
      <c r="F361" t="s">
        <v>804</v>
      </c>
      <c r="G361" t="s">
        <v>805</v>
      </c>
      <c r="H361" t="s">
        <v>349</v>
      </c>
    </row>
    <row r="362" spans="1:8" x14ac:dyDescent="0.3">
      <c r="A362">
        <v>23270109</v>
      </c>
      <c r="B362" s="1" t="s">
        <v>1315</v>
      </c>
      <c r="C362" t="s">
        <v>1316</v>
      </c>
      <c r="D362" t="s">
        <v>1317</v>
      </c>
      <c r="E362" t="s">
        <v>1296</v>
      </c>
      <c r="F362" t="s">
        <v>804</v>
      </c>
      <c r="G362" t="s">
        <v>805</v>
      </c>
      <c r="H362" t="s">
        <v>349</v>
      </c>
    </row>
    <row r="363" spans="1:8" x14ac:dyDescent="0.3">
      <c r="A363">
        <v>23270010</v>
      </c>
      <c r="B363" t="s">
        <v>1318</v>
      </c>
      <c r="C363" t="s">
        <v>491</v>
      </c>
      <c r="D363" t="s">
        <v>492</v>
      </c>
      <c r="E363" t="s">
        <v>1296</v>
      </c>
      <c r="F363" t="s">
        <v>804</v>
      </c>
      <c r="G363" t="s">
        <v>805</v>
      </c>
      <c r="H363" t="s">
        <v>345</v>
      </c>
    </row>
    <row r="364" spans="1:8" x14ac:dyDescent="0.3">
      <c r="A364">
        <v>23270011</v>
      </c>
      <c r="B364" t="s">
        <v>1319</v>
      </c>
      <c r="C364" t="s">
        <v>1320</v>
      </c>
      <c r="D364" t="s">
        <v>1321</v>
      </c>
      <c r="E364" t="s">
        <v>1296</v>
      </c>
      <c r="F364" t="s">
        <v>804</v>
      </c>
      <c r="G364" t="s">
        <v>805</v>
      </c>
      <c r="H364" t="s">
        <v>345</v>
      </c>
    </row>
    <row r="365" spans="1:8" x14ac:dyDescent="0.3">
      <c r="A365">
        <v>23270112</v>
      </c>
      <c r="B365" t="s">
        <v>1322</v>
      </c>
      <c r="C365" t="s">
        <v>1323</v>
      </c>
      <c r="D365" t="s">
        <v>1324</v>
      </c>
      <c r="E365" t="s">
        <v>1296</v>
      </c>
      <c r="F365" t="s">
        <v>804</v>
      </c>
      <c r="G365" t="s">
        <v>805</v>
      </c>
      <c r="H365" t="s">
        <v>349</v>
      </c>
    </row>
    <row r="366" spans="1:8" x14ac:dyDescent="0.3">
      <c r="A366">
        <v>23270013</v>
      </c>
      <c r="B366" t="s">
        <v>1325</v>
      </c>
      <c r="C366" t="s">
        <v>1326</v>
      </c>
      <c r="D366" t="s">
        <v>1327</v>
      </c>
      <c r="E366" t="s">
        <v>1296</v>
      </c>
      <c r="F366" t="s">
        <v>804</v>
      </c>
      <c r="G366" t="s">
        <v>805</v>
      </c>
      <c r="H366" t="s">
        <v>345</v>
      </c>
    </row>
    <row r="367" spans="1:8" x14ac:dyDescent="0.3">
      <c r="A367">
        <v>23270114</v>
      </c>
      <c r="B367" t="s">
        <v>1328</v>
      </c>
      <c r="C367" t="s">
        <v>1329</v>
      </c>
      <c r="D367" t="s">
        <v>1330</v>
      </c>
      <c r="E367" t="s">
        <v>1296</v>
      </c>
      <c r="F367" t="s">
        <v>804</v>
      </c>
      <c r="G367" t="s">
        <v>805</v>
      </c>
      <c r="H367" t="s">
        <v>349</v>
      </c>
    </row>
    <row r="368" spans="1:8" x14ac:dyDescent="0.3">
      <c r="A368">
        <v>23270115</v>
      </c>
      <c r="B368" t="s">
        <v>1331</v>
      </c>
      <c r="C368" t="s">
        <v>1332</v>
      </c>
      <c r="D368" t="s">
        <v>1333</v>
      </c>
      <c r="E368" t="s">
        <v>1296</v>
      </c>
      <c r="F368" t="s">
        <v>804</v>
      </c>
      <c r="G368" t="s">
        <v>805</v>
      </c>
      <c r="H368" t="s">
        <v>349</v>
      </c>
    </row>
    <row r="369" spans="1:8" x14ac:dyDescent="0.3">
      <c r="A369">
        <v>23270116</v>
      </c>
      <c r="B369" t="s">
        <v>1334</v>
      </c>
      <c r="C369" t="s">
        <v>1335</v>
      </c>
      <c r="D369" t="s">
        <v>1336</v>
      </c>
      <c r="E369" t="s">
        <v>1296</v>
      </c>
      <c r="F369" t="s">
        <v>804</v>
      </c>
      <c r="G369" t="s">
        <v>805</v>
      </c>
      <c r="H369" t="s">
        <v>349</v>
      </c>
    </row>
    <row r="370" spans="1:8" x14ac:dyDescent="0.3">
      <c r="A370">
        <v>23270017</v>
      </c>
      <c r="B370" t="s">
        <v>1337</v>
      </c>
      <c r="C370" t="s">
        <v>1338</v>
      </c>
      <c r="D370" t="s">
        <v>1339</v>
      </c>
      <c r="E370" t="s">
        <v>1296</v>
      </c>
      <c r="F370" t="s">
        <v>804</v>
      </c>
      <c r="G370" t="s">
        <v>805</v>
      </c>
      <c r="H370" t="s">
        <v>345</v>
      </c>
    </row>
    <row r="371" spans="1:8" x14ac:dyDescent="0.3">
      <c r="A371">
        <v>23270118</v>
      </c>
      <c r="B371" t="s">
        <v>1340</v>
      </c>
      <c r="C371" t="s">
        <v>673</v>
      </c>
      <c r="D371" t="s">
        <v>1005</v>
      </c>
      <c r="E371" t="s">
        <v>1296</v>
      </c>
      <c r="F371" t="s">
        <v>804</v>
      </c>
      <c r="G371" t="s">
        <v>805</v>
      </c>
      <c r="H371" t="s">
        <v>349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11CF4-E69D-44CB-9FBC-D37136F1B988}">
  <dimension ref="A1:G50"/>
  <sheetViews>
    <sheetView workbookViewId="0">
      <selection activeCell="E55" sqref="E55"/>
    </sheetView>
  </sheetViews>
  <sheetFormatPr defaultRowHeight="14.4" outlineLevelRow="2" x14ac:dyDescent="0.3"/>
  <cols>
    <col min="1" max="1" width="13.33203125" bestFit="1" customWidth="1"/>
    <col min="2" max="2" width="9.33203125" bestFit="1" customWidth="1"/>
    <col min="3" max="3" width="11.6640625" bestFit="1" customWidth="1"/>
    <col min="4" max="4" width="16.33203125" bestFit="1" customWidth="1"/>
    <col min="5" max="5" width="7.44140625" bestFit="1" customWidth="1"/>
    <col min="6" max="6" width="11.33203125" bestFit="1" customWidth="1"/>
    <col min="7" max="7" width="10.5546875" bestFit="1" customWidth="1"/>
  </cols>
  <sheetData>
    <row r="1" spans="1:7" ht="15.6" x14ac:dyDescent="0.3">
      <c r="A1" s="36" t="s">
        <v>296</v>
      </c>
      <c r="B1" s="37" t="s">
        <v>297</v>
      </c>
      <c r="C1" s="37" t="s">
        <v>298</v>
      </c>
      <c r="D1" s="37" t="s">
        <v>299</v>
      </c>
      <c r="E1" s="36" t="s">
        <v>233</v>
      </c>
      <c r="F1" s="36" t="s">
        <v>300</v>
      </c>
      <c r="G1" s="36" t="s">
        <v>234</v>
      </c>
    </row>
    <row r="2" spans="1:7" ht="15.6" hidden="1" outlineLevel="2" x14ac:dyDescent="0.3">
      <c r="A2" s="38">
        <v>45331</v>
      </c>
      <c r="B2" s="39" t="s">
        <v>304</v>
      </c>
      <c r="C2" s="39" t="s">
        <v>307</v>
      </c>
      <c r="D2" s="39" t="s">
        <v>303</v>
      </c>
      <c r="E2" s="40">
        <v>36</v>
      </c>
      <c r="F2" s="40">
        <v>4.99</v>
      </c>
      <c r="G2" s="40">
        <v>179.64</v>
      </c>
    </row>
    <row r="3" spans="1:7" ht="15.6" hidden="1" outlineLevel="2" x14ac:dyDescent="0.3">
      <c r="A3" s="38">
        <v>45400</v>
      </c>
      <c r="B3" s="39" t="s">
        <v>304</v>
      </c>
      <c r="C3" s="39" t="s">
        <v>312</v>
      </c>
      <c r="D3" s="39" t="s">
        <v>303</v>
      </c>
      <c r="E3" s="40">
        <v>75</v>
      </c>
      <c r="F3" s="40">
        <v>1.99</v>
      </c>
      <c r="G3" s="40">
        <v>149.25</v>
      </c>
    </row>
    <row r="4" spans="1:7" ht="15.6" hidden="1" outlineLevel="2" x14ac:dyDescent="0.3">
      <c r="A4" s="38">
        <v>45417</v>
      </c>
      <c r="B4" s="39" t="s">
        <v>304</v>
      </c>
      <c r="C4" s="39" t="s">
        <v>307</v>
      </c>
      <c r="D4" s="39" t="s">
        <v>303</v>
      </c>
      <c r="E4" s="40">
        <v>90</v>
      </c>
      <c r="F4" s="40">
        <v>4.99</v>
      </c>
      <c r="G4" s="40">
        <v>449.1</v>
      </c>
    </row>
    <row r="5" spans="1:7" ht="15.6" hidden="1" outlineLevel="2" x14ac:dyDescent="0.3">
      <c r="A5" s="38">
        <v>45468</v>
      </c>
      <c r="B5" s="39" t="s">
        <v>304</v>
      </c>
      <c r="C5" s="39" t="s">
        <v>314</v>
      </c>
      <c r="D5" s="39" t="s">
        <v>303</v>
      </c>
      <c r="E5" s="40">
        <v>90</v>
      </c>
      <c r="F5" s="40">
        <v>4.99</v>
      </c>
      <c r="G5" s="40">
        <v>449.1</v>
      </c>
    </row>
    <row r="6" spans="1:7" ht="15.6" hidden="1" outlineLevel="2" x14ac:dyDescent="0.3">
      <c r="A6" s="38">
        <v>45638</v>
      </c>
      <c r="B6" s="39" t="s">
        <v>304</v>
      </c>
      <c r="C6" s="39" t="s">
        <v>317</v>
      </c>
      <c r="D6" s="39" t="s">
        <v>303</v>
      </c>
      <c r="E6" s="40">
        <v>67</v>
      </c>
      <c r="F6" s="40">
        <v>1.29</v>
      </c>
      <c r="G6" s="40">
        <v>86.43</v>
      </c>
    </row>
    <row r="7" spans="1:7" ht="15.6" hidden="1" outlineLevel="2" x14ac:dyDescent="0.3">
      <c r="A7" s="38">
        <v>45757</v>
      </c>
      <c r="B7" s="39" t="s">
        <v>304</v>
      </c>
      <c r="C7" s="39" t="s">
        <v>312</v>
      </c>
      <c r="D7" s="39" t="s">
        <v>303</v>
      </c>
      <c r="E7" s="40">
        <v>66</v>
      </c>
      <c r="F7" s="40">
        <v>1.99</v>
      </c>
      <c r="G7" s="40">
        <v>131.34</v>
      </c>
    </row>
    <row r="8" spans="1:7" ht="15.6" hidden="1" outlineLevel="2" x14ac:dyDescent="0.3">
      <c r="A8" s="38">
        <v>45791</v>
      </c>
      <c r="B8" s="39" t="s">
        <v>304</v>
      </c>
      <c r="C8" s="39" t="s">
        <v>308</v>
      </c>
      <c r="D8" s="39" t="s">
        <v>303</v>
      </c>
      <c r="E8" s="40">
        <v>53</v>
      </c>
      <c r="F8" s="40">
        <v>1.29</v>
      </c>
      <c r="G8" s="40">
        <v>68.37</v>
      </c>
    </row>
    <row r="9" spans="1:7" ht="15.6" hidden="1" outlineLevel="2" x14ac:dyDescent="0.3">
      <c r="A9" s="38">
        <v>45910</v>
      </c>
      <c r="B9" s="39" t="s">
        <v>304</v>
      </c>
      <c r="C9" s="39" t="s">
        <v>308</v>
      </c>
      <c r="D9" s="39" t="s">
        <v>303</v>
      </c>
      <c r="E9" s="40">
        <v>7</v>
      </c>
      <c r="F9" s="40">
        <v>1.29</v>
      </c>
      <c r="G9" s="40">
        <v>9.0299999999999994</v>
      </c>
    </row>
    <row r="10" spans="1:7" ht="15.6" hidden="1" outlineLevel="2" x14ac:dyDescent="0.3">
      <c r="A10" s="38">
        <v>45961</v>
      </c>
      <c r="B10" s="39" t="s">
        <v>304</v>
      </c>
      <c r="C10" s="39" t="s">
        <v>312</v>
      </c>
      <c r="D10" s="39" t="s">
        <v>303</v>
      </c>
      <c r="E10" s="40">
        <v>14</v>
      </c>
      <c r="F10" s="40">
        <v>1.29</v>
      </c>
      <c r="G10" s="40">
        <v>18.059999999999999</v>
      </c>
    </row>
    <row r="11" spans="1:7" ht="15.6" hidden="1" outlineLevel="2" x14ac:dyDescent="0.3">
      <c r="A11" s="38">
        <v>45297</v>
      </c>
      <c r="B11" s="39" t="s">
        <v>301</v>
      </c>
      <c r="C11" s="39" t="s">
        <v>302</v>
      </c>
      <c r="D11" s="39" t="s">
        <v>303</v>
      </c>
      <c r="E11" s="40">
        <v>95</v>
      </c>
      <c r="F11" s="40">
        <v>1.99</v>
      </c>
      <c r="G11" s="40">
        <v>189.05</v>
      </c>
    </row>
    <row r="12" spans="1:7" ht="15.6" hidden="1" outlineLevel="2" x14ac:dyDescent="0.3">
      <c r="A12" s="38">
        <v>45519</v>
      </c>
      <c r="B12" s="39" t="s">
        <v>301</v>
      </c>
      <c r="C12" s="39" t="s">
        <v>302</v>
      </c>
      <c r="D12" s="39" t="s">
        <v>303</v>
      </c>
      <c r="E12" s="40">
        <v>35</v>
      </c>
      <c r="F12" s="40">
        <v>4.99</v>
      </c>
      <c r="G12" s="40">
        <v>174.65</v>
      </c>
    </row>
    <row r="13" spans="1:7" ht="15.6" hidden="1" outlineLevel="2" x14ac:dyDescent="0.3">
      <c r="A13" s="38">
        <v>45366</v>
      </c>
      <c r="B13" s="39" t="s">
        <v>310</v>
      </c>
      <c r="C13" s="39" t="s">
        <v>311</v>
      </c>
      <c r="D13" s="39" t="s">
        <v>303</v>
      </c>
      <c r="E13" s="40">
        <v>56</v>
      </c>
      <c r="F13" s="40">
        <v>2.99</v>
      </c>
      <c r="G13" s="40">
        <v>167.44</v>
      </c>
    </row>
    <row r="14" spans="1:7" ht="15.6" hidden="1" outlineLevel="2" x14ac:dyDescent="0.3">
      <c r="A14" s="38">
        <v>45434</v>
      </c>
      <c r="B14" s="39" t="s">
        <v>310</v>
      </c>
      <c r="C14" s="39" t="s">
        <v>313</v>
      </c>
      <c r="D14" s="39" t="s">
        <v>303</v>
      </c>
      <c r="E14" s="40">
        <v>32</v>
      </c>
      <c r="F14" s="40">
        <v>1.99</v>
      </c>
      <c r="G14" s="40">
        <v>63.68</v>
      </c>
    </row>
    <row r="15" spans="1:7" ht="15.6" outlineLevel="1" collapsed="1" x14ac:dyDescent="0.3">
      <c r="A15" s="38"/>
      <c r="B15" s="39"/>
      <c r="C15" s="39"/>
      <c r="D15" s="58" t="s">
        <v>1342</v>
      </c>
      <c r="E15" s="40">
        <f>SUBTOTAL(9,E2:E14)</f>
        <v>716</v>
      </c>
      <c r="F15" s="40"/>
      <c r="G15" s="40">
        <f>SUBTOTAL(9,G2:G14)</f>
        <v>2135.14</v>
      </c>
    </row>
    <row r="16" spans="1:7" ht="15.6" hidden="1" outlineLevel="2" x14ac:dyDescent="0.3">
      <c r="A16" s="38">
        <v>45621</v>
      </c>
      <c r="B16" s="39" t="s">
        <v>304</v>
      </c>
      <c r="C16" s="39" t="s">
        <v>305</v>
      </c>
      <c r="D16" s="39" t="s">
        <v>319</v>
      </c>
      <c r="E16" s="40">
        <v>96</v>
      </c>
      <c r="F16" s="40">
        <v>4.99</v>
      </c>
      <c r="G16" s="40">
        <v>479.04</v>
      </c>
    </row>
    <row r="17" spans="1:7" ht="15.6" hidden="1" outlineLevel="2" x14ac:dyDescent="0.3">
      <c r="A17" s="38">
        <v>45740</v>
      </c>
      <c r="B17" s="39" t="s">
        <v>304</v>
      </c>
      <c r="C17" s="39" t="s">
        <v>307</v>
      </c>
      <c r="D17" s="39" t="s">
        <v>319</v>
      </c>
      <c r="E17" s="40">
        <v>50</v>
      </c>
      <c r="F17" s="40">
        <v>4.99</v>
      </c>
      <c r="G17" s="40">
        <v>249.5</v>
      </c>
    </row>
    <row r="18" spans="1:7" ht="15.6" hidden="1" outlineLevel="2" x14ac:dyDescent="0.3">
      <c r="A18" s="38">
        <v>45859</v>
      </c>
      <c r="B18" s="39" t="s">
        <v>304</v>
      </c>
      <c r="C18" s="39" t="s">
        <v>314</v>
      </c>
      <c r="D18" s="39" t="s">
        <v>319</v>
      </c>
      <c r="E18" s="40">
        <v>55</v>
      </c>
      <c r="F18" s="40">
        <v>12.49</v>
      </c>
      <c r="G18" s="40">
        <v>686.95</v>
      </c>
    </row>
    <row r="19" spans="1:7" ht="15.6" hidden="1" outlineLevel="2" x14ac:dyDescent="0.3">
      <c r="A19" s="38">
        <v>45876</v>
      </c>
      <c r="B19" s="39" t="s">
        <v>304</v>
      </c>
      <c r="C19" s="39" t="s">
        <v>305</v>
      </c>
      <c r="D19" s="39" t="s">
        <v>319</v>
      </c>
      <c r="E19" s="40">
        <v>42</v>
      </c>
      <c r="F19" s="40">
        <v>23.95</v>
      </c>
      <c r="G19" s="41">
        <v>1005.9</v>
      </c>
    </row>
    <row r="20" spans="1:7" ht="15.6" hidden="1" outlineLevel="2" x14ac:dyDescent="0.3">
      <c r="A20" s="38">
        <v>45553</v>
      </c>
      <c r="B20" s="39" t="s">
        <v>301</v>
      </c>
      <c r="C20" s="39" t="s">
        <v>302</v>
      </c>
      <c r="D20" s="39" t="s">
        <v>319</v>
      </c>
      <c r="E20" s="40">
        <v>16</v>
      </c>
      <c r="F20" s="40">
        <v>15.99</v>
      </c>
      <c r="G20" s="40">
        <v>255.84</v>
      </c>
    </row>
    <row r="21" spans="1:7" ht="15.6" hidden="1" outlineLevel="2" x14ac:dyDescent="0.3">
      <c r="A21" s="38">
        <v>45655</v>
      </c>
      <c r="B21" s="39" t="s">
        <v>301</v>
      </c>
      <c r="C21" s="39" t="s">
        <v>316</v>
      </c>
      <c r="D21" s="39" t="s">
        <v>319</v>
      </c>
      <c r="E21" s="40">
        <v>74</v>
      </c>
      <c r="F21" s="40">
        <v>15.99</v>
      </c>
      <c r="G21" s="41">
        <v>1183.26</v>
      </c>
    </row>
    <row r="22" spans="1:7" ht="15.6" hidden="1" outlineLevel="2" x14ac:dyDescent="0.3">
      <c r="A22" s="38">
        <v>45842</v>
      </c>
      <c r="B22" s="39" t="s">
        <v>301</v>
      </c>
      <c r="C22" s="39" t="s">
        <v>302</v>
      </c>
      <c r="D22" s="39" t="s">
        <v>319</v>
      </c>
      <c r="E22" s="40">
        <v>62</v>
      </c>
      <c r="F22" s="40">
        <v>4.99</v>
      </c>
      <c r="G22" s="40">
        <v>309.38</v>
      </c>
    </row>
    <row r="23" spans="1:7" ht="15.6" outlineLevel="1" collapsed="1" x14ac:dyDescent="0.3">
      <c r="A23" s="38"/>
      <c r="B23" s="39"/>
      <c r="C23" s="39"/>
      <c r="D23" s="58" t="s">
        <v>1343</v>
      </c>
      <c r="E23" s="40">
        <f>SUBTOTAL(9,E16:E22)</f>
        <v>395</v>
      </c>
      <c r="F23" s="40"/>
      <c r="G23" s="40">
        <f>SUBTOTAL(9,G16:G22)</f>
        <v>4169.87</v>
      </c>
    </row>
    <row r="24" spans="1:7" ht="15.6" hidden="1" outlineLevel="2" x14ac:dyDescent="0.3">
      <c r="A24" s="38">
        <v>45348</v>
      </c>
      <c r="B24" s="39" t="s">
        <v>304</v>
      </c>
      <c r="C24" s="39" t="s">
        <v>308</v>
      </c>
      <c r="D24" s="39" t="s">
        <v>309</v>
      </c>
      <c r="E24" s="40">
        <v>27</v>
      </c>
      <c r="F24" s="40">
        <v>19.989999999999998</v>
      </c>
      <c r="G24" s="40">
        <v>539.73</v>
      </c>
    </row>
    <row r="25" spans="1:7" ht="15.6" hidden="1" outlineLevel="2" x14ac:dyDescent="0.3">
      <c r="A25" s="38">
        <v>45587</v>
      </c>
      <c r="B25" s="39" t="s">
        <v>301</v>
      </c>
      <c r="C25" s="39" t="s">
        <v>302</v>
      </c>
      <c r="D25" s="39" t="s">
        <v>309</v>
      </c>
      <c r="E25" s="40">
        <v>64</v>
      </c>
      <c r="F25" s="40">
        <v>8.99</v>
      </c>
      <c r="G25" s="40">
        <v>575.36</v>
      </c>
    </row>
    <row r="26" spans="1:7" ht="15.6" hidden="1" outlineLevel="2" x14ac:dyDescent="0.3">
      <c r="A26" s="38">
        <v>45604</v>
      </c>
      <c r="B26" s="39" t="s">
        <v>301</v>
      </c>
      <c r="C26" s="39" t="s">
        <v>316</v>
      </c>
      <c r="D26" s="39" t="s">
        <v>309</v>
      </c>
      <c r="E26" s="40">
        <v>15</v>
      </c>
      <c r="F26" s="40">
        <v>19.989999999999998</v>
      </c>
      <c r="G26" s="40">
        <v>299.85000000000002</v>
      </c>
    </row>
    <row r="27" spans="1:7" ht="15.6" hidden="1" outlineLevel="2" x14ac:dyDescent="0.3">
      <c r="A27" s="38">
        <v>45774</v>
      </c>
      <c r="B27" s="39" t="s">
        <v>301</v>
      </c>
      <c r="C27" s="39" t="s">
        <v>315</v>
      </c>
      <c r="D27" s="39" t="s">
        <v>309</v>
      </c>
      <c r="E27" s="40">
        <v>96</v>
      </c>
      <c r="F27" s="40">
        <v>4.99</v>
      </c>
      <c r="G27" s="40">
        <v>479.04</v>
      </c>
    </row>
    <row r="28" spans="1:7" ht="15.6" hidden="1" outlineLevel="2" x14ac:dyDescent="0.3">
      <c r="A28" s="38">
        <v>45927</v>
      </c>
      <c r="B28" s="39" t="s">
        <v>310</v>
      </c>
      <c r="C28" s="39" t="s">
        <v>311</v>
      </c>
      <c r="D28" s="39" t="s">
        <v>309</v>
      </c>
      <c r="E28" s="40">
        <v>76</v>
      </c>
      <c r="F28" s="40">
        <v>1.99</v>
      </c>
      <c r="G28" s="40">
        <v>151.24</v>
      </c>
    </row>
    <row r="29" spans="1:7" ht="15.6" outlineLevel="1" collapsed="1" x14ac:dyDescent="0.3">
      <c r="A29" s="38"/>
      <c r="B29" s="39"/>
      <c r="C29" s="39"/>
      <c r="D29" s="58" t="s">
        <v>1344</v>
      </c>
      <c r="E29" s="40">
        <f>SUBTOTAL(9,E24:E28)</f>
        <v>278</v>
      </c>
      <c r="F29" s="40"/>
      <c r="G29" s="40">
        <f>SUBTOTAL(9,G24:G28)</f>
        <v>2045.22</v>
      </c>
    </row>
    <row r="30" spans="1:7" ht="15.6" hidden="1" outlineLevel="2" x14ac:dyDescent="0.3">
      <c r="A30" s="38">
        <v>45536</v>
      </c>
      <c r="B30" s="39" t="s">
        <v>304</v>
      </c>
      <c r="C30" s="39" t="s">
        <v>317</v>
      </c>
      <c r="D30" s="39" t="s">
        <v>318</v>
      </c>
      <c r="E30" s="40">
        <v>2</v>
      </c>
      <c r="F30" s="40">
        <v>125</v>
      </c>
      <c r="G30" s="40">
        <v>250</v>
      </c>
    </row>
    <row r="31" spans="1:7" ht="15.6" hidden="1" outlineLevel="2" x14ac:dyDescent="0.3">
      <c r="A31" s="38">
        <v>45825</v>
      </c>
      <c r="B31" s="39" t="s">
        <v>304</v>
      </c>
      <c r="C31" s="39" t="s">
        <v>305</v>
      </c>
      <c r="D31" s="39" t="s">
        <v>318</v>
      </c>
      <c r="E31" s="40">
        <v>5</v>
      </c>
      <c r="F31" s="40">
        <v>125</v>
      </c>
      <c r="G31" s="40">
        <v>625</v>
      </c>
    </row>
    <row r="32" spans="1:7" ht="15.6" hidden="1" outlineLevel="2" x14ac:dyDescent="0.3">
      <c r="A32" s="38">
        <v>45893</v>
      </c>
      <c r="B32" s="39" t="s">
        <v>310</v>
      </c>
      <c r="C32" s="39" t="s">
        <v>311</v>
      </c>
      <c r="D32" s="39" t="s">
        <v>318</v>
      </c>
      <c r="E32" s="40">
        <v>3</v>
      </c>
      <c r="F32" s="40">
        <v>275</v>
      </c>
      <c r="G32" s="40">
        <v>825</v>
      </c>
    </row>
    <row r="33" spans="1:7" ht="15.6" outlineLevel="1" collapsed="1" x14ac:dyDescent="0.3">
      <c r="A33" s="38"/>
      <c r="B33" s="39"/>
      <c r="C33" s="39"/>
      <c r="D33" s="58" t="s">
        <v>1345</v>
      </c>
      <c r="E33" s="40">
        <f>SUBTOTAL(9,E30:E32)</f>
        <v>10</v>
      </c>
      <c r="F33" s="40"/>
      <c r="G33" s="40">
        <f>SUBTOTAL(9,G30:G32)</f>
        <v>1700</v>
      </c>
    </row>
    <row r="34" spans="1:7" ht="15.6" hidden="1" outlineLevel="2" x14ac:dyDescent="0.3">
      <c r="A34" s="38">
        <v>45314</v>
      </c>
      <c r="B34" s="39" t="s">
        <v>304</v>
      </c>
      <c r="C34" s="39" t="s">
        <v>305</v>
      </c>
      <c r="D34" s="39" t="s">
        <v>306</v>
      </c>
      <c r="E34" s="40">
        <v>50</v>
      </c>
      <c r="F34" s="40">
        <v>19.989999999999998</v>
      </c>
      <c r="G34" s="40">
        <v>999.5</v>
      </c>
    </row>
    <row r="35" spans="1:7" ht="15.6" hidden="1" outlineLevel="2" x14ac:dyDescent="0.3">
      <c r="A35" s="38">
        <v>45570</v>
      </c>
      <c r="B35" s="39" t="s">
        <v>304</v>
      </c>
      <c r="C35" s="39" t="s">
        <v>314</v>
      </c>
      <c r="D35" s="39" t="s">
        <v>306</v>
      </c>
      <c r="E35" s="40">
        <v>28</v>
      </c>
      <c r="F35" s="40">
        <v>8.99</v>
      </c>
      <c r="G35" s="40">
        <v>251.72</v>
      </c>
    </row>
    <row r="36" spans="1:7" ht="15.6" hidden="1" outlineLevel="2" x14ac:dyDescent="0.3">
      <c r="A36" s="38">
        <v>45672</v>
      </c>
      <c r="B36" s="39" t="s">
        <v>304</v>
      </c>
      <c r="C36" s="39" t="s">
        <v>308</v>
      </c>
      <c r="D36" s="39" t="s">
        <v>306</v>
      </c>
      <c r="E36" s="40">
        <v>46</v>
      </c>
      <c r="F36" s="40">
        <v>8.99</v>
      </c>
      <c r="G36" s="40">
        <v>413.54</v>
      </c>
    </row>
    <row r="37" spans="1:7" ht="15.6" hidden="1" outlineLevel="2" x14ac:dyDescent="0.3">
      <c r="A37" s="38">
        <v>45689</v>
      </c>
      <c r="B37" s="39" t="s">
        <v>304</v>
      </c>
      <c r="C37" s="39" t="s">
        <v>317</v>
      </c>
      <c r="D37" s="39" t="s">
        <v>306</v>
      </c>
      <c r="E37" s="40">
        <v>87</v>
      </c>
      <c r="F37" s="40">
        <v>15</v>
      </c>
      <c r="G37" s="41">
        <v>1305</v>
      </c>
    </row>
    <row r="38" spans="1:7" ht="15.6" hidden="1" outlineLevel="2" x14ac:dyDescent="0.3">
      <c r="A38" s="38">
        <v>45808</v>
      </c>
      <c r="B38" s="39" t="s">
        <v>304</v>
      </c>
      <c r="C38" s="39" t="s">
        <v>308</v>
      </c>
      <c r="D38" s="39" t="s">
        <v>306</v>
      </c>
      <c r="E38" s="40">
        <v>80</v>
      </c>
      <c r="F38" s="40">
        <v>8.99</v>
      </c>
      <c r="G38" s="40">
        <v>719.2</v>
      </c>
    </row>
    <row r="39" spans="1:7" ht="15.6" hidden="1" outlineLevel="2" x14ac:dyDescent="0.3">
      <c r="A39" s="38">
        <v>45978</v>
      </c>
      <c r="B39" s="39" t="s">
        <v>304</v>
      </c>
      <c r="C39" s="39" t="s">
        <v>307</v>
      </c>
      <c r="D39" s="39" t="s">
        <v>306</v>
      </c>
      <c r="E39" s="40">
        <v>11</v>
      </c>
      <c r="F39" s="40">
        <v>4.99</v>
      </c>
      <c r="G39" s="40">
        <v>54.89</v>
      </c>
    </row>
    <row r="40" spans="1:7" ht="15.6" hidden="1" outlineLevel="2" x14ac:dyDescent="0.3">
      <c r="A40" s="38">
        <v>45995</v>
      </c>
      <c r="B40" s="39" t="s">
        <v>304</v>
      </c>
      <c r="C40" s="39" t="s">
        <v>307</v>
      </c>
      <c r="D40" s="39" t="s">
        <v>306</v>
      </c>
      <c r="E40" s="40">
        <v>94</v>
      </c>
      <c r="F40" s="40">
        <v>19.989999999999998</v>
      </c>
      <c r="G40" s="41">
        <v>1879.06</v>
      </c>
    </row>
    <row r="41" spans="1:7" ht="15.6" hidden="1" outlineLevel="2" x14ac:dyDescent="0.3">
      <c r="A41" s="38">
        <v>46012</v>
      </c>
      <c r="B41" s="39" t="s">
        <v>304</v>
      </c>
      <c r="C41" s="39" t="s">
        <v>312</v>
      </c>
      <c r="D41" s="39" t="s">
        <v>306</v>
      </c>
      <c r="E41" s="40">
        <v>28</v>
      </c>
      <c r="F41" s="40">
        <v>4.99</v>
      </c>
      <c r="G41" s="40">
        <v>139.72</v>
      </c>
    </row>
    <row r="42" spans="1:7" ht="15.6" hidden="1" outlineLevel="2" x14ac:dyDescent="0.3">
      <c r="A42" s="38">
        <v>45383</v>
      </c>
      <c r="B42" s="39" t="s">
        <v>301</v>
      </c>
      <c r="C42" s="39" t="s">
        <v>302</v>
      </c>
      <c r="D42" s="39" t="s">
        <v>306</v>
      </c>
      <c r="E42" s="40">
        <v>60</v>
      </c>
      <c r="F42" s="40">
        <v>4.99</v>
      </c>
      <c r="G42" s="40">
        <v>299.39999999999998</v>
      </c>
    </row>
    <row r="43" spans="1:7" ht="15.6" hidden="1" outlineLevel="2" x14ac:dyDescent="0.3">
      <c r="A43" s="38">
        <v>45451</v>
      </c>
      <c r="B43" s="39" t="s">
        <v>301</v>
      </c>
      <c r="C43" s="39" t="s">
        <v>302</v>
      </c>
      <c r="D43" s="39" t="s">
        <v>306</v>
      </c>
      <c r="E43" s="40">
        <v>60</v>
      </c>
      <c r="F43" s="40">
        <v>8.99</v>
      </c>
      <c r="G43" s="40">
        <v>539.4</v>
      </c>
    </row>
    <row r="44" spans="1:7" ht="15.6" hidden="1" outlineLevel="2" x14ac:dyDescent="0.3">
      <c r="A44" s="38">
        <v>45485</v>
      </c>
      <c r="B44" s="39" t="s">
        <v>301</v>
      </c>
      <c r="C44" s="39" t="s">
        <v>315</v>
      </c>
      <c r="D44" s="39" t="s">
        <v>306</v>
      </c>
      <c r="E44" s="40">
        <v>29</v>
      </c>
      <c r="F44" s="40">
        <v>1.99</v>
      </c>
      <c r="G44" s="40">
        <v>57.71</v>
      </c>
    </row>
    <row r="45" spans="1:7" ht="15.6" hidden="1" outlineLevel="2" x14ac:dyDescent="0.3">
      <c r="A45" s="38">
        <v>45502</v>
      </c>
      <c r="B45" s="39" t="s">
        <v>301</v>
      </c>
      <c r="C45" s="39" t="s">
        <v>316</v>
      </c>
      <c r="D45" s="39" t="s">
        <v>306</v>
      </c>
      <c r="E45" s="40">
        <v>81</v>
      </c>
      <c r="F45" s="40">
        <v>19.989999999999998</v>
      </c>
      <c r="G45" s="41">
        <v>1619.19</v>
      </c>
    </row>
    <row r="46" spans="1:7" ht="15.6" hidden="1" outlineLevel="2" x14ac:dyDescent="0.3">
      <c r="A46" s="38">
        <v>45706</v>
      </c>
      <c r="B46" s="39" t="s">
        <v>301</v>
      </c>
      <c r="C46" s="39" t="s">
        <v>302</v>
      </c>
      <c r="D46" s="39" t="s">
        <v>306</v>
      </c>
      <c r="E46" s="40">
        <v>4</v>
      </c>
      <c r="F46" s="40">
        <v>4.99</v>
      </c>
      <c r="G46" s="40">
        <v>19.96</v>
      </c>
    </row>
    <row r="47" spans="1:7" ht="15.6" hidden="1" outlineLevel="2" x14ac:dyDescent="0.3">
      <c r="A47" s="38">
        <v>45723</v>
      </c>
      <c r="B47" s="39" t="s">
        <v>310</v>
      </c>
      <c r="C47" s="39" t="s">
        <v>311</v>
      </c>
      <c r="D47" s="39" t="s">
        <v>306</v>
      </c>
      <c r="E47" s="40">
        <v>7</v>
      </c>
      <c r="F47" s="40">
        <v>19.989999999999998</v>
      </c>
      <c r="G47" s="40">
        <v>139.93</v>
      </c>
    </row>
    <row r="48" spans="1:7" ht="15.6" hidden="1" outlineLevel="2" x14ac:dyDescent="0.3">
      <c r="A48" s="38">
        <v>45944</v>
      </c>
      <c r="B48" s="39" t="s">
        <v>310</v>
      </c>
      <c r="C48" s="39" t="s">
        <v>313</v>
      </c>
      <c r="D48" s="39" t="s">
        <v>306</v>
      </c>
      <c r="E48" s="40">
        <v>57</v>
      </c>
      <c r="F48" s="40">
        <v>19.989999999999998</v>
      </c>
      <c r="G48" s="41">
        <v>1139.43</v>
      </c>
    </row>
    <row r="49" spans="1:7" ht="15.6" outlineLevel="1" collapsed="1" x14ac:dyDescent="0.3">
      <c r="A49" s="38"/>
      <c r="B49" s="39"/>
      <c r="C49" s="39"/>
      <c r="D49" s="58" t="s">
        <v>1346</v>
      </c>
      <c r="E49" s="40">
        <f>SUBTOTAL(9,E34:E48)</f>
        <v>722</v>
      </c>
      <c r="F49" s="40"/>
      <c r="G49" s="41">
        <f>SUBTOTAL(9,G34:G48)</f>
        <v>9577.65</v>
      </c>
    </row>
    <row r="50" spans="1:7" ht="15.6" x14ac:dyDescent="0.3">
      <c r="A50" s="38"/>
      <c r="B50" s="39"/>
      <c r="C50" s="39"/>
      <c r="D50" s="58" t="s">
        <v>1341</v>
      </c>
      <c r="E50" s="40">
        <f>SUBTOTAL(9,E2:E48)</f>
        <v>2121</v>
      </c>
      <c r="F50" s="40"/>
      <c r="G50" s="41">
        <f>SUBTOTAL(9,G2:G48)</f>
        <v>19627.879999999997</v>
      </c>
    </row>
  </sheetData>
  <sortState xmlns:xlrd2="http://schemas.microsoft.com/office/spreadsheetml/2017/richdata2" ref="A2:G48">
    <sortCondition descending="1" ref="D2:D48"/>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0082C-1733-475A-A57C-2CD074FB50C7}">
  <dimension ref="A1:C13"/>
  <sheetViews>
    <sheetView workbookViewId="0">
      <selection activeCell="K8" sqref="K8"/>
    </sheetView>
  </sheetViews>
  <sheetFormatPr defaultRowHeight="14.4" x14ac:dyDescent="0.3"/>
  <cols>
    <col min="1" max="1" width="18" bestFit="1" customWidth="1"/>
  </cols>
  <sheetData>
    <row r="1" spans="1:3" x14ac:dyDescent="0.3">
      <c r="A1" s="2" t="s">
        <v>1347</v>
      </c>
    </row>
    <row r="2" spans="1:3" x14ac:dyDescent="0.3">
      <c r="A2" t="s">
        <v>1348</v>
      </c>
    </row>
    <row r="3" spans="1:3" x14ac:dyDescent="0.3">
      <c r="A3" t="s">
        <v>1349</v>
      </c>
    </row>
    <row r="4" spans="1:3" x14ac:dyDescent="0.3">
      <c r="A4" t="s">
        <v>1350</v>
      </c>
    </row>
    <row r="5" spans="1:3" x14ac:dyDescent="0.3">
      <c r="A5" t="s">
        <v>1351</v>
      </c>
    </row>
    <row r="6" spans="1:3" x14ac:dyDescent="0.3">
      <c r="A6" t="s">
        <v>1352</v>
      </c>
    </row>
    <row r="8" spans="1:3" ht="71.400000000000006" customHeight="1" x14ac:dyDescent="0.3"/>
    <row r="9" spans="1:3" x14ac:dyDescent="0.3">
      <c r="A9" s="61" t="s">
        <v>299</v>
      </c>
      <c r="B9" s="62" t="s">
        <v>233</v>
      </c>
      <c r="C9" s="10" t="s">
        <v>232</v>
      </c>
    </row>
    <row r="10" spans="1:3" x14ac:dyDescent="0.3">
      <c r="A10" s="59" t="s">
        <v>303</v>
      </c>
      <c r="B10" s="5">
        <v>716</v>
      </c>
      <c r="C10" s="60">
        <v>4151</v>
      </c>
    </row>
    <row r="11" spans="1:3" x14ac:dyDescent="0.3">
      <c r="A11" s="59" t="s">
        <v>309</v>
      </c>
      <c r="B11" s="5">
        <v>398</v>
      </c>
      <c r="C11" s="60">
        <v>8461</v>
      </c>
    </row>
    <row r="12" spans="1:3" x14ac:dyDescent="0.3">
      <c r="A12" s="59" t="s">
        <v>318</v>
      </c>
      <c r="B12" s="5">
        <v>150</v>
      </c>
      <c r="C12" s="66">
        <v>9872</v>
      </c>
    </row>
    <row r="13" spans="1:3" x14ac:dyDescent="0.3">
      <c r="A13" s="63" t="s">
        <v>306</v>
      </c>
      <c r="B13" s="64">
        <v>512</v>
      </c>
      <c r="C13" s="65">
        <v>5632</v>
      </c>
    </row>
  </sheetData>
  <pageMargins left="0.7" right="0.7" top="0.75" bottom="0.75" header="0.3" footer="0.3"/>
  <drawing r:id="rId1"/>
  <tableParts count="1">
    <tablePart r:id="rId2"/>
  </tableParts>
  <extLst>
    <ext xmlns:x14="http://schemas.microsoft.com/office/spreadsheetml/2009/9/main" uri="{05C60535-1F16-4fd2-B633-F4F36F0B64E0}">
      <x14:sparklineGroups xmlns:xm="http://schemas.microsoft.com/office/excel/2006/main">
        <x14:sparklineGroup type="column" displayEmptyCellsAs="gap" high="1" xr2:uid="{DA6E34A2-6906-4276-9176-66113090C6CE}">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Charts!B10:B13</xm:f>
              <xm:sqref>B8</xm:sqref>
            </x14:sparkline>
            <x14:sparkline>
              <xm:f>Charts!C10:C13</xm:f>
              <xm:sqref>C8</xm:sqref>
            </x14:sparkline>
          </x14:sparklines>
        </x14:sparklineGroup>
        <x14:sparklineGroup displayEmptyCellsAs="gap" xr2:uid="{577F0339-0341-41AF-BA15-DB3734621C38}">
          <x14:colorSeries rgb="FF376092"/>
          <x14:colorNegative rgb="FFD00000"/>
          <x14:colorAxis rgb="FF000000"/>
          <x14:colorMarkers rgb="FFD00000"/>
          <x14:colorFirst rgb="FFD00000"/>
          <x14:colorLast rgb="FFD00000"/>
          <x14:colorHigh rgb="FFD00000"/>
          <x14:colorLow rgb="FFD00000"/>
          <x14:sparklines>
            <x14:sparkline>
              <xm:f>Charts!B8</xm:f>
              <xm:sqref>F3</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1C7AA-AE73-4EE8-95CE-CF61BE4AAF99}">
  <dimension ref="A1:M44"/>
  <sheetViews>
    <sheetView topLeftCell="B9" workbookViewId="0">
      <selection activeCell="L5" sqref="L5"/>
    </sheetView>
  </sheetViews>
  <sheetFormatPr defaultRowHeight="14.4" x14ac:dyDescent="0.3"/>
  <cols>
    <col min="1" max="1" width="13.33203125" bestFit="1" customWidth="1"/>
    <col min="2" max="2" width="9.33203125" bestFit="1" customWidth="1"/>
    <col min="3" max="3" width="11.6640625" bestFit="1" customWidth="1"/>
    <col min="4" max="4" width="8.44140625" bestFit="1" customWidth="1"/>
    <col min="5" max="5" width="7.44140625" bestFit="1" customWidth="1"/>
    <col min="6" max="6" width="11.33203125" bestFit="1" customWidth="1"/>
    <col min="7" max="7" width="9.5546875" bestFit="1" customWidth="1"/>
    <col min="10" max="10" width="18.44140625" bestFit="1" customWidth="1"/>
    <col min="11" max="11" width="7.109375" bestFit="1" customWidth="1"/>
    <col min="12" max="12" width="11.6640625" bestFit="1" customWidth="1"/>
    <col min="13" max="13" width="11.77734375" bestFit="1" customWidth="1"/>
    <col min="14" max="18" width="6" bestFit="1" customWidth="1"/>
    <col min="19" max="27" width="7" bestFit="1" customWidth="1"/>
    <col min="28" max="28" width="6" bestFit="1" customWidth="1"/>
    <col min="29" max="29" width="4" bestFit="1" customWidth="1"/>
    <col min="30" max="31" width="7" bestFit="1" customWidth="1"/>
    <col min="32" max="32" width="6" bestFit="1" customWidth="1"/>
    <col min="33" max="35" width="7" bestFit="1" customWidth="1"/>
    <col min="36" max="36" width="6" bestFit="1" customWidth="1"/>
    <col min="37" max="37" width="7" bestFit="1" customWidth="1"/>
    <col min="38" max="38" width="6" bestFit="1" customWidth="1"/>
    <col min="39" max="40" width="7" bestFit="1" customWidth="1"/>
    <col min="41" max="41" width="4" bestFit="1" customWidth="1"/>
    <col min="42" max="42" width="7" bestFit="1" customWidth="1"/>
    <col min="43" max="43" width="6" bestFit="1" customWidth="1"/>
    <col min="44" max="44" width="4" bestFit="1" customWidth="1"/>
    <col min="45" max="45" width="6" bestFit="1" customWidth="1"/>
    <col min="46" max="46" width="7" bestFit="1" customWidth="1"/>
    <col min="47" max="48" width="8" bestFit="1" customWidth="1"/>
    <col min="49" max="49" width="5" bestFit="1" customWidth="1"/>
    <col min="50" max="51" width="8" bestFit="1" customWidth="1"/>
    <col min="52" max="52" width="10.77734375" bestFit="1" customWidth="1"/>
  </cols>
  <sheetData>
    <row r="1" spans="1:13" ht="15.6" x14ac:dyDescent="0.3">
      <c r="A1" s="36" t="s">
        <v>296</v>
      </c>
      <c r="B1" s="37" t="s">
        <v>297</v>
      </c>
      <c r="C1" s="37" t="s">
        <v>298</v>
      </c>
      <c r="D1" s="37" t="s">
        <v>299</v>
      </c>
      <c r="E1" s="36" t="s">
        <v>233</v>
      </c>
      <c r="F1" s="36" t="s">
        <v>300</v>
      </c>
      <c r="G1" s="36" t="s">
        <v>234</v>
      </c>
      <c r="J1" s="67" t="s">
        <v>1356</v>
      </c>
      <c r="K1" t="s">
        <v>1357</v>
      </c>
    </row>
    <row r="2" spans="1:13" ht="15.6" x14ac:dyDescent="0.3">
      <c r="A2" s="38">
        <v>45297</v>
      </c>
      <c r="B2" s="39" t="s">
        <v>301</v>
      </c>
      <c r="C2" s="39" t="s">
        <v>302</v>
      </c>
      <c r="D2" s="39" t="s">
        <v>303</v>
      </c>
      <c r="E2" s="40">
        <v>95</v>
      </c>
      <c r="F2" s="40">
        <v>1.99</v>
      </c>
      <c r="G2" s="40">
        <v>189.05</v>
      </c>
      <c r="J2" s="67" t="s">
        <v>1358</v>
      </c>
      <c r="K2" t="s">
        <v>1357</v>
      </c>
    </row>
    <row r="3" spans="1:13" ht="15.6" x14ac:dyDescent="0.3">
      <c r="A3" s="38">
        <v>45314</v>
      </c>
      <c r="B3" s="39" t="s">
        <v>304</v>
      </c>
      <c r="C3" s="39" t="s">
        <v>305</v>
      </c>
      <c r="D3" s="39" t="s">
        <v>306</v>
      </c>
      <c r="E3" s="40">
        <v>50</v>
      </c>
      <c r="F3" s="40">
        <v>19.989999999999998</v>
      </c>
      <c r="G3" s="40">
        <v>999.5</v>
      </c>
      <c r="J3" s="67" t="s">
        <v>1359</v>
      </c>
      <c r="K3" t="s">
        <v>1357</v>
      </c>
    </row>
    <row r="4" spans="1:13" ht="15.6" x14ac:dyDescent="0.3">
      <c r="A4" s="38">
        <v>45331</v>
      </c>
      <c r="B4" s="39" t="s">
        <v>304</v>
      </c>
      <c r="C4" s="39" t="s">
        <v>307</v>
      </c>
      <c r="D4" s="39" t="s">
        <v>303</v>
      </c>
      <c r="E4" s="40">
        <v>36</v>
      </c>
      <c r="F4" s="40">
        <v>4.99</v>
      </c>
      <c r="G4" s="40">
        <v>179.64</v>
      </c>
    </row>
    <row r="5" spans="1:13" ht="15.6" x14ac:dyDescent="0.3">
      <c r="A5" s="38">
        <v>45348</v>
      </c>
      <c r="B5" s="39" t="s">
        <v>304</v>
      </c>
      <c r="C5" s="39" t="s">
        <v>308</v>
      </c>
      <c r="D5" s="39" t="s">
        <v>309</v>
      </c>
      <c r="E5" s="40">
        <v>27</v>
      </c>
      <c r="F5" s="40">
        <v>19.989999999999998</v>
      </c>
      <c r="G5" s="40">
        <v>539.73</v>
      </c>
      <c r="J5" s="67" t="s">
        <v>297</v>
      </c>
      <c r="K5" s="67" t="s">
        <v>299</v>
      </c>
      <c r="L5" t="s">
        <v>1354</v>
      </c>
      <c r="M5" t="s">
        <v>1355</v>
      </c>
    </row>
    <row r="6" spans="1:13" ht="15.6" x14ac:dyDescent="0.3">
      <c r="A6" s="38">
        <v>45366</v>
      </c>
      <c r="B6" s="39" t="s">
        <v>310</v>
      </c>
      <c r="C6" s="39" t="s">
        <v>311</v>
      </c>
      <c r="D6" s="39" t="s">
        <v>303</v>
      </c>
      <c r="E6" s="40">
        <v>56</v>
      </c>
      <c r="F6" s="40">
        <v>2.99</v>
      </c>
      <c r="G6" s="40">
        <v>167.44</v>
      </c>
      <c r="J6" t="s">
        <v>304</v>
      </c>
      <c r="L6" s="69"/>
      <c r="M6" s="68"/>
    </row>
    <row r="7" spans="1:13" ht="15.6" x14ac:dyDescent="0.3">
      <c r="A7" s="38">
        <v>45383</v>
      </c>
      <c r="B7" s="39" t="s">
        <v>301</v>
      </c>
      <c r="C7" s="39" t="s">
        <v>302</v>
      </c>
      <c r="D7" s="39" t="s">
        <v>306</v>
      </c>
      <c r="E7" s="40">
        <v>60</v>
      </c>
      <c r="F7" s="40">
        <v>4.99</v>
      </c>
      <c r="G7" s="40">
        <v>299.39999999999998</v>
      </c>
      <c r="K7" t="s">
        <v>306</v>
      </c>
      <c r="L7" s="69">
        <v>5762.63</v>
      </c>
      <c r="M7" s="68">
        <v>424</v>
      </c>
    </row>
    <row r="8" spans="1:13" ht="15.6" x14ac:dyDescent="0.3">
      <c r="A8" s="38">
        <v>45400</v>
      </c>
      <c r="B8" s="39" t="s">
        <v>304</v>
      </c>
      <c r="C8" s="39" t="s">
        <v>312</v>
      </c>
      <c r="D8" s="39" t="s">
        <v>303</v>
      </c>
      <c r="E8" s="40">
        <v>75</v>
      </c>
      <c r="F8" s="40">
        <v>1.99</v>
      </c>
      <c r="G8" s="40">
        <v>149.25</v>
      </c>
      <c r="K8" t="s">
        <v>318</v>
      </c>
      <c r="L8" s="69">
        <v>875</v>
      </c>
      <c r="M8" s="68">
        <v>7</v>
      </c>
    </row>
    <row r="9" spans="1:13" ht="15.6" x14ac:dyDescent="0.3">
      <c r="A9" s="38">
        <v>45417</v>
      </c>
      <c r="B9" s="39" t="s">
        <v>304</v>
      </c>
      <c r="C9" s="39" t="s">
        <v>307</v>
      </c>
      <c r="D9" s="39" t="s">
        <v>303</v>
      </c>
      <c r="E9" s="40">
        <v>90</v>
      </c>
      <c r="F9" s="40">
        <v>4.99</v>
      </c>
      <c r="G9" s="40">
        <v>449.1</v>
      </c>
      <c r="K9" t="s">
        <v>309</v>
      </c>
      <c r="L9" s="69">
        <v>539.73</v>
      </c>
      <c r="M9" s="68">
        <v>27</v>
      </c>
    </row>
    <row r="10" spans="1:13" ht="15.6" x14ac:dyDescent="0.3">
      <c r="A10" s="38">
        <v>45434</v>
      </c>
      <c r="B10" s="39" t="s">
        <v>310</v>
      </c>
      <c r="C10" s="39" t="s">
        <v>313</v>
      </c>
      <c r="D10" s="39" t="s">
        <v>303</v>
      </c>
      <c r="E10" s="40">
        <v>32</v>
      </c>
      <c r="F10" s="40">
        <v>1.99</v>
      </c>
      <c r="G10" s="40">
        <v>63.68</v>
      </c>
      <c r="K10" t="s">
        <v>319</v>
      </c>
      <c r="L10" s="69">
        <v>2421.39</v>
      </c>
      <c r="M10" s="68">
        <v>243</v>
      </c>
    </row>
    <row r="11" spans="1:13" ht="15.6" x14ac:dyDescent="0.3">
      <c r="A11" s="38">
        <v>45451</v>
      </c>
      <c r="B11" s="39" t="s">
        <v>301</v>
      </c>
      <c r="C11" s="39" t="s">
        <v>302</v>
      </c>
      <c r="D11" s="39" t="s">
        <v>306</v>
      </c>
      <c r="E11" s="40">
        <v>60</v>
      </c>
      <c r="F11" s="40">
        <v>8.99</v>
      </c>
      <c r="G11" s="40">
        <v>539.4</v>
      </c>
      <c r="K11" t="s">
        <v>303</v>
      </c>
      <c r="L11" s="69">
        <v>1540.32</v>
      </c>
      <c r="M11" s="68">
        <v>498</v>
      </c>
    </row>
    <row r="12" spans="1:13" ht="15.6" x14ac:dyDescent="0.3">
      <c r="A12" s="38">
        <v>45468</v>
      </c>
      <c r="B12" s="39" t="s">
        <v>304</v>
      </c>
      <c r="C12" s="39" t="s">
        <v>314</v>
      </c>
      <c r="D12" s="39" t="s">
        <v>303</v>
      </c>
      <c r="E12" s="40">
        <v>90</v>
      </c>
      <c r="F12" s="40">
        <v>4.99</v>
      </c>
      <c r="G12" s="40">
        <v>449.1</v>
      </c>
      <c r="J12" t="s">
        <v>301</v>
      </c>
      <c r="L12" s="69"/>
      <c r="M12" s="68"/>
    </row>
    <row r="13" spans="1:13" ht="15.6" x14ac:dyDescent="0.3">
      <c r="A13" s="38">
        <v>45485</v>
      </c>
      <c r="B13" s="39" t="s">
        <v>301</v>
      </c>
      <c r="C13" s="39" t="s">
        <v>315</v>
      </c>
      <c r="D13" s="39" t="s">
        <v>306</v>
      </c>
      <c r="E13" s="40">
        <v>29</v>
      </c>
      <c r="F13" s="40">
        <v>1.99</v>
      </c>
      <c r="G13" s="40">
        <v>57.71</v>
      </c>
      <c r="K13" t="s">
        <v>306</v>
      </c>
      <c r="L13" s="69">
        <v>2535.66</v>
      </c>
      <c r="M13" s="68">
        <v>234</v>
      </c>
    </row>
    <row r="14" spans="1:13" ht="15.6" x14ac:dyDescent="0.3">
      <c r="A14" s="38">
        <v>45502</v>
      </c>
      <c r="B14" s="39" t="s">
        <v>301</v>
      </c>
      <c r="C14" s="39" t="s">
        <v>316</v>
      </c>
      <c r="D14" s="39" t="s">
        <v>306</v>
      </c>
      <c r="E14" s="40">
        <v>81</v>
      </c>
      <c r="F14" s="40">
        <v>19.989999999999998</v>
      </c>
      <c r="G14" s="41">
        <v>1619.19</v>
      </c>
      <c r="K14" t="s">
        <v>309</v>
      </c>
      <c r="L14" s="69">
        <v>1354.25</v>
      </c>
      <c r="M14" s="68">
        <v>175</v>
      </c>
    </row>
    <row r="15" spans="1:13" ht="15.6" x14ac:dyDescent="0.3">
      <c r="A15" s="38">
        <v>45519</v>
      </c>
      <c r="B15" s="39" t="s">
        <v>301</v>
      </c>
      <c r="C15" s="39" t="s">
        <v>302</v>
      </c>
      <c r="D15" s="39" t="s">
        <v>303</v>
      </c>
      <c r="E15" s="40">
        <v>35</v>
      </c>
      <c r="F15" s="40">
        <v>4.99</v>
      </c>
      <c r="G15" s="40">
        <v>174.65</v>
      </c>
      <c r="K15" t="s">
        <v>319</v>
      </c>
      <c r="L15" s="69">
        <v>1748.48</v>
      </c>
      <c r="M15" s="68">
        <v>152</v>
      </c>
    </row>
    <row r="16" spans="1:13" ht="15.6" x14ac:dyDescent="0.3">
      <c r="A16" s="38">
        <v>45536</v>
      </c>
      <c r="B16" s="39" t="s">
        <v>304</v>
      </c>
      <c r="C16" s="39" t="s">
        <v>317</v>
      </c>
      <c r="D16" s="39" t="s">
        <v>318</v>
      </c>
      <c r="E16" s="40">
        <v>2</v>
      </c>
      <c r="F16" s="40">
        <v>125</v>
      </c>
      <c r="G16" s="40">
        <v>250</v>
      </c>
      <c r="K16" t="s">
        <v>303</v>
      </c>
      <c r="L16" s="69">
        <v>363.70000000000005</v>
      </c>
      <c r="M16" s="68">
        <v>130</v>
      </c>
    </row>
    <row r="17" spans="1:13" ht="15.6" x14ac:dyDescent="0.3">
      <c r="A17" s="38">
        <v>45553</v>
      </c>
      <c r="B17" s="39" t="s">
        <v>301</v>
      </c>
      <c r="C17" s="39" t="s">
        <v>302</v>
      </c>
      <c r="D17" s="39" t="s">
        <v>319</v>
      </c>
      <c r="E17" s="40">
        <v>16</v>
      </c>
      <c r="F17" s="40">
        <v>15.99</v>
      </c>
      <c r="G17" s="40">
        <v>255.84</v>
      </c>
      <c r="J17" t="s">
        <v>310</v>
      </c>
      <c r="L17" s="69"/>
      <c r="M17" s="68"/>
    </row>
    <row r="18" spans="1:13" ht="15.6" x14ac:dyDescent="0.3">
      <c r="A18" s="38">
        <v>45570</v>
      </c>
      <c r="B18" s="39" t="s">
        <v>304</v>
      </c>
      <c r="C18" s="39" t="s">
        <v>314</v>
      </c>
      <c r="D18" s="39" t="s">
        <v>306</v>
      </c>
      <c r="E18" s="40">
        <v>28</v>
      </c>
      <c r="F18" s="40">
        <v>8.99</v>
      </c>
      <c r="G18" s="40">
        <v>251.72</v>
      </c>
      <c r="K18" t="s">
        <v>306</v>
      </c>
      <c r="L18" s="69">
        <v>1279.3600000000001</v>
      </c>
      <c r="M18" s="68">
        <v>64</v>
      </c>
    </row>
    <row r="19" spans="1:13" ht="15.6" x14ac:dyDescent="0.3">
      <c r="A19" s="38">
        <v>45587</v>
      </c>
      <c r="B19" s="39" t="s">
        <v>301</v>
      </c>
      <c r="C19" s="39" t="s">
        <v>302</v>
      </c>
      <c r="D19" s="39" t="s">
        <v>309</v>
      </c>
      <c r="E19" s="40">
        <v>64</v>
      </c>
      <c r="F19" s="40">
        <v>8.99</v>
      </c>
      <c r="G19" s="40">
        <v>575.36</v>
      </c>
      <c r="K19" t="s">
        <v>318</v>
      </c>
      <c r="L19" s="69">
        <v>825</v>
      </c>
      <c r="M19" s="68">
        <v>3</v>
      </c>
    </row>
    <row r="20" spans="1:13" ht="15.6" x14ac:dyDescent="0.3">
      <c r="A20" s="38">
        <v>45604</v>
      </c>
      <c r="B20" s="39" t="s">
        <v>301</v>
      </c>
      <c r="C20" s="39" t="s">
        <v>316</v>
      </c>
      <c r="D20" s="39" t="s">
        <v>309</v>
      </c>
      <c r="E20" s="40">
        <v>15</v>
      </c>
      <c r="F20" s="40">
        <v>19.989999999999998</v>
      </c>
      <c r="G20" s="40">
        <v>299.85000000000002</v>
      </c>
      <c r="K20" t="s">
        <v>309</v>
      </c>
      <c r="L20" s="69">
        <v>151.24</v>
      </c>
      <c r="M20" s="68">
        <v>76</v>
      </c>
    </row>
    <row r="21" spans="1:13" ht="15.6" x14ac:dyDescent="0.3">
      <c r="A21" s="38">
        <v>45621</v>
      </c>
      <c r="B21" s="39" t="s">
        <v>304</v>
      </c>
      <c r="C21" s="39" t="s">
        <v>305</v>
      </c>
      <c r="D21" s="39" t="s">
        <v>319</v>
      </c>
      <c r="E21" s="40">
        <v>96</v>
      </c>
      <c r="F21" s="40">
        <v>4.99</v>
      </c>
      <c r="G21" s="40">
        <v>479.04</v>
      </c>
      <c r="K21" t="s">
        <v>303</v>
      </c>
      <c r="L21" s="69">
        <v>231.12</v>
      </c>
      <c r="M21" s="68">
        <v>88</v>
      </c>
    </row>
    <row r="22" spans="1:13" ht="15.6" x14ac:dyDescent="0.3">
      <c r="A22" s="38">
        <v>45638</v>
      </c>
      <c r="B22" s="39" t="s">
        <v>304</v>
      </c>
      <c r="C22" s="39" t="s">
        <v>317</v>
      </c>
      <c r="D22" s="39" t="s">
        <v>303</v>
      </c>
      <c r="E22" s="40">
        <v>67</v>
      </c>
      <c r="F22" s="40">
        <v>1.29</v>
      </c>
      <c r="G22" s="40">
        <v>86.43</v>
      </c>
      <c r="J22" t="s">
        <v>1341</v>
      </c>
      <c r="L22" s="69">
        <v>19627.88</v>
      </c>
      <c r="M22" s="68">
        <v>2121</v>
      </c>
    </row>
    <row r="23" spans="1:13" ht="15.6" x14ac:dyDescent="0.3">
      <c r="A23" s="38">
        <v>45655</v>
      </c>
      <c r="B23" s="39" t="s">
        <v>301</v>
      </c>
      <c r="C23" s="39" t="s">
        <v>316</v>
      </c>
      <c r="D23" s="39" t="s">
        <v>319</v>
      </c>
      <c r="E23" s="40">
        <v>74</v>
      </c>
      <c r="F23" s="40">
        <v>15.99</v>
      </c>
      <c r="G23" s="41">
        <v>1183.26</v>
      </c>
    </row>
    <row r="24" spans="1:13" ht="15.6" x14ac:dyDescent="0.3">
      <c r="A24" s="38">
        <v>45672</v>
      </c>
      <c r="B24" s="39" t="s">
        <v>304</v>
      </c>
      <c r="C24" s="39" t="s">
        <v>308</v>
      </c>
      <c r="D24" s="39" t="s">
        <v>306</v>
      </c>
      <c r="E24" s="40">
        <v>46</v>
      </c>
      <c r="F24" s="40">
        <v>8.99</v>
      </c>
      <c r="G24" s="40">
        <v>413.54</v>
      </c>
    </row>
    <row r="25" spans="1:13" ht="15.6" x14ac:dyDescent="0.3">
      <c r="A25" s="38">
        <v>45689</v>
      </c>
      <c r="B25" s="39" t="s">
        <v>304</v>
      </c>
      <c r="C25" s="39" t="s">
        <v>317</v>
      </c>
      <c r="D25" s="39" t="s">
        <v>306</v>
      </c>
      <c r="E25" s="40">
        <v>87</v>
      </c>
      <c r="F25" s="40">
        <v>15</v>
      </c>
      <c r="G25" s="41">
        <v>1305</v>
      </c>
    </row>
    <row r="26" spans="1:13" ht="15.6" x14ac:dyDescent="0.3">
      <c r="A26" s="38">
        <v>45706</v>
      </c>
      <c r="B26" s="39" t="s">
        <v>301</v>
      </c>
      <c r="C26" s="39" t="s">
        <v>302</v>
      </c>
      <c r="D26" s="39" t="s">
        <v>306</v>
      </c>
      <c r="E26" s="40">
        <v>4</v>
      </c>
      <c r="F26" s="40">
        <v>4.99</v>
      </c>
      <c r="G26" s="40">
        <v>19.96</v>
      </c>
    </row>
    <row r="27" spans="1:13" ht="15.6" x14ac:dyDescent="0.3">
      <c r="A27" s="38">
        <v>45723</v>
      </c>
      <c r="B27" s="39" t="s">
        <v>310</v>
      </c>
      <c r="C27" s="39" t="s">
        <v>311</v>
      </c>
      <c r="D27" s="39" t="s">
        <v>306</v>
      </c>
      <c r="E27" s="40">
        <v>7</v>
      </c>
      <c r="F27" s="40">
        <v>19.989999999999998</v>
      </c>
      <c r="G27" s="40">
        <v>139.93</v>
      </c>
    </row>
    <row r="28" spans="1:13" ht="15.6" x14ac:dyDescent="0.3">
      <c r="A28" s="38">
        <v>45740</v>
      </c>
      <c r="B28" s="39" t="s">
        <v>304</v>
      </c>
      <c r="C28" s="39" t="s">
        <v>307</v>
      </c>
      <c r="D28" s="39" t="s">
        <v>319</v>
      </c>
      <c r="E28" s="40">
        <v>50</v>
      </c>
      <c r="F28" s="40">
        <v>4.99</v>
      </c>
      <c r="G28" s="40">
        <v>249.5</v>
      </c>
    </row>
    <row r="29" spans="1:13" ht="15.6" x14ac:dyDescent="0.3">
      <c r="A29" s="38">
        <v>45757</v>
      </c>
      <c r="B29" s="39" t="s">
        <v>304</v>
      </c>
      <c r="C29" s="39" t="s">
        <v>312</v>
      </c>
      <c r="D29" s="39" t="s">
        <v>303</v>
      </c>
      <c r="E29" s="40">
        <v>66</v>
      </c>
      <c r="F29" s="40">
        <v>1.99</v>
      </c>
      <c r="G29" s="40">
        <v>131.34</v>
      </c>
    </row>
    <row r="30" spans="1:13" ht="15.6" x14ac:dyDescent="0.3">
      <c r="A30" s="38">
        <v>45774</v>
      </c>
      <c r="B30" s="39" t="s">
        <v>301</v>
      </c>
      <c r="C30" s="39" t="s">
        <v>315</v>
      </c>
      <c r="D30" s="39" t="s">
        <v>309</v>
      </c>
      <c r="E30" s="40">
        <v>96</v>
      </c>
      <c r="F30" s="40">
        <v>4.99</v>
      </c>
      <c r="G30" s="40">
        <v>479.04</v>
      </c>
    </row>
    <row r="31" spans="1:13" ht="15.6" x14ac:dyDescent="0.3">
      <c r="A31" s="38">
        <v>45791</v>
      </c>
      <c r="B31" s="39" t="s">
        <v>304</v>
      </c>
      <c r="C31" s="39" t="s">
        <v>308</v>
      </c>
      <c r="D31" s="39" t="s">
        <v>303</v>
      </c>
      <c r="E31" s="40">
        <v>53</v>
      </c>
      <c r="F31" s="40">
        <v>1.29</v>
      </c>
      <c r="G31" s="40">
        <v>68.37</v>
      </c>
    </row>
    <row r="32" spans="1:13" ht="15.6" x14ac:dyDescent="0.3">
      <c r="A32" s="38">
        <v>45808</v>
      </c>
      <c r="B32" s="39" t="s">
        <v>304</v>
      </c>
      <c r="C32" s="39" t="s">
        <v>308</v>
      </c>
      <c r="D32" s="39" t="s">
        <v>306</v>
      </c>
      <c r="E32" s="40">
        <v>80</v>
      </c>
      <c r="F32" s="40">
        <v>8.99</v>
      </c>
      <c r="G32" s="40">
        <v>719.2</v>
      </c>
    </row>
    <row r="33" spans="1:7" ht="15.6" x14ac:dyDescent="0.3">
      <c r="A33" s="38">
        <v>45825</v>
      </c>
      <c r="B33" s="39" t="s">
        <v>304</v>
      </c>
      <c r="C33" s="39" t="s">
        <v>305</v>
      </c>
      <c r="D33" s="39" t="s">
        <v>318</v>
      </c>
      <c r="E33" s="40">
        <v>5</v>
      </c>
      <c r="F33" s="40">
        <v>125</v>
      </c>
      <c r="G33" s="40">
        <v>625</v>
      </c>
    </row>
    <row r="34" spans="1:7" ht="15.6" x14ac:dyDescent="0.3">
      <c r="A34" s="38">
        <v>45842</v>
      </c>
      <c r="B34" s="39" t="s">
        <v>301</v>
      </c>
      <c r="C34" s="39" t="s">
        <v>302</v>
      </c>
      <c r="D34" s="39" t="s">
        <v>319</v>
      </c>
      <c r="E34" s="40">
        <v>62</v>
      </c>
      <c r="F34" s="40">
        <v>4.99</v>
      </c>
      <c r="G34" s="40">
        <v>309.38</v>
      </c>
    </row>
    <row r="35" spans="1:7" ht="15.6" x14ac:dyDescent="0.3">
      <c r="A35" s="38">
        <v>45859</v>
      </c>
      <c r="B35" s="39" t="s">
        <v>304</v>
      </c>
      <c r="C35" s="39" t="s">
        <v>314</v>
      </c>
      <c r="D35" s="39" t="s">
        <v>319</v>
      </c>
      <c r="E35" s="40">
        <v>55</v>
      </c>
      <c r="F35" s="40">
        <v>12.49</v>
      </c>
      <c r="G35" s="40">
        <v>686.95</v>
      </c>
    </row>
    <row r="36" spans="1:7" ht="15.6" x14ac:dyDescent="0.3">
      <c r="A36" s="38">
        <v>45876</v>
      </c>
      <c r="B36" s="39" t="s">
        <v>304</v>
      </c>
      <c r="C36" s="39" t="s">
        <v>305</v>
      </c>
      <c r="D36" s="39" t="s">
        <v>319</v>
      </c>
      <c r="E36" s="40">
        <v>42</v>
      </c>
      <c r="F36" s="40">
        <v>23.95</v>
      </c>
      <c r="G36" s="41">
        <v>1005.9</v>
      </c>
    </row>
    <row r="37" spans="1:7" ht="15.6" x14ac:dyDescent="0.3">
      <c r="A37" s="38">
        <v>45893</v>
      </c>
      <c r="B37" s="39" t="s">
        <v>310</v>
      </c>
      <c r="C37" s="39" t="s">
        <v>311</v>
      </c>
      <c r="D37" s="39" t="s">
        <v>318</v>
      </c>
      <c r="E37" s="40">
        <v>3</v>
      </c>
      <c r="F37" s="40">
        <v>275</v>
      </c>
      <c r="G37" s="40">
        <v>825</v>
      </c>
    </row>
    <row r="38" spans="1:7" ht="15.6" x14ac:dyDescent="0.3">
      <c r="A38" s="38">
        <v>45910</v>
      </c>
      <c r="B38" s="39" t="s">
        <v>304</v>
      </c>
      <c r="C38" s="39" t="s">
        <v>308</v>
      </c>
      <c r="D38" s="39" t="s">
        <v>303</v>
      </c>
      <c r="E38" s="40">
        <v>7</v>
      </c>
      <c r="F38" s="40">
        <v>1.29</v>
      </c>
      <c r="G38" s="40">
        <v>9.0299999999999994</v>
      </c>
    </row>
    <row r="39" spans="1:7" ht="15.6" x14ac:dyDescent="0.3">
      <c r="A39" s="38">
        <v>45927</v>
      </c>
      <c r="B39" s="39" t="s">
        <v>310</v>
      </c>
      <c r="C39" s="39" t="s">
        <v>311</v>
      </c>
      <c r="D39" s="39" t="s">
        <v>309</v>
      </c>
      <c r="E39" s="40">
        <v>76</v>
      </c>
      <c r="F39" s="40">
        <v>1.99</v>
      </c>
      <c r="G39" s="40">
        <v>151.24</v>
      </c>
    </row>
    <row r="40" spans="1:7" ht="15.6" x14ac:dyDescent="0.3">
      <c r="A40" s="38">
        <v>45944</v>
      </c>
      <c r="B40" s="39" t="s">
        <v>310</v>
      </c>
      <c r="C40" s="39" t="s">
        <v>313</v>
      </c>
      <c r="D40" s="39" t="s">
        <v>306</v>
      </c>
      <c r="E40" s="40">
        <v>57</v>
      </c>
      <c r="F40" s="40">
        <v>19.989999999999998</v>
      </c>
      <c r="G40" s="41">
        <v>1139.43</v>
      </c>
    </row>
    <row r="41" spans="1:7" ht="15.6" x14ac:dyDescent="0.3">
      <c r="A41" s="38">
        <v>45961</v>
      </c>
      <c r="B41" s="39" t="s">
        <v>304</v>
      </c>
      <c r="C41" s="39" t="s">
        <v>312</v>
      </c>
      <c r="D41" s="39" t="s">
        <v>303</v>
      </c>
      <c r="E41" s="40">
        <v>14</v>
      </c>
      <c r="F41" s="40">
        <v>1.29</v>
      </c>
      <c r="G41" s="40">
        <v>18.059999999999999</v>
      </c>
    </row>
    <row r="42" spans="1:7" ht="15.6" x14ac:dyDescent="0.3">
      <c r="A42" s="38">
        <v>45978</v>
      </c>
      <c r="B42" s="39" t="s">
        <v>304</v>
      </c>
      <c r="C42" s="39" t="s">
        <v>307</v>
      </c>
      <c r="D42" s="39" t="s">
        <v>306</v>
      </c>
      <c r="E42" s="40">
        <v>11</v>
      </c>
      <c r="F42" s="40">
        <v>4.99</v>
      </c>
      <c r="G42" s="40">
        <v>54.89</v>
      </c>
    </row>
    <row r="43" spans="1:7" ht="15.6" x14ac:dyDescent="0.3">
      <c r="A43" s="38">
        <v>45995</v>
      </c>
      <c r="B43" s="39" t="s">
        <v>304</v>
      </c>
      <c r="C43" s="39" t="s">
        <v>307</v>
      </c>
      <c r="D43" s="39" t="s">
        <v>306</v>
      </c>
      <c r="E43" s="40">
        <v>94</v>
      </c>
      <c r="F43" s="40">
        <v>19.989999999999998</v>
      </c>
      <c r="G43" s="41">
        <v>1879.06</v>
      </c>
    </row>
    <row r="44" spans="1:7" ht="15.6" x14ac:dyDescent="0.3">
      <c r="A44" s="38">
        <v>46012</v>
      </c>
      <c r="B44" s="39" t="s">
        <v>304</v>
      </c>
      <c r="C44" s="39" t="s">
        <v>312</v>
      </c>
      <c r="D44" s="39" t="s">
        <v>306</v>
      </c>
      <c r="E44" s="40">
        <v>28</v>
      </c>
      <c r="F44" s="40">
        <v>4.99</v>
      </c>
      <c r="G44" s="40">
        <v>139.72</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22FB1-5E76-411F-A18F-0E0ACC7B608C}">
  <dimension ref="A1:D7"/>
  <sheetViews>
    <sheetView workbookViewId="0">
      <selection sqref="A1:D7"/>
    </sheetView>
  </sheetViews>
  <sheetFormatPr defaultRowHeight="14.4" x14ac:dyDescent="0.3"/>
  <sheetData>
    <row r="1" spans="1:4" x14ac:dyDescent="0.3">
      <c r="A1" s="9" t="s">
        <v>18</v>
      </c>
      <c r="B1" t="s">
        <v>19</v>
      </c>
      <c r="C1" t="s">
        <v>20</v>
      </c>
      <c r="D1" t="s">
        <v>21</v>
      </c>
    </row>
    <row r="2" spans="1:4" x14ac:dyDescent="0.3">
      <c r="A2" s="9" t="s">
        <v>22</v>
      </c>
      <c r="B2">
        <v>20000</v>
      </c>
      <c r="C2">
        <v>12500</v>
      </c>
      <c r="D2">
        <f>B2-C2</f>
        <v>7500</v>
      </c>
    </row>
    <row r="3" spans="1:4" x14ac:dyDescent="0.3">
      <c r="A3" s="9" t="s">
        <v>23</v>
      </c>
      <c r="B3">
        <v>30000</v>
      </c>
      <c r="C3">
        <v>13500</v>
      </c>
      <c r="D3">
        <f t="shared" ref="D3:D7" si="0">B3-C3</f>
        <v>16500</v>
      </c>
    </row>
    <row r="4" spans="1:4" x14ac:dyDescent="0.3">
      <c r="A4" s="9" t="s">
        <v>24</v>
      </c>
      <c r="B4">
        <v>40000</v>
      </c>
      <c r="C4">
        <v>15500</v>
      </c>
      <c r="D4">
        <f t="shared" si="0"/>
        <v>24500</v>
      </c>
    </row>
    <row r="5" spans="1:4" x14ac:dyDescent="0.3">
      <c r="A5" s="9" t="s">
        <v>25</v>
      </c>
      <c r="B5">
        <v>50000</v>
      </c>
      <c r="C5">
        <v>16833.333333333299</v>
      </c>
      <c r="D5">
        <f t="shared" si="0"/>
        <v>33166.666666666701</v>
      </c>
    </row>
    <row r="6" spans="1:4" x14ac:dyDescent="0.3">
      <c r="A6" s="9" t="s">
        <v>26</v>
      </c>
      <c r="B6">
        <v>60000</v>
      </c>
      <c r="C6">
        <v>18333.333333333299</v>
      </c>
      <c r="D6">
        <f t="shared" si="0"/>
        <v>41666.666666666701</v>
      </c>
    </row>
    <row r="7" spans="1:4" x14ac:dyDescent="0.3">
      <c r="A7" s="10" t="s">
        <v>27</v>
      </c>
      <c r="B7" s="11">
        <v>70000</v>
      </c>
      <c r="C7" s="11">
        <v>19833.333333333299</v>
      </c>
      <c r="D7" s="11">
        <f t="shared" si="0"/>
        <v>50166.666666666701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45F9A-F353-450B-BD28-5929FC4AA350}">
  <dimension ref="A1:D7"/>
  <sheetViews>
    <sheetView workbookViewId="0">
      <selection activeCell="B2" sqref="B2"/>
    </sheetView>
  </sheetViews>
  <sheetFormatPr defaultRowHeight="14.4" x14ac:dyDescent="0.3"/>
  <sheetData>
    <row r="1" spans="1:4" x14ac:dyDescent="0.3">
      <c r="A1" s="9" t="s">
        <v>18</v>
      </c>
      <c r="B1" t="s">
        <v>19</v>
      </c>
      <c r="C1" t="s">
        <v>20</v>
      </c>
      <c r="D1" t="s">
        <v>21</v>
      </c>
    </row>
    <row r="2" spans="1:4" x14ac:dyDescent="0.3">
      <c r="A2" s="9" t="s">
        <v>22</v>
      </c>
      <c r="B2">
        <v>1000</v>
      </c>
      <c r="C2">
        <v>12500</v>
      </c>
      <c r="D2">
        <f>B2-C2</f>
        <v>-11500</v>
      </c>
    </row>
    <row r="3" spans="1:4" x14ac:dyDescent="0.3">
      <c r="A3" s="9" t="s">
        <v>23</v>
      </c>
      <c r="B3">
        <v>200</v>
      </c>
      <c r="C3">
        <v>13500</v>
      </c>
      <c r="D3">
        <f t="shared" ref="D3:D7" si="0">B3-C3</f>
        <v>-13300</v>
      </c>
    </row>
    <row r="4" spans="1:4" x14ac:dyDescent="0.3">
      <c r="A4" s="9" t="s">
        <v>24</v>
      </c>
      <c r="B4">
        <v>40000</v>
      </c>
      <c r="C4">
        <v>15500</v>
      </c>
      <c r="D4">
        <f t="shared" si="0"/>
        <v>24500</v>
      </c>
    </row>
    <row r="5" spans="1:4" x14ac:dyDescent="0.3">
      <c r="A5" s="9" t="s">
        <v>25</v>
      </c>
      <c r="B5">
        <v>50000</v>
      </c>
      <c r="C5">
        <v>16833.333333333299</v>
      </c>
      <c r="D5">
        <f t="shared" si="0"/>
        <v>33166.666666666701</v>
      </c>
    </row>
    <row r="6" spans="1:4" x14ac:dyDescent="0.3">
      <c r="A6" s="9" t="s">
        <v>26</v>
      </c>
      <c r="B6">
        <v>60000</v>
      </c>
      <c r="C6">
        <v>18333.333333333299</v>
      </c>
      <c r="D6">
        <f t="shared" si="0"/>
        <v>41666.666666666701</v>
      </c>
    </row>
    <row r="7" spans="1:4" x14ac:dyDescent="0.3">
      <c r="A7" s="10" t="s">
        <v>27</v>
      </c>
      <c r="B7" s="11">
        <v>70000</v>
      </c>
      <c r="C7" s="11">
        <v>19833.333333333299</v>
      </c>
      <c r="D7" s="11">
        <f t="shared" si="0"/>
        <v>50166.666666666701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5AE91-B863-452D-82D1-ED486B271A0A}">
  <dimension ref="B2:J20"/>
  <sheetViews>
    <sheetView workbookViewId="0">
      <selection activeCell="P28" sqref="P28"/>
    </sheetView>
  </sheetViews>
  <sheetFormatPr defaultRowHeight="14.4" outlineLevelRow="1" x14ac:dyDescent="0.3"/>
  <cols>
    <col min="6" max="6" width="2.21875" customWidth="1"/>
    <col min="7" max="7" width="6.6640625" customWidth="1"/>
  </cols>
  <sheetData>
    <row r="2" spans="2:10" x14ac:dyDescent="0.3">
      <c r="B2">
        <f>SUM(Sheet5!B2,Sheet6!B2)</f>
        <v>21000</v>
      </c>
      <c r="C2">
        <f>SUM(Sheet5!C2,Sheet6!C2)</f>
        <v>25000</v>
      </c>
      <c r="D2">
        <f>SUM(Sheet5!D2,Sheet6!D2)</f>
        <v>-4000</v>
      </c>
      <c r="H2" t="s">
        <v>19</v>
      </c>
      <c r="I2" t="s">
        <v>20</v>
      </c>
      <c r="J2" t="s">
        <v>21</v>
      </c>
    </row>
    <row r="3" spans="2:10" hidden="1" outlineLevel="1" x14ac:dyDescent="0.3">
      <c r="G3" t="s">
        <v>1360</v>
      </c>
      <c r="H3">
        <f>Sheet5!$B$2</f>
        <v>20000</v>
      </c>
      <c r="I3">
        <f>Sheet5!$C$2</f>
        <v>12500</v>
      </c>
      <c r="J3">
        <f>Sheet5!$D$2</f>
        <v>7500</v>
      </c>
    </row>
    <row r="4" spans="2:10" hidden="1" outlineLevel="1" collapsed="1" x14ac:dyDescent="0.3">
      <c r="G4" t="s">
        <v>1360</v>
      </c>
      <c r="H4">
        <f>Sheet6!$B$2</f>
        <v>1000</v>
      </c>
      <c r="I4">
        <f>Sheet6!$C$2</f>
        <v>12500</v>
      </c>
      <c r="J4">
        <f>Sheet6!$D$2</f>
        <v>-11500</v>
      </c>
    </row>
    <row r="5" spans="2:10" collapsed="1" x14ac:dyDescent="0.3">
      <c r="B5">
        <f>SUM(Sheet5!B3,Sheet6!B3)</f>
        <v>30200</v>
      </c>
      <c r="C5">
        <f>SUM(Sheet5!C3,Sheet6!C3)</f>
        <v>27000</v>
      </c>
      <c r="D5">
        <f>SUM(Sheet5!D3,Sheet6!D3)</f>
        <v>3200</v>
      </c>
      <c r="F5" t="s">
        <v>22</v>
      </c>
      <c r="H5">
        <f>SUM(H3:H4)</f>
        <v>21000</v>
      </c>
      <c r="I5">
        <f>SUM(I3:I4)</f>
        <v>25000</v>
      </c>
      <c r="J5">
        <f>SUM(J3:J4)</f>
        <v>-4000</v>
      </c>
    </row>
    <row r="6" spans="2:10" hidden="1" outlineLevel="1" x14ac:dyDescent="0.3">
      <c r="G6" t="s">
        <v>1360</v>
      </c>
      <c r="H6">
        <f>Sheet5!$B$3</f>
        <v>30000</v>
      </c>
      <c r="I6">
        <f>Sheet5!$C$3</f>
        <v>13500</v>
      </c>
      <c r="J6">
        <f>Sheet5!$D$3</f>
        <v>16500</v>
      </c>
    </row>
    <row r="7" spans="2:10" hidden="1" outlineLevel="1" collapsed="1" x14ac:dyDescent="0.3">
      <c r="G7" t="s">
        <v>1360</v>
      </c>
      <c r="H7">
        <f>Sheet6!$B$3</f>
        <v>200</v>
      </c>
      <c r="I7">
        <f>Sheet6!$C$3</f>
        <v>13500</v>
      </c>
      <c r="J7">
        <f>Sheet6!$D$3</f>
        <v>-13300</v>
      </c>
    </row>
    <row r="8" spans="2:10" collapsed="1" x14ac:dyDescent="0.3">
      <c r="B8">
        <f>SUM(Sheet5!B4,Sheet6!B4)</f>
        <v>80000</v>
      </c>
      <c r="C8">
        <f>SUM(Sheet5!C4,Sheet6!C4)</f>
        <v>31000</v>
      </c>
      <c r="D8">
        <f>SUM(Sheet5!D4,Sheet6!D4)</f>
        <v>49000</v>
      </c>
      <c r="F8" t="s">
        <v>23</v>
      </c>
      <c r="H8">
        <f>SUM(H6:H7)</f>
        <v>30200</v>
      </c>
      <c r="I8">
        <f>SUM(I6:I7)</f>
        <v>27000</v>
      </c>
      <c r="J8">
        <f>SUM(J6:J7)</f>
        <v>3200</v>
      </c>
    </row>
    <row r="9" spans="2:10" hidden="1" outlineLevel="1" x14ac:dyDescent="0.3">
      <c r="G9" t="s">
        <v>1360</v>
      </c>
      <c r="H9">
        <f>Sheet5!$B$4</f>
        <v>40000</v>
      </c>
      <c r="I9">
        <f>Sheet5!$C$4</f>
        <v>15500</v>
      </c>
      <c r="J9">
        <f>Sheet5!$D$4</f>
        <v>24500</v>
      </c>
    </row>
    <row r="10" spans="2:10" hidden="1" outlineLevel="1" collapsed="1" x14ac:dyDescent="0.3">
      <c r="G10" t="s">
        <v>1360</v>
      </c>
      <c r="H10">
        <f>Sheet6!$B$4</f>
        <v>40000</v>
      </c>
      <c r="I10">
        <f>Sheet6!$C$4</f>
        <v>15500</v>
      </c>
      <c r="J10">
        <f>Sheet6!$D$4</f>
        <v>24500</v>
      </c>
    </row>
    <row r="11" spans="2:10" collapsed="1" x14ac:dyDescent="0.3">
      <c r="B11">
        <f>SUM(Sheet5!B5,Sheet6!B5)</f>
        <v>100000</v>
      </c>
      <c r="C11">
        <f>SUM(Sheet5!C5,Sheet6!C5)</f>
        <v>33666.666666666599</v>
      </c>
      <c r="D11">
        <f>SUM(Sheet5!D5,Sheet6!D5)</f>
        <v>66333.333333333401</v>
      </c>
      <c r="F11" t="s">
        <v>24</v>
      </c>
      <c r="H11">
        <f>SUM(H9:H10)</f>
        <v>80000</v>
      </c>
      <c r="I11">
        <f>SUM(I9:I10)</f>
        <v>31000</v>
      </c>
      <c r="J11">
        <f>SUM(J9:J10)</f>
        <v>49000</v>
      </c>
    </row>
    <row r="12" spans="2:10" hidden="1" outlineLevel="1" x14ac:dyDescent="0.3">
      <c r="G12" t="s">
        <v>1360</v>
      </c>
      <c r="H12">
        <f>Sheet5!$B$5</f>
        <v>50000</v>
      </c>
      <c r="I12">
        <f>Sheet5!$C$5</f>
        <v>16833.333333333299</v>
      </c>
      <c r="J12">
        <f>Sheet5!$D$5</f>
        <v>33166.666666666701</v>
      </c>
    </row>
    <row r="13" spans="2:10" hidden="1" outlineLevel="1" collapsed="1" x14ac:dyDescent="0.3">
      <c r="G13" t="s">
        <v>1360</v>
      </c>
      <c r="H13">
        <f>Sheet6!$B$5</f>
        <v>50000</v>
      </c>
      <c r="I13">
        <f>Sheet6!$C$5</f>
        <v>16833.333333333299</v>
      </c>
      <c r="J13">
        <f>Sheet6!$D$5</f>
        <v>33166.666666666701</v>
      </c>
    </row>
    <row r="14" spans="2:10" collapsed="1" x14ac:dyDescent="0.3">
      <c r="B14">
        <f>SUM(Sheet5!B6,Sheet6!B6)</f>
        <v>120000</v>
      </c>
      <c r="C14">
        <f>SUM(Sheet5!C6,Sheet6!C6)</f>
        <v>36666.666666666599</v>
      </c>
      <c r="D14">
        <f>SUM(Sheet5!D6,Sheet6!D6)</f>
        <v>83333.333333333401</v>
      </c>
      <c r="F14" t="s">
        <v>25</v>
      </c>
      <c r="H14">
        <f>SUM(H12:H13)</f>
        <v>100000</v>
      </c>
      <c r="I14">
        <f>SUM(I12:I13)</f>
        <v>33666.666666666599</v>
      </c>
      <c r="J14">
        <f>SUM(J12:J13)</f>
        <v>66333.333333333401</v>
      </c>
    </row>
    <row r="15" spans="2:10" hidden="1" outlineLevel="1" x14ac:dyDescent="0.3">
      <c r="G15" t="s">
        <v>1360</v>
      </c>
      <c r="H15">
        <f>Sheet5!$B$6</f>
        <v>60000</v>
      </c>
      <c r="I15">
        <f>Sheet5!$C$6</f>
        <v>18333.333333333299</v>
      </c>
      <c r="J15">
        <f>Sheet5!$D$6</f>
        <v>41666.666666666701</v>
      </c>
    </row>
    <row r="16" spans="2:10" hidden="1" outlineLevel="1" collapsed="1" x14ac:dyDescent="0.3">
      <c r="G16" t="s">
        <v>1360</v>
      </c>
      <c r="H16">
        <f>Sheet6!$B$6</f>
        <v>60000</v>
      </c>
      <c r="I16">
        <f>Sheet6!$C$6</f>
        <v>18333.333333333299</v>
      </c>
      <c r="J16">
        <f>Sheet6!$D$6</f>
        <v>41666.666666666701</v>
      </c>
    </row>
    <row r="17" spans="2:10" collapsed="1" x14ac:dyDescent="0.3">
      <c r="B17">
        <f>SUM(Sheet5!B7,Sheet6!B7)</f>
        <v>140000</v>
      </c>
      <c r="C17">
        <f>SUM(Sheet5!C7,Sheet6!C7)</f>
        <v>39666.666666666599</v>
      </c>
      <c r="D17">
        <f>SUM(Sheet5!D7,Sheet6!D7)</f>
        <v>100333.3333333334</v>
      </c>
      <c r="F17" t="s">
        <v>26</v>
      </c>
      <c r="H17">
        <f>SUM(H15:H16)</f>
        <v>120000</v>
      </c>
      <c r="I17">
        <f>SUM(I15:I16)</f>
        <v>36666.666666666599</v>
      </c>
      <c r="J17">
        <f>SUM(J15:J16)</f>
        <v>83333.333333333401</v>
      </c>
    </row>
    <row r="18" spans="2:10" hidden="1" outlineLevel="1" x14ac:dyDescent="0.3">
      <c r="G18" t="s">
        <v>1360</v>
      </c>
      <c r="H18">
        <f>Sheet5!$B$7</f>
        <v>70000</v>
      </c>
      <c r="I18">
        <f>Sheet5!$C$7</f>
        <v>19833.333333333299</v>
      </c>
      <c r="J18">
        <f>Sheet5!$D$7</f>
        <v>50166.666666666701</v>
      </c>
    </row>
    <row r="19" spans="2:10" hidden="1" outlineLevel="1" collapsed="1" x14ac:dyDescent="0.3">
      <c r="G19" t="s">
        <v>1360</v>
      </c>
      <c r="H19">
        <f>Sheet6!$B$7</f>
        <v>70000</v>
      </c>
      <c r="I19">
        <f>Sheet6!$C$7</f>
        <v>19833.333333333299</v>
      </c>
      <c r="J19">
        <f>Sheet6!$D$7</f>
        <v>50166.666666666701</v>
      </c>
    </row>
    <row r="20" spans="2:10" collapsed="1" x14ac:dyDescent="0.3">
      <c r="F20" t="s">
        <v>27</v>
      </c>
      <c r="H20">
        <f>SUM(H18:H19)</f>
        <v>140000</v>
      </c>
      <c r="I20">
        <f>SUM(I18:I19)</f>
        <v>39666.666666666599</v>
      </c>
      <c r="J20">
        <f>SUM(J18:J19)</f>
        <v>100333.3333333334</v>
      </c>
    </row>
  </sheetData>
  <dataConsolidate leftLabels="1" topLabels="1" link="1">
    <dataRefs count="2">
      <dataRef ref="A1:D7" sheet="Sheet5"/>
      <dataRef ref="A1:D7" sheet="Sheet6"/>
    </dataRefs>
  </dataConsolid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E0D0-8696-42BC-B87A-E2D2F1E536E2}">
  <dimension ref="A1:D5"/>
  <sheetViews>
    <sheetView tabSelected="1" workbookViewId="0">
      <selection activeCell="B4" sqref="B4"/>
    </sheetView>
  </sheetViews>
  <sheetFormatPr defaultRowHeight="14.4" x14ac:dyDescent="0.3"/>
  <cols>
    <col min="1" max="1" width="14.21875" bestFit="1" customWidth="1"/>
    <col min="2" max="2" width="10.5546875" bestFit="1" customWidth="1"/>
  </cols>
  <sheetData>
    <row r="1" spans="1:4" x14ac:dyDescent="0.3">
      <c r="A1" t="s">
        <v>1365</v>
      </c>
      <c r="B1">
        <v>100</v>
      </c>
    </row>
    <row r="2" spans="1:4" x14ac:dyDescent="0.3">
      <c r="A2" t="s">
        <v>1366</v>
      </c>
      <c r="B2" t="s">
        <v>1368</v>
      </c>
    </row>
    <row r="3" spans="1:4" x14ac:dyDescent="0.3">
      <c r="A3" t="s">
        <v>135</v>
      </c>
      <c r="B3" s="19">
        <v>45931</v>
      </c>
      <c r="D3" t="s">
        <v>56</v>
      </c>
    </row>
    <row r="4" spans="1:4" x14ac:dyDescent="0.3">
      <c r="A4" t="s">
        <v>1367</v>
      </c>
      <c r="B4" t="s">
        <v>110</v>
      </c>
      <c r="D4" t="s">
        <v>110</v>
      </c>
    </row>
    <row r="5" spans="1:4" x14ac:dyDescent="0.3">
      <c r="D5" t="s">
        <v>55</v>
      </c>
    </row>
  </sheetData>
  <phoneticPr fontId="3" type="noConversion"/>
  <dataValidations count="4">
    <dataValidation type="whole" allowBlank="1" showInputMessage="1" showErrorMessage="1" errorTitle="Invalid Input" error="Please enter number between 10 to 100" promptTitle="Info" prompt="Please enter number between 10 to 100" sqref="B1" xr:uid="{5DF81BE2-1944-44F8-9C16-3800727116FD}">
      <formula1>10</formula1>
      <formula2>100</formula2>
    </dataValidation>
    <dataValidation type="textLength" allowBlank="1" showInputMessage="1" showErrorMessage="1" sqref="B2" xr:uid="{B7B0DFCD-4AAE-4761-A71F-A3654254680B}">
      <formula1>2</formula1>
      <formula2>10</formula2>
    </dataValidation>
    <dataValidation type="date" allowBlank="1" showInputMessage="1" showErrorMessage="1" sqref="B3" xr:uid="{1EE6D84B-25D5-438C-81E4-B2588D022231}">
      <formula1>45682</formula1>
      <formula2>46022</formula2>
    </dataValidation>
    <dataValidation type="list" allowBlank="1" showInputMessage="1" showErrorMessage="1" sqref="B4" xr:uid="{1AE9678F-645B-425D-B7EF-78E05C17D3A9}">
      <formula1>$D$3:$D$5</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AB896-DFBE-45AB-85A5-D1B50CAE8D2B}">
  <dimension ref="A1:G13"/>
  <sheetViews>
    <sheetView workbookViewId="0">
      <selection activeCell="D13" sqref="D13"/>
    </sheetView>
  </sheetViews>
  <sheetFormatPr defaultRowHeight="14.4" x14ac:dyDescent="0.3"/>
  <sheetData>
    <row r="1" spans="1:7" x14ac:dyDescent="0.3">
      <c r="A1" t="s">
        <v>1361</v>
      </c>
    </row>
    <row r="4" spans="1:7" x14ac:dyDescent="0.3">
      <c r="D4" t="s">
        <v>56</v>
      </c>
      <c r="E4" t="s">
        <v>110</v>
      </c>
      <c r="F4" t="s">
        <v>1364</v>
      </c>
      <c r="G4" t="s">
        <v>111</v>
      </c>
    </row>
    <row r="5" spans="1:7" x14ac:dyDescent="0.3">
      <c r="D5">
        <v>1</v>
      </c>
      <c r="E5">
        <v>10</v>
      </c>
      <c r="F5">
        <v>20</v>
      </c>
      <c r="G5">
        <v>31</v>
      </c>
    </row>
    <row r="6" spans="1:7" x14ac:dyDescent="0.3">
      <c r="D6">
        <v>2</v>
      </c>
      <c r="E6">
        <v>11</v>
      </c>
      <c r="F6">
        <v>22</v>
      </c>
      <c r="G6">
        <v>33</v>
      </c>
    </row>
    <row r="7" spans="1:7" x14ac:dyDescent="0.3">
      <c r="D7">
        <v>3</v>
      </c>
      <c r="E7">
        <v>12</v>
      </c>
      <c r="F7">
        <v>24</v>
      </c>
      <c r="G7">
        <v>35</v>
      </c>
    </row>
    <row r="8" spans="1:7" x14ac:dyDescent="0.3">
      <c r="E8">
        <v>13</v>
      </c>
      <c r="F8">
        <v>26</v>
      </c>
      <c r="G8">
        <v>37</v>
      </c>
    </row>
    <row r="9" spans="1:7" x14ac:dyDescent="0.3">
      <c r="E9">
        <v>14</v>
      </c>
      <c r="G9">
        <v>39</v>
      </c>
    </row>
    <row r="10" spans="1:7" x14ac:dyDescent="0.3">
      <c r="G10">
        <v>41</v>
      </c>
    </row>
    <row r="12" spans="1:7" x14ac:dyDescent="0.3">
      <c r="D12" t="s">
        <v>1362</v>
      </c>
      <c r="E12" t="s">
        <v>1363</v>
      </c>
    </row>
    <row r="13" spans="1:7" x14ac:dyDescent="0.3">
      <c r="D13" t="s">
        <v>1364</v>
      </c>
      <c r="E13">
        <v>24</v>
      </c>
    </row>
  </sheetData>
  <dataValidations count="2">
    <dataValidation type="list" allowBlank="1" showInputMessage="1" showErrorMessage="1" sqref="D13" xr:uid="{AA1C4209-1FA2-4422-A83D-14BD0CBFA4EA}">
      <formula1>$D$4:$G$4</formula1>
    </dataValidation>
    <dataValidation type="list" allowBlank="1" showInputMessage="1" showErrorMessage="1" sqref="E13" xr:uid="{9820AF6A-2501-4214-921E-C849D938BA63}">
      <formula1>INDIRECT($D$13)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10</vt:i4>
      </vt:variant>
    </vt:vector>
  </HeadingPairs>
  <TitlesOfParts>
    <vt:vector size="32" baseType="lpstr">
      <vt:lpstr>Sheet1</vt:lpstr>
      <vt:lpstr>text function</vt:lpstr>
      <vt:lpstr>Date function</vt:lpstr>
      <vt:lpstr>Nmae Range and formulas</vt:lpstr>
      <vt:lpstr>Basic Formulas</vt:lpstr>
      <vt:lpstr>V-Lookup</vt:lpstr>
      <vt:lpstr>HLookup</vt:lpstr>
      <vt:lpstr>Lookup</vt:lpstr>
      <vt:lpstr>Index Function</vt:lpstr>
      <vt:lpstr>Protect Cells</vt:lpstr>
      <vt:lpstr>Hyper Link</vt:lpstr>
      <vt:lpstr>Header &amp; Footer</vt:lpstr>
      <vt:lpstr>Sorting</vt:lpstr>
      <vt:lpstr>Table</vt:lpstr>
      <vt:lpstr>Subtotal</vt:lpstr>
      <vt:lpstr>Charts</vt:lpstr>
      <vt:lpstr>Pivot Chart</vt:lpstr>
      <vt:lpstr>Sheet5</vt:lpstr>
      <vt:lpstr>Sheet6</vt:lpstr>
      <vt:lpstr>Consolidate</vt:lpstr>
      <vt:lpstr>Data Validation</vt:lpstr>
      <vt:lpstr>Dependent dropdown list</vt:lpstr>
      <vt:lpstr>A</vt:lpstr>
      <vt:lpstr>B</vt:lpstr>
      <vt:lpstr>C_</vt:lpstr>
      <vt:lpstr>D</vt:lpstr>
      <vt:lpstr>logical_function</vt:lpstr>
      <vt:lpstr>name1</vt:lpstr>
      <vt:lpstr>nested_if</vt:lpstr>
      <vt:lpstr>number</vt:lpstr>
      <vt:lpstr>'V-Lookup'!Print_Area</vt: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Merajul Rahman Shipon</dc:creator>
  <cp:lastModifiedBy>Merajul Rahman Shipon</cp:lastModifiedBy>
  <cp:lastPrinted>2024-08-18T04:13:48Z</cp:lastPrinted>
  <dcterms:created xsi:type="dcterms:W3CDTF">2015-06-05T18:17:20Z</dcterms:created>
  <dcterms:modified xsi:type="dcterms:W3CDTF">2025-01-25T06:55:46Z</dcterms:modified>
</cp:coreProperties>
</file>