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ipon_mis\Downloads\"/>
    </mc:Choice>
  </mc:AlternateContent>
  <xr:revisionPtr revIDLastSave="0" documentId="13_ncr:1_{7DDD39C1-ACFC-45BF-BC93-3343670780E2}" xr6:coauthVersionLast="47" xr6:coauthVersionMax="47" xr10:uidLastSave="{00000000-0000-0000-0000-000000000000}"/>
  <bookViews>
    <workbookView xWindow="-108" yWindow="-108" windowWidth="23256" windowHeight="12456" firstSheet="1" activeTab="1" xr2:uid="{A8198F13-9944-4374-A38B-FD62F3365228}"/>
  </bookViews>
  <sheets>
    <sheet name="Sheet1" sheetId="1" state="hidden" r:id="rId1"/>
    <sheet name="Incentive Hourly Dashbo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5" i="2" l="1"/>
  <c r="AZ11" i="2"/>
  <c r="AW14" i="2"/>
  <c r="AS15" i="2"/>
  <c r="AR11" i="2"/>
  <c r="S30" i="2"/>
  <c r="S31" i="2"/>
  <c r="S32" i="2"/>
  <c r="S29" i="2"/>
  <c r="X30" i="2"/>
  <c r="X31" i="2"/>
  <c r="X32" i="2"/>
  <c r="X29" i="2"/>
  <c r="AC30" i="2"/>
  <c r="AC31" i="2"/>
  <c r="AC32" i="2"/>
  <c r="AC29" i="2"/>
  <c r="AH30" i="2"/>
  <c r="AH31" i="2"/>
  <c r="AH32" i="2"/>
  <c r="AH29" i="2"/>
  <c r="AM30" i="2"/>
  <c r="AM31" i="2"/>
  <c r="AM32" i="2"/>
  <c r="AM29" i="2"/>
  <c r="AM18" i="2"/>
  <c r="M41" i="2"/>
  <c r="C41" i="2" s="1"/>
  <c r="D41" i="2" s="1"/>
  <c r="M42" i="2"/>
  <c r="C42" i="2" s="1"/>
  <c r="D42" i="2" s="1"/>
  <c r="M43" i="2"/>
  <c r="C43" i="2" s="1"/>
  <c r="D43" i="2" s="1"/>
  <c r="M40" i="2"/>
  <c r="C40" i="2" s="1"/>
  <c r="D40" i="2" s="1"/>
  <c r="M38" i="2"/>
  <c r="C38" i="2" s="1"/>
  <c r="D38" i="2" s="1"/>
  <c r="M39" i="2"/>
  <c r="C39" i="2" s="1"/>
  <c r="D39" i="2" s="1"/>
  <c r="M37" i="2"/>
  <c r="C37" i="2" s="1"/>
  <c r="D37" i="2" s="1"/>
  <c r="M36" i="2"/>
  <c r="C36" i="2" s="1"/>
  <c r="D36" i="2" s="1"/>
  <c r="M33" i="2"/>
  <c r="C33" i="2" s="1"/>
  <c r="D33" i="2" s="1"/>
  <c r="M34" i="2"/>
  <c r="C34" i="2" s="1"/>
  <c r="D34" i="2" s="1"/>
  <c r="M35" i="2"/>
  <c r="C35" i="2" s="1"/>
  <c r="D35" i="2" s="1"/>
  <c r="M32" i="2"/>
  <c r="C32" i="2" s="1"/>
  <c r="D32" i="2" s="1"/>
  <c r="M29" i="2"/>
  <c r="C29" i="2" s="1"/>
  <c r="D29" i="2" s="1"/>
  <c r="M30" i="2"/>
  <c r="C30" i="2" s="1"/>
  <c r="D30" i="2" s="1"/>
  <c r="M31" i="2"/>
  <c r="C31" i="2" s="1"/>
  <c r="D31" i="2" s="1"/>
  <c r="M28" i="2"/>
  <c r="C28" i="2" s="1"/>
  <c r="D28" i="2" s="1"/>
  <c r="M25" i="2"/>
  <c r="C25" i="2" s="1"/>
  <c r="D25" i="2" s="1"/>
  <c r="M26" i="2"/>
  <c r="C26" i="2" s="1"/>
  <c r="D26" i="2" s="1"/>
  <c r="M27" i="2"/>
  <c r="C27" i="2" s="1"/>
  <c r="D27" i="2" s="1"/>
  <c r="M24" i="2"/>
  <c r="C24" i="2" s="1"/>
  <c r="D24" i="2" s="1"/>
  <c r="M21" i="2"/>
  <c r="C21" i="2" s="1"/>
  <c r="D21" i="2" s="1"/>
  <c r="M22" i="2"/>
  <c r="C22" i="2" s="1"/>
  <c r="D22" i="2" s="1"/>
  <c r="M23" i="2"/>
  <c r="C23" i="2" s="1"/>
  <c r="D23" i="2" s="1"/>
  <c r="M20" i="2"/>
  <c r="C20" i="2" s="1"/>
  <c r="D20" i="2" s="1"/>
  <c r="M17" i="2"/>
  <c r="C17" i="2" s="1"/>
  <c r="D17" i="2" s="1"/>
  <c r="M18" i="2"/>
  <c r="C18" i="2" s="1"/>
  <c r="D18" i="2" s="1"/>
  <c r="M19" i="2"/>
  <c r="C19" i="2" s="1"/>
  <c r="D19" i="2" s="1"/>
  <c r="M16" i="2"/>
  <c r="C16" i="2" s="1"/>
  <c r="D16" i="2" s="1"/>
  <c r="M13" i="2"/>
  <c r="C13" i="2" s="1"/>
  <c r="D13" i="2" s="1"/>
  <c r="M14" i="2"/>
  <c r="C14" i="2" s="1"/>
  <c r="D14" i="2" s="1"/>
  <c r="M15" i="2"/>
  <c r="C15" i="2" s="1"/>
  <c r="D15" i="2" s="1"/>
  <c r="M12" i="2"/>
  <c r="C12" i="2" s="1"/>
  <c r="D12" i="2" s="1"/>
  <c r="M9" i="2"/>
  <c r="C9" i="2" s="1"/>
  <c r="D9" i="2" s="1"/>
  <c r="M10" i="2"/>
  <c r="C10" i="2" s="1"/>
  <c r="D10" i="2" s="1"/>
  <c r="M11" i="2"/>
  <c r="C11" i="2" s="1"/>
  <c r="D11" i="2" s="1"/>
  <c r="M8" i="2"/>
  <c r="C8" i="2" s="1"/>
  <c r="D8" i="2" s="1"/>
  <c r="M5" i="2"/>
  <c r="C5" i="2" s="1"/>
  <c r="M6" i="2"/>
  <c r="C6" i="2" s="1"/>
  <c r="M7" i="2"/>
  <c r="C7" i="2" s="1"/>
  <c r="D7" i="2" s="1"/>
  <c r="M4" i="2"/>
  <c r="C4" i="2" s="1"/>
  <c r="D4" i="2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AJ25" i="2"/>
  <c r="AE25" i="2"/>
  <c r="Z25" i="2"/>
  <c r="U25" i="2"/>
  <c r="P25" i="2"/>
  <c r="AJ11" i="2"/>
  <c r="AE11" i="2"/>
  <c r="Z11" i="2"/>
  <c r="U11" i="2"/>
  <c r="P11" i="2"/>
  <c r="D6" i="2" l="1"/>
  <c r="D5" i="2"/>
  <c r="E13" i="2"/>
  <c r="E4" i="2"/>
  <c r="E5" i="2"/>
  <c r="E7" i="2"/>
  <c r="E8" i="2"/>
  <c r="G35" i="2"/>
  <c r="G19" i="2"/>
  <c r="G25" i="2"/>
  <c r="G40" i="2"/>
  <c r="G32" i="2"/>
  <c r="G24" i="2"/>
  <c r="G16" i="2"/>
  <c r="G8" i="2"/>
  <c r="G33" i="2"/>
  <c r="G17" i="2"/>
  <c r="G9" i="2"/>
  <c r="G31" i="2"/>
  <c r="G23" i="2"/>
  <c r="G41" i="2"/>
  <c r="G39" i="2"/>
  <c r="G15" i="2"/>
  <c r="G27" i="2"/>
  <c r="G37" i="2"/>
  <c r="G29" i="2"/>
  <c r="G21" i="2"/>
  <c r="G36" i="2"/>
  <c r="G28" i="2"/>
  <c r="G20" i="2"/>
  <c r="G12" i="2"/>
  <c r="G4" i="2"/>
  <c r="G42" i="2"/>
  <c r="G34" i="2"/>
  <c r="G26" i="2"/>
  <c r="G18" i="2"/>
  <c r="G10" i="2"/>
  <c r="G22" i="2"/>
  <c r="G14" i="2"/>
  <c r="G13" i="2"/>
  <c r="G5" i="2"/>
  <c r="G43" i="2"/>
  <c r="G11" i="2"/>
  <c r="E14" i="2"/>
  <c r="G30" i="2"/>
  <c r="G6" i="2"/>
  <c r="E21" i="2"/>
  <c r="E35" i="2"/>
  <c r="E27" i="2"/>
  <c r="E42" i="2"/>
  <c r="E34" i="2"/>
  <c r="E26" i="2"/>
  <c r="E18" i="2"/>
  <c r="E10" i="2"/>
  <c r="E38" i="2"/>
  <c r="G38" i="2"/>
  <c r="E29" i="2"/>
  <c r="E20" i="2"/>
  <c r="E43" i="2"/>
  <c r="E19" i="2"/>
  <c r="E11" i="2"/>
  <c r="E41" i="2"/>
  <c r="E33" i="2"/>
  <c r="E25" i="2"/>
  <c r="E17" i="2"/>
  <c r="E9" i="2"/>
  <c r="E30" i="2"/>
  <c r="E22" i="2"/>
  <c r="E6" i="2"/>
  <c r="E37" i="2"/>
  <c r="E36" i="2"/>
  <c r="E28" i="2"/>
  <c r="E12" i="2"/>
  <c r="E40" i="2"/>
  <c r="E32" i="2"/>
  <c r="E24" i="2"/>
  <c r="E16" i="2"/>
  <c r="E39" i="2"/>
  <c r="E31" i="2"/>
  <c r="E23" i="2"/>
  <c r="E15" i="2"/>
  <c r="G7" i="2"/>
  <c r="H4" i="2" l="1"/>
  <c r="H12" i="2"/>
  <c r="H20" i="2"/>
  <c r="H28" i="2"/>
  <c r="H36" i="2"/>
  <c r="H5" i="2"/>
  <c r="I5" i="2" s="1"/>
  <c r="Q16" i="2" s="1"/>
  <c r="S16" i="2" s="1"/>
  <c r="H13" i="2"/>
  <c r="H21" i="2"/>
  <c r="H29" i="2"/>
  <c r="H37" i="2"/>
  <c r="H43" i="2"/>
  <c r="H6" i="2"/>
  <c r="I6" i="2" s="1"/>
  <c r="Q17" i="2" s="1"/>
  <c r="S17" i="2" s="1"/>
  <c r="H14" i="2"/>
  <c r="H22" i="2"/>
  <c r="H30" i="2"/>
  <c r="H38" i="2"/>
  <c r="H19" i="2"/>
  <c r="H7" i="2"/>
  <c r="I7" i="2" s="1"/>
  <c r="Q18" i="2" s="1"/>
  <c r="S18" i="2" s="1"/>
  <c r="H15" i="2"/>
  <c r="H23" i="2"/>
  <c r="H31" i="2"/>
  <c r="H39" i="2"/>
  <c r="H27" i="2"/>
  <c r="H8" i="2"/>
  <c r="I8" i="2" s="1"/>
  <c r="V15" i="2" s="1"/>
  <c r="H16" i="2"/>
  <c r="H24" i="2"/>
  <c r="H32" i="2"/>
  <c r="H40" i="2"/>
  <c r="H35" i="2"/>
  <c r="H9" i="2"/>
  <c r="I9" i="2" s="1"/>
  <c r="V16" i="2" s="1"/>
  <c r="X16" i="2" s="1"/>
  <c r="H17" i="2"/>
  <c r="H25" i="2"/>
  <c r="H33" i="2"/>
  <c r="H41" i="2"/>
  <c r="H11" i="2"/>
  <c r="H10" i="2"/>
  <c r="H18" i="2"/>
  <c r="H26" i="2"/>
  <c r="H34" i="2"/>
  <c r="H42" i="2"/>
  <c r="X15" i="2" l="1"/>
  <c r="I4" i="2"/>
  <c r="Q15" i="2" s="1"/>
  <c r="I20" i="2"/>
  <c r="AK15" i="2" s="1"/>
  <c r="AM15" i="2" s="1"/>
  <c r="I39" i="2"/>
  <c r="AF32" i="2" s="1"/>
  <c r="I26" i="2"/>
  <c r="Q31" i="2" s="1"/>
  <c r="I23" i="2"/>
  <c r="AK18" i="2" s="1"/>
  <c r="I31" i="2"/>
  <c r="V32" i="2" s="1"/>
  <c r="I35" i="2"/>
  <c r="AA32" i="2" s="1"/>
  <c r="I27" i="2"/>
  <c r="Q32" i="2" s="1"/>
  <c r="I16" i="2"/>
  <c r="AF15" i="2" s="1"/>
  <c r="I28" i="2"/>
  <c r="V29" i="2" s="1"/>
  <c r="I40" i="2"/>
  <c r="AK29" i="2" s="1"/>
  <c r="I32" i="2"/>
  <c r="AA29" i="2" s="1"/>
  <c r="I41" i="2"/>
  <c r="AK30" i="2" s="1"/>
  <c r="I42" i="2"/>
  <c r="AK31" i="2" s="1"/>
  <c r="I43" i="2"/>
  <c r="AK32" i="2" s="1"/>
  <c r="I11" i="2"/>
  <c r="V18" i="2" s="1"/>
  <c r="X18" i="2" s="1"/>
  <c r="I19" i="2"/>
  <c r="AF18" i="2" s="1"/>
  <c r="AH18" i="2" s="1"/>
  <c r="I24" i="2"/>
  <c r="Q29" i="2" s="1"/>
  <c r="I12" i="2"/>
  <c r="AA15" i="2" s="1"/>
  <c r="I22" i="2"/>
  <c r="AK17" i="2" s="1"/>
  <c r="AM17" i="2" s="1"/>
  <c r="I17" i="2"/>
  <c r="AF16" i="2" s="1"/>
  <c r="AH16" i="2" s="1"/>
  <c r="I13" i="2"/>
  <c r="AA16" i="2" s="1"/>
  <c r="AC16" i="2" s="1"/>
  <c r="I14" i="2"/>
  <c r="AA17" i="2" s="1"/>
  <c r="AC17" i="2" s="1"/>
  <c r="I10" i="2"/>
  <c r="V17" i="2" s="1"/>
  <c r="X17" i="2" s="1"/>
  <c r="I38" i="2"/>
  <c r="AF31" i="2" s="1"/>
  <c r="I15" i="2"/>
  <c r="AA18" i="2" s="1"/>
  <c r="AC18" i="2" s="1"/>
  <c r="I21" i="2"/>
  <c r="AK16" i="2" s="1"/>
  <c r="AM16" i="2" s="1"/>
  <c r="I36" i="2"/>
  <c r="AF29" i="2" s="1"/>
  <c r="I30" i="2"/>
  <c r="V31" i="2" s="1"/>
  <c r="I33" i="2"/>
  <c r="AA30" i="2" s="1"/>
  <c r="I37" i="2"/>
  <c r="AF30" i="2" s="1"/>
  <c r="I29" i="2"/>
  <c r="V30" i="2" s="1"/>
  <c r="I25" i="2"/>
  <c r="Q30" i="2" s="1"/>
  <c r="I34" i="2"/>
  <c r="AA31" i="2" s="1"/>
  <c r="I18" i="2"/>
  <c r="AF17" i="2" s="1"/>
  <c r="AH17" i="2" s="1"/>
  <c r="AG25" i="2" l="1"/>
  <c r="AC15" i="2"/>
  <c r="AB11" i="2"/>
  <c r="AL25" i="2"/>
  <c r="R25" i="2"/>
  <c r="W25" i="2"/>
  <c r="AL11" i="2"/>
  <c r="AB25" i="2"/>
  <c r="AH15" i="2"/>
  <c r="AG11" i="2"/>
  <c r="S15" i="2"/>
  <c r="R11" i="2"/>
  <c r="W11" i="2"/>
  <c r="R12" i="2"/>
  <c r="W26" i="2"/>
  <c r="AG12" i="2"/>
  <c r="W12" i="2"/>
  <c r="AL26" i="2"/>
  <c r="AG26" i="2"/>
  <c r="AB26" i="2"/>
  <c r="AL12" i="2"/>
  <c r="AB12" i="2"/>
  <c r="R26" i="2"/>
</calcChain>
</file>

<file path=xl/sharedStrings.xml><?xml version="1.0" encoding="utf-8"?>
<sst xmlns="http://schemas.openxmlformats.org/spreadsheetml/2006/main" count="313" uniqueCount="97">
  <si>
    <t>Target/Hr</t>
  </si>
  <si>
    <t>Working Hour</t>
  </si>
  <si>
    <t>Reject</t>
  </si>
  <si>
    <t>DHU</t>
  </si>
  <si>
    <t>Avg. TGT</t>
  </si>
  <si>
    <t>8:00-8:15</t>
  </si>
  <si>
    <t>8:15-8:30</t>
  </si>
  <si>
    <t>8:30-8:45</t>
  </si>
  <si>
    <t>8:45-9:00</t>
  </si>
  <si>
    <t>Rejection</t>
  </si>
  <si>
    <t>DHU %</t>
  </si>
  <si>
    <t>TGT</t>
  </si>
  <si>
    <t>PDN</t>
  </si>
  <si>
    <t>+/-</t>
  </si>
  <si>
    <t>Time</t>
  </si>
  <si>
    <t>8~9</t>
  </si>
  <si>
    <t>8:00 AM - 9:00 AM</t>
  </si>
  <si>
    <t>9:00 AM - 10:00 AM</t>
  </si>
  <si>
    <t>10:00 AM - 11:00 AM</t>
  </si>
  <si>
    <t>11:00 AM - 12:00 PM</t>
  </si>
  <si>
    <t>12:00 PM - 1:00 PM</t>
  </si>
  <si>
    <t>2:00 PM - 3:00 PM</t>
  </si>
  <si>
    <t>3:00 PM - 4:00 PM</t>
  </si>
  <si>
    <t>4:00 PM - 5:00 PM</t>
  </si>
  <si>
    <t>5:00 PM - 6:00 PM</t>
  </si>
  <si>
    <t>6:00 PM - 7:00 PM</t>
  </si>
  <si>
    <t>Day Target</t>
  </si>
  <si>
    <t>9:00-9:15</t>
  </si>
  <si>
    <t>9:15-9:30</t>
  </si>
  <si>
    <t>9:30-9:45</t>
  </si>
  <si>
    <t>9:45-10:00</t>
  </si>
  <si>
    <t>10:00-10:15</t>
  </si>
  <si>
    <t>10:15-10:30</t>
  </si>
  <si>
    <t>10:30-10:45</t>
  </si>
  <si>
    <t>10:45-11:00</t>
  </si>
  <si>
    <t>11:00-11:15</t>
  </si>
  <si>
    <t>11:15-11:30</t>
  </si>
  <si>
    <t>11:30-11:45</t>
  </si>
  <si>
    <t>11:45-12:00</t>
  </si>
  <si>
    <t>12:00-12:15</t>
  </si>
  <si>
    <t>12:15-12:30</t>
  </si>
  <si>
    <t>12:30-12:45</t>
  </si>
  <si>
    <t>12:45-1:00</t>
  </si>
  <si>
    <t>2:00-2:15</t>
  </si>
  <si>
    <t>2:15-2:30</t>
  </si>
  <si>
    <t>2:30-2:45</t>
  </si>
  <si>
    <t>2:45-3:00</t>
  </si>
  <si>
    <t>3:00-3:15</t>
  </si>
  <si>
    <t>3:15-3:30</t>
  </si>
  <si>
    <t>3:30-3:45</t>
  </si>
  <si>
    <t>3:45-4:00</t>
  </si>
  <si>
    <t>4:00-4:15</t>
  </si>
  <si>
    <t>4:15-4:30</t>
  </si>
  <si>
    <t>4:30-4:45</t>
  </si>
  <si>
    <t>4:45-5:00</t>
  </si>
  <si>
    <t>5:00-5:15</t>
  </si>
  <si>
    <t>5:15-5:30</t>
  </si>
  <si>
    <t>5:30-5:45</t>
  </si>
  <si>
    <t>5:45-6:00</t>
  </si>
  <si>
    <t>6:00-6:15</t>
  </si>
  <si>
    <t>6:15-6:30</t>
  </si>
  <si>
    <t>6:30-6:45</t>
  </si>
  <si>
    <t>6:45-7:00</t>
  </si>
  <si>
    <t>9~10</t>
  </si>
  <si>
    <t>10~11</t>
  </si>
  <si>
    <t>11~12</t>
  </si>
  <si>
    <t>12~1</t>
  </si>
  <si>
    <t>2~3</t>
  </si>
  <si>
    <t>3~4</t>
  </si>
  <si>
    <t>4~5</t>
  </si>
  <si>
    <t>5~6</t>
  </si>
  <si>
    <t>6~7</t>
  </si>
  <si>
    <t>Hour</t>
  </si>
  <si>
    <t>Cum. PDN</t>
  </si>
  <si>
    <t>Actual TGT</t>
  </si>
  <si>
    <t>H1</t>
  </si>
  <si>
    <t>c</t>
  </si>
  <si>
    <t>P1</t>
  </si>
  <si>
    <t>Target</t>
  </si>
  <si>
    <t>Actual PDN</t>
  </si>
  <si>
    <t>M/C</t>
  </si>
  <si>
    <t>Helper</t>
  </si>
  <si>
    <t>WIP</t>
  </si>
  <si>
    <t>Can Achieve</t>
  </si>
  <si>
    <t>Available Min</t>
  </si>
  <si>
    <t>Target/Hr for incentive</t>
  </si>
  <si>
    <t>Achievement %</t>
  </si>
  <si>
    <t>Workig Hour</t>
  </si>
  <si>
    <t>SMV</t>
  </si>
  <si>
    <t>Line-201</t>
  </si>
  <si>
    <t>Line-401</t>
  </si>
  <si>
    <r>
      <t xml:space="preserve">**Modify by latest requirement on </t>
    </r>
    <r>
      <rPr>
        <b/>
        <sz val="11"/>
        <color theme="1"/>
        <rFont val="Calibri"/>
        <family val="2"/>
      </rPr>
      <t>27 Nov 2024</t>
    </r>
  </si>
  <si>
    <t>Hourly Target</t>
  </si>
  <si>
    <t>Hourly Achievement</t>
  </si>
  <si>
    <t>New Target/Hour</t>
  </si>
  <si>
    <t>Operator</t>
  </si>
  <si>
    <t>Total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</si>
</sst>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20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sz val="12"/>
      <color theme="1"/>
      <name val="Calibri"/>
      <family val="2"/>
    </font>
    <font>
      <b/>
      <sz val="20"/>
      <color theme="1"/>
      <name val="Calibri"/>
      <family val="2"/>
    </font>
    <font>
      <b/>
      <sz val="11"/>
      <color theme="1"/>
      <name val="Tahoma"/>
      <family val="2"/>
    </font>
    <font>
      <b/>
      <sz val="18"/>
      <color theme="1"/>
      <name val="Tahoma"/>
      <family val="2"/>
    </font>
    <font>
      <sz val="8"/>
      <name val="Calibri"/>
      <family val="2"/>
    </font>
    <font>
      <sz val="11"/>
      <color theme="1"/>
      <name val="Calibri"/>
      <family val="2"/>
    </font>
    <font>
      <b/>
      <sz val="11"/>
      <color rgb="FF00B0F0"/>
      <name val="Tahoma"/>
      <family val="2"/>
    </font>
    <font>
      <b/>
      <sz val="36"/>
      <color theme="1"/>
      <name val="Calibri"/>
      <family val="2"/>
    </font>
    <font>
      <sz val="14"/>
      <color theme="1"/>
      <name val="Calibri"/>
      <family val="2"/>
    </font>
    <font>
      <b/>
      <sz val="14"/>
      <color theme="1"/>
      <name val="Tahoma"/>
      <family val="2"/>
    </font>
    <font>
      <b/>
      <sz val="48"/>
      <color theme="1"/>
      <name val="Tahoma"/>
      <family val="2"/>
    </font>
    <font>
      <b/>
      <sz val="14"/>
      <color rgb="FF0070C0"/>
      <name val="Tahoma"/>
      <family val="2"/>
    </font>
    <font>
      <b/>
      <sz val="14"/>
      <color rgb="FF00B050"/>
      <name val="Tahoma"/>
      <family val="2"/>
    </font>
    <font>
      <b/>
      <sz val="20"/>
      <color theme="1"/>
      <name val="Tahoma"/>
      <family val="2"/>
    </font>
    <font>
      <sz val="14"/>
      <color theme="0"/>
      <name val="Calibri"/>
      <family val="2"/>
    </font>
    <font>
      <b/>
      <sz val="11"/>
      <color theme="0"/>
      <name val="Tahoma"/>
      <family val="2"/>
    </font>
    <font>
      <b/>
      <sz val="36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26">
    <xf numFmtId="0" fontId="0" fillId="0" borderId="0" xfId="0"/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2" fontId="0" fillId="2" borderId="2" xfId="0" applyNumberFormat="1" applyFill="1" applyBorder="1" applyAlignment="1">
      <alignment horizontal="centerContinuous"/>
    </xf>
    <xf numFmtId="0" fontId="0" fillId="2" borderId="0" xfId="0" applyFill="1" applyAlignment="1">
      <alignment horizontal="left"/>
    </xf>
    <xf numFmtId="1" fontId="4" fillId="2" borderId="1" xfId="0" applyNumberFormat="1" applyFont="1" applyFill="1" applyBorder="1" applyAlignment="1">
      <alignment horizontal="centerContinuous"/>
    </xf>
    <xf numFmtId="0" fontId="0" fillId="2" borderId="0" xfId="0" applyFill="1" applyAlignment="1">
      <alignment horizontal="center" vertical="center"/>
    </xf>
    <xf numFmtId="0" fontId="0" fillId="2" borderId="7" xfId="0" applyFill="1" applyBorder="1"/>
    <xf numFmtId="0" fontId="0" fillId="2" borderId="7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164" fontId="5" fillId="2" borderId="4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164" fontId="0" fillId="2" borderId="4" xfId="0" applyNumberFormat="1" applyFill="1" applyBorder="1" applyAlignment="1">
      <alignment horizontal="center" vertical="center"/>
    </xf>
    <xf numFmtId="0" fontId="0" fillId="2" borderId="11" xfId="0" applyFill="1" applyBorder="1"/>
    <xf numFmtId="0" fontId="0" fillId="2" borderId="12" xfId="0" quotePrefix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2" borderId="13" xfId="0" applyFill="1" applyBorder="1"/>
    <xf numFmtId="0" fontId="3" fillId="2" borderId="0" xfId="0" applyFont="1" applyFill="1"/>
    <xf numFmtId="0" fontId="0" fillId="2" borderId="7" xfId="0" applyFill="1" applyBorder="1" applyAlignment="1">
      <alignment horizontal="centerContinuous" vertical="center"/>
    </xf>
    <xf numFmtId="0" fontId="0" fillId="2" borderId="7" xfId="0" applyFill="1" applyBorder="1" applyAlignment="1">
      <alignment horizontal="centerContinuous"/>
    </xf>
    <xf numFmtId="0" fontId="0" fillId="2" borderId="15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5" fillId="2" borderId="7" xfId="0" applyFont="1" applyFill="1" applyBorder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164" fontId="0" fillId="2" borderId="0" xfId="0" applyNumberFormat="1" applyFill="1" applyAlignment="1">
      <alignment horizontal="center" vertical="center"/>
    </xf>
    <xf numFmtId="0" fontId="0" fillId="3" borderId="0" xfId="0" applyFill="1"/>
    <xf numFmtId="0" fontId="6" fillId="3" borderId="0" xfId="0" applyFont="1" applyFill="1" applyAlignment="1">
      <alignment vertical="center"/>
    </xf>
    <xf numFmtId="164" fontId="5" fillId="3" borderId="0" xfId="0" applyNumberFormat="1" applyFont="1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9" fontId="0" fillId="2" borderId="12" xfId="1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vertical="center"/>
    </xf>
    <xf numFmtId="0" fontId="18" fillId="2" borderId="12" xfId="0" applyFont="1" applyFill="1" applyBorder="1" applyAlignment="1">
      <alignment vertical="center"/>
    </xf>
    <xf numFmtId="0" fontId="2" fillId="2" borderId="3" xfId="0" applyFont="1" applyFill="1" applyBorder="1"/>
    <xf numFmtId="0" fontId="2" fillId="2" borderId="0" xfId="0" applyFont="1" applyFill="1"/>
    <xf numFmtId="0" fontId="2" fillId="2" borderId="4" xfId="0" applyFont="1" applyFill="1" applyBorder="1"/>
    <xf numFmtId="0" fontId="2" fillId="2" borderId="11" xfId="0" applyFont="1" applyFill="1" applyBorder="1"/>
    <xf numFmtId="0" fontId="2" fillId="2" borderId="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9" fontId="2" fillId="2" borderId="12" xfId="1" applyFont="1" applyFill="1" applyBorder="1" applyAlignment="1">
      <alignment horizontal="center" vertical="center"/>
    </xf>
    <xf numFmtId="0" fontId="2" fillId="2" borderId="13" xfId="0" applyFont="1" applyFill="1" applyBorder="1"/>
    <xf numFmtId="0" fontId="2" fillId="2" borderId="21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9" fontId="9" fillId="2" borderId="18" xfId="1" applyFont="1" applyFill="1" applyBorder="1" applyAlignment="1">
      <alignment horizontal="center" vertical="center"/>
    </xf>
    <xf numFmtId="9" fontId="9" fillId="2" borderId="19" xfId="1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64" fontId="5" fillId="2" borderId="8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9" fontId="19" fillId="2" borderId="7" xfId="1" applyFont="1" applyFill="1" applyBorder="1" applyAlignment="1">
      <alignment horizontal="center" vertical="center"/>
    </xf>
    <xf numFmtId="9" fontId="19" fillId="2" borderId="14" xfId="1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17" fillId="4" borderId="23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18" fillId="2" borderId="11" xfId="0" quotePrefix="1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 wrapText="1"/>
    </xf>
    <xf numFmtId="1" fontId="18" fillId="2" borderId="7" xfId="0" applyNumberFormat="1" applyFont="1" applyFill="1" applyBorder="1" applyAlignment="1">
      <alignment horizontal="center" vertical="center"/>
    </xf>
    <xf numFmtId="1" fontId="18" fillId="2" borderId="12" xfId="0" applyNumberFormat="1" applyFont="1" applyFill="1" applyBorder="1" applyAlignment="1">
      <alignment horizontal="center" vertical="center"/>
    </xf>
    <xf numFmtId="164" fontId="18" fillId="2" borderId="7" xfId="0" applyNumberFormat="1" applyFont="1" applyFill="1" applyBorder="1" applyAlignment="1">
      <alignment horizontal="center" vertical="center"/>
    </xf>
    <xf numFmtId="9" fontId="10" fillId="2" borderId="7" xfId="1" applyFont="1" applyFill="1" applyBorder="1" applyAlignment="1">
      <alignment horizontal="center" vertical="center"/>
    </xf>
    <xf numFmtId="9" fontId="10" fillId="2" borderId="14" xfId="1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6" fillId="2" borderId="24" xfId="0" applyFont="1" applyFill="1" applyBorder="1" applyAlignment="1">
      <alignment horizontal="center" vertical="center"/>
    </xf>
    <xf numFmtId="0" fontId="16" fillId="2" borderId="25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26" xfId="0" applyFont="1" applyFill="1" applyBorder="1" applyAlignment="1">
      <alignment horizontal="center" vertical="center"/>
    </xf>
    <xf numFmtId="0" fontId="16" fillId="2" borderId="27" xfId="0" applyFont="1" applyFill="1" applyBorder="1" applyAlignment="1">
      <alignment horizontal="center" vertical="center"/>
    </xf>
    <xf numFmtId="0" fontId="16" fillId="2" borderId="28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 wrapText="1"/>
    </xf>
    <xf numFmtId="0" fontId="13" fillId="2" borderId="30" xfId="0" applyFont="1" applyFill="1" applyBorder="1" applyAlignment="1">
      <alignment horizontal="center" vertical="center" wrapText="1"/>
    </xf>
    <xf numFmtId="0" fontId="13" fillId="2" borderId="31" xfId="0" applyFont="1" applyFill="1" applyBorder="1" applyAlignment="1">
      <alignment horizontal="center" vertical="center" wrapText="1"/>
    </xf>
    <xf numFmtId="0" fontId="13" fillId="2" borderId="32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26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center" vertical="center" wrapText="1"/>
    </xf>
    <xf numFmtId="0" fontId="13" fillId="2" borderId="28" xfId="0" applyFont="1" applyFill="1" applyBorder="1" applyAlignment="1">
      <alignment horizontal="center" vertical="center" wrapText="1"/>
    </xf>
    <xf numFmtId="0" fontId="5" fillId="2" borderId="11" xfId="0" quotePrefix="1" applyFont="1" applyFill="1" applyBorder="1" applyAlignment="1">
      <alignment horizontal="center" vertical="center"/>
    </xf>
    <xf numFmtId="164" fontId="12" fillId="2" borderId="7" xfId="0" applyNumberFormat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2"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428626</xdr:colOff>
      <xdr:row>19</xdr:row>
      <xdr:rowOff>0</xdr:rowOff>
    </xdr:from>
    <xdr:to>
      <xdr:col>60</xdr:col>
      <xdr:colOff>547688</xdr:colOff>
      <xdr:row>21</xdr:row>
      <xdr:rowOff>178593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2781F6F-6776-A3B2-453D-5A65722D2BC5}"/>
            </a:ext>
          </a:extLst>
        </xdr:cNvPr>
        <xdr:cNvSpPr/>
      </xdr:nvSpPr>
      <xdr:spPr>
        <a:xfrm>
          <a:off x="18204657" y="2583656"/>
          <a:ext cx="1940719" cy="571500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When it reaches 100%, it is to be green.</a:t>
          </a:r>
          <a:endParaRPr lang="en-US" sz="1100" b="1" baseline="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53</xdr:col>
      <xdr:colOff>428625</xdr:colOff>
      <xdr:row>16</xdr:row>
      <xdr:rowOff>71438</xdr:rowOff>
    </xdr:from>
    <xdr:to>
      <xdr:col>57</xdr:col>
      <xdr:colOff>273844</xdr:colOff>
      <xdr:row>20</xdr:row>
      <xdr:rowOff>107156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FC239831-34CA-629C-4F60-7CDF39FE1B0F}"/>
            </a:ext>
          </a:extLst>
        </xdr:cNvPr>
        <xdr:cNvCxnSpPr/>
      </xdr:nvCxnSpPr>
      <xdr:spPr>
        <a:xfrm flipH="1" flipV="1">
          <a:off x="15775781" y="2178844"/>
          <a:ext cx="2274094" cy="702468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0422DC-7420-447E-AC31-DE1E71BC6AE0}" name="Table1" displayName="Table1" ref="A3:J43" totalsRowShown="0" headerRowDxfId="11" dataDxfId="10">
  <autoFilter ref="A3:J43" xr:uid="{370422DC-7420-447E-AC31-DE1E71BC6AE0}"/>
  <tableColumns count="10">
    <tableColumn id="3" xr3:uid="{1C462662-5CFB-4E00-97C9-E596431D60D0}" name="Hour" dataDxfId="9"/>
    <tableColumn id="1" xr3:uid="{37CFD661-6D0A-4083-AE1B-AD16B57D9393}" name="Time" dataDxfId="8"/>
    <tableColumn id="4" xr3:uid="{9D3F7288-3870-4ABF-B4DD-79250C3D05D6}" name="PDN" dataDxfId="7">
      <calculatedColumnFormula>_xlfn.XLOOKUP(Table1[[#This Row],[Time]],$L$4:$L$43,$M$4:$M$43,0)</calculatedColumnFormula>
    </tableColumn>
    <tableColumn id="10" xr3:uid="{799A7761-2987-442C-B44E-463361281DD8}" name="P1" dataDxfId="6">
      <calculatedColumnFormula>IF(Table1[[#This Row],[PDN]]&gt;0,0,1)</calculatedColumnFormula>
    </tableColumn>
    <tableColumn id="5" xr3:uid="{36DE4144-A633-48AC-BA83-40A3CC125A15}" name="Cum. PDN" dataDxfId="5">
      <calculatedColumnFormula>SUM($C$4:C4)</calculatedColumnFormula>
    </tableColumn>
    <tableColumn id="2" xr3:uid="{DDA6A1D0-9F21-4A3B-8495-1FDC6DF9B23E}" name="TGT" dataDxfId="4">
      <calculatedColumnFormula>$R$1/($R$2*4)</calculatedColumnFormula>
    </tableColumn>
    <tableColumn id="8" xr3:uid="{60077E8B-12B4-411E-A2D4-190C96550D47}" name="+/-" dataDxfId="3">
      <calculatedColumnFormula>Table1[[#This Row],[TGT]]-Table1[[#This Row],[PDN]]</calculatedColumnFormula>
    </tableColumn>
    <tableColumn id="6" xr3:uid="{238D2FBB-D0E2-4CEC-86A7-55715529DEAC}" name="H1" dataDxfId="2">
      <calculatedColumnFormula>ROUNDUP(SUM(Table1[+/-])/SUM(Table1[P1]),0)</calculatedColumnFormula>
    </tableColumn>
    <tableColumn id="7" xr3:uid="{04BB7DB4-693A-4E80-A15D-0A3B372C101E}" name="Actual TGT" dataDxfId="1">
      <calculatedColumnFormula>IF(Table1[[#This Row],[PDN]]&gt;0,Table1[[#This Row],[TGT]],Table1[[#This Row],[H1]])</calculatedColumnFormula>
    </tableColumn>
    <tableColumn id="9" xr3:uid="{6FA61251-DF95-4F25-BF37-351DA18EBFC4}" name="c" dataDxfId="0"/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5E2E2-9386-4906-A7B1-5EFE49D9ED92}">
  <dimension ref="A1:Q17"/>
  <sheetViews>
    <sheetView workbookViewId="0">
      <selection activeCell="H11" sqref="H11"/>
    </sheetView>
  </sheetViews>
  <sheetFormatPr defaultColWidth="9.109375" defaultRowHeight="14.4" x14ac:dyDescent="0.3"/>
  <cols>
    <col min="1" max="1" width="10.109375" style="1" customWidth="1"/>
    <col min="2" max="2" width="9.109375" style="1"/>
    <col min="3" max="3" width="8.44140625" style="1" customWidth="1"/>
    <col min="4" max="16384" width="9.109375" style="1"/>
  </cols>
  <sheetData>
    <row r="1" spans="1:17" x14ac:dyDescent="0.3">
      <c r="A1" s="1" t="s">
        <v>0</v>
      </c>
      <c r="C1" s="7">
        <v>200</v>
      </c>
    </row>
    <row r="2" spans="1:17" x14ac:dyDescent="0.3">
      <c r="A2" s="1" t="s">
        <v>1</v>
      </c>
      <c r="C2" s="7">
        <v>10</v>
      </c>
    </row>
    <row r="4" spans="1:17" ht="15" thickBot="1" x14ac:dyDescent="0.35">
      <c r="A4" s="1">
        <v>1</v>
      </c>
      <c r="D4" s="1">
        <v>2</v>
      </c>
      <c r="G4" s="1">
        <v>3</v>
      </c>
      <c r="J4" s="1">
        <v>4</v>
      </c>
      <c r="M4" s="1">
        <v>5</v>
      </c>
      <c r="P4" s="1">
        <v>6</v>
      </c>
    </row>
    <row r="5" spans="1:17" ht="25.8" x14ac:dyDescent="0.5">
      <c r="A5" s="8">
        <v>170</v>
      </c>
      <c r="B5" s="6"/>
      <c r="D5" s="8">
        <v>170</v>
      </c>
      <c r="E5" s="6"/>
      <c r="G5" s="8">
        <v>170</v>
      </c>
      <c r="H5" s="6"/>
      <c r="J5" s="8">
        <v>170</v>
      </c>
      <c r="K5" s="6"/>
      <c r="M5" s="8">
        <v>170</v>
      </c>
      <c r="N5" s="6"/>
      <c r="P5" s="8">
        <v>170</v>
      </c>
      <c r="Q5" s="6"/>
    </row>
    <row r="6" spans="1:17" x14ac:dyDescent="0.3">
      <c r="A6" s="2" t="s">
        <v>2</v>
      </c>
      <c r="B6" s="3">
        <v>2</v>
      </c>
      <c r="D6" s="2" t="s">
        <v>2</v>
      </c>
      <c r="E6" s="3">
        <v>2</v>
      </c>
      <c r="G6" s="2" t="s">
        <v>2</v>
      </c>
      <c r="H6" s="3">
        <v>2</v>
      </c>
      <c r="J6" s="2" t="s">
        <v>2</v>
      </c>
      <c r="K6" s="3">
        <v>2</v>
      </c>
      <c r="M6" s="2" t="s">
        <v>2</v>
      </c>
      <c r="N6" s="3">
        <v>2</v>
      </c>
      <c r="P6" s="2" t="s">
        <v>2</v>
      </c>
      <c r="Q6" s="3">
        <v>2</v>
      </c>
    </row>
    <row r="7" spans="1:17" x14ac:dyDescent="0.3">
      <c r="A7" s="2" t="s">
        <v>3</v>
      </c>
      <c r="B7" s="3">
        <v>10</v>
      </c>
      <c r="D7" s="2" t="s">
        <v>3</v>
      </c>
      <c r="E7" s="3">
        <v>10</v>
      </c>
      <c r="G7" s="2" t="s">
        <v>3</v>
      </c>
      <c r="H7" s="3">
        <v>10</v>
      </c>
      <c r="J7" s="2" t="s">
        <v>3</v>
      </c>
      <c r="K7" s="3">
        <v>10</v>
      </c>
      <c r="M7" s="2" t="s">
        <v>3</v>
      </c>
      <c r="N7" s="3">
        <v>10</v>
      </c>
      <c r="P7" s="2" t="s">
        <v>3</v>
      </c>
      <c r="Q7" s="3">
        <v>10</v>
      </c>
    </row>
    <row r="8" spans="1:17" x14ac:dyDescent="0.3">
      <c r="A8" s="2" t="s">
        <v>4</v>
      </c>
      <c r="B8" s="3"/>
      <c r="D8" s="2" t="s">
        <v>4</v>
      </c>
      <c r="E8" s="3"/>
      <c r="G8" s="2" t="s">
        <v>4</v>
      </c>
      <c r="H8" s="3"/>
      <c r="J8" s="2" t="s">
        <v>4</v>
      </c>
      <c r="K8" s="3"/>
      <c r="M8" s="2" t="s">
        <v>4</v>
      </c>
      <c r="N8" s="3"/>
      <c r="P8" s="2" t="s">
        <v>4</v>
      </c>
      <c r="Q8" s="3"/>
    </row>
    <row r="9" spans="1:17" ht="15" thickBot="1" x14ac:dyDescent="0.35">
      <c r="A9" s="4"/>
      <c r="B9" s="5"/>
      <c r="D9" s="4"/>
      <c r="E9" s="5"/>
      <c r="G9" s="4"/>
      <c r="H9" s="5"/>
      <c r="J9" s="4"/>
      <c r="K9" s="5"/>
      <c r="M9" s="4"/>
      <c r="N9" s="5"/>
      <c r="P9" s="4"/>
      <c r="Q9" s="5"/>
    </row>
    <row r="12" spans="1:17" ht="15" thickBot="1" x14ac:dyDescent="0.35">
      <c r="A12" s="1">
        <v>7</v>
      </c>
      <c r="D12" s="1">
        <v>8</v>
      </c>
      <c r="G12" s="1">
        <v>9</v>
      </c>
      <c r="J12" s="1">
        <v>10</v>
      </c>
      <c r="M12" s="1">
        <v>11</v>
      </c>
      <c r="P12" s="1">
        <v>12</v>
      </c>
    </row>
    <row r="13" spans="1:17" ht="25.8" x14ac:dyDescent="0.5">
      <c r="A13" s="8">
        <v>170</v>
      </c>
      <c r="B13" s="6"/>
      <c r="D13" s="8">
        <v>170</v>
      </c>
      <c r="E13" s="6"/>
      <c r="G13" s="8">
        <v>170</v>
      </c>
      <c r="H13" s="6"/>
      <c r="J13" s="8">
        <v>170</v>
      </c>
      <c r="K13" s="6"/>
      <c r="M13" s="8">
        <v>170</v>
      </c>
      <c r="N13" s="6"/>
      <c r="P13" s="8">
        <v>170</v>
      </c>
      <c r="Q13" s="6"/>
    </row>
    <row r="14" spans="1:17" x14ac:dyDescent="0.3">
      <c r="A14" s="2" t="s">
        <v>2</v>
      </c>
      <c r="B14" s="3">
        <v>2</v>
      </c>
      <c r="D14" s="2" t="s">
        <v>2</v>
      </c>
      <c r="E14" s="3">
        <v>2</v>
      </c>
      <c r="G14" s="2" t="s">
        <v>2</v>
      </c>
      <c r="H14" s="3">
        <v>2</v>
      </c>
      <c r="J14" s="2" t="s">
        <v>2</v>
      </c>
      <c r="K14" s="3">
        <v>2</v>
      </c>
      <c r="M14" s="2" t="s">
        <v>2</v>
      </c>
      <c r="N14" s="3">
        <v>2</v>
      </c>
      <c r="P14" s="2" t="s">
        <v>2</v>
      </c>
      <c r="Q14" s="3">
        <v>2</v>
      </c>
    </row>
    <row r="15" spans="1:17" x14ac:dyDescent="0.3">
      <c r="A15" s="2" t="s">
        <v>3</v>
      </c>
      <c r="B15" s="3">
        <v>10</v>
      </c>
      <c r="D15" s="2" t="s">
        <v>3</v>
      </c>
      <c r="E15" s="3">
        <v>10</v>
      </c>
      <c r="G15" s="2" t="s">
        <v>3</v>
      </c>
      <c r="H15" s="3">
        <v>10</v>
      </c>
      <c r="J15" s="2" t="s">
        <v>3</v>
      </c>
      <c r="K15" s="3">
        <v>10</v>
      </c>
      <c r="M15" s="2" t="s">
        <v>3</v>
      </c>
      <c r="N15" s="3">
        <v>10</v>
      </c>
      <c r="P15" s="2" t="s">
        <v>3</v>
      </c>
      <c r="Q15" s="3">
        <v>10</v>
      </c>
    </row>
    <row r="16" spans="1:17" x14ac:dyDescent="0.3">
      <c r="A16" s="2" t="s">
        <v>4</v>
      </c>
      <c r="B16" s="3"/>
      <c r="D16" s="2" t="s">
        <v>4</v>
      </c>
      <c r="E16" s="3"/>
      <c r="G16" s="2" t="s">
        <v>4</v>
      </c>
      <c r="H16" s="3"/>
      <c r="J16" s="2" t="s">
        <v>4</v>
      </c>
      <c r="K16" s="3"/>
      <c r="M16" s="2" t="s">
        <v>4</v>
      </c>
      <c r="N16" s="3"/>
      <c r="P16" s="2" t="s">
        <v>4</v>
      </c>
      <c r="Q16" s="3"/>
    </row>
    <row r="17" spans="1:17" ht="15" thickBot="1" x14ac:dyDescent="0.35">
      <c r="A17" s="4"/>
      <c r="B17" s="5"/>
      <c r="D17" s="4"/>
      <c r="E17" s="5"/>
      <c r="G17" s="4"/>
      <c r="H17" s="5"/>
      <c r="J17" s="4"/>
      <c r="K17" s="5"/>
      <c r="M17" s="4"/>
      <c r="N17" s="5"/>
      <c r="P17" s="4"/>
      <c r="Q1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3DDE-4FDC-4663-93BD-4F017057E315}">
  <dimension ref="A1:BE43"/>
  <sheetViews>
    <sheetView tabSelected="1" topLeftCell="Y1" zoomScaleNormal="100" workbookViewId="0">
      <selection activeCell="BE14" sqref="BE14"/>
    </sheetView>
  </sheetViews>
  <sheetFormatPr defaultColWidth="9.109375" defaultRowHeight="14.4" outlineLevelRow="1" outlineLevelCol="1" x14ac:dyDescent="0.3"/>
  <cols>
    <col min="1" max="1" width="9.109375" style="1" customWidth="1" outlineLevel="1"/>
    <col min="2" max="5" width="10.88671875" style="1" customWidth="1" outlineLevel="1"/>
    <col min="6" max="8" width="9.109375" style="1" customWidth="1" outlineLevel="1"/>
    <col min="9" max="12" width="12.6640625" style="1" customWidth="1" outlineLevel="1"/>
    <col min="13" max="13" width="12.6640625" style="9" customWidth="1" outlineLevel="1"/>
    <col min="14" max="14" width="9.109375" style="1" customWidth="1" outlineLevel="1"/>
    <col min="15" max="15" width="5.33203125" style="1" customWidth="1"/>
    <col min="16" max="16" width="10.33203125" style="1" customWidth="1"/>
    <col min="17" max="17" width="4.88671875" style="9" customWidth="1"/>
    <col min="18" max="18" width="4.6640625" style="9" customWidth="1"/>
    <col min="19" max="19" width="5.33203125" style="1" customWidth="1"/>
    <col min="20" max="20" width="5.109375" style="1" customWidth="1"/>
    <col min="21" max="21" width="10" style="1" customWidth="1"/>
    <col min="22" max="24" width="5.5546875" style="1" customWidth="1"/>
    <col min="25" max="25" width="5.109375" style="1" customWidth="1"/>
    <col min="26" max="26" width="11.44140625" style="1" customWidth="1"/>
    <col min="27" max="29" width="6.33203125" style="1" customWidth="1"/>
    <col min="30" max="30" width="5.44140625" style="1" customWidth="1"/>
    <col min="31" max="31" width="12" style="1" customWidth="1"/>
    <col min="32" max="34" width="5.6640625" style="1" customWidth="1"/>
    <col min="35" max="35" width="5.5546875" style="1" customWidth="1"/>
    <col min="36" max="36" width="12.88671875" style="1" customWidth="1"/>
    <col min="37" max="40" width="5.6640625" style="1" customWidth="1"/>
    <col min="41" max="41" width="2.88671875" style="34" customWidth="1"/>
    <col min="42" max="42" width="9.109375" style="1"/>
    <col min="43" max="43" width="13.6640625" style="49" customWidth="1"/>
    <col min="44" max="44" width="6.88671875" style="49" customWidth="1"/>
    <col min="45" max="45" width="4.6640625" style="49" customWidth="1"/>
    <col min="46" max="46" width="10.5546875" style="49" customWidth="1"/>
    <col min="47" max="47" width="7.44140625" style="49" customWidth="1"/>
    <col min="48" max="48" width="7.88671875" style="49" customWidth="1"/>
    <col min="49" max="49" width="8.44140625" style="49" customWidth="1"/>
    <col min="50" max="50" width="9.109375" style="1"/>
    <col min="51" max="51" width="17.5546875" style="1" customWidth="1"/>
    <col min="52" max="16384" width="9.109375" style="1"/>
  </cols>
  <sheetData>
    <row r="1" spans="1:57" ht="18.600000000000001" thickBot="1" x14ac:dyDescent="0.4">
      <c r="P1" s="10" t="s">
        <v>26</v>
      </c>
      <c r="Q1" s="11"/>
      <c r="R1" s="24">
        <v>2000</v>
      </c>
      <c r="S1" s="25"/>
      <c r="AQ1" s="80" t="s">
        <v>89</v>
      </c>
      <c r="AR1" s="80"/>
      <c r="AS1" s="80"/>
      <c r="AT1" s="80"/>
      <c r="AU1" s="80"/>
      <c r="AV1" s="80"/>
      <c r="AW1" s="80"/>
      <c r="AY1" s="101" t="s">
        <v>90</v>
      </c>
      <c r="AZ1" s="101"/>
      <c r="BA1" s="101"/>
      <c r="BB1" s="101"/>
      <c r="BC1" s="101"/>
      <c r="BD1" s="101"/>
      <c r="BE1" s="101"/>
    </row>
    <row r="2" spans="1:57" x14ac:dyDescent="0.3">
      <c r="P2" s="10" t="s">
        <v>1</v>
      </c>
      <c r="Q2" s="11"/>
      <c r="R2" s="24">
        <v>10</v>
      </c>
      <c r="S2" s="25"/>
      <c r="AQ2" s="84" t="s">
        <v>78</v>
      </c>
      <c r="AR2" s="87">
        <v>1200</v>
      </c>
      <c r="AS2" s="87"/>
      <c r="AT2" s="87" t="s">
        <v>83</v>
      </c>
      <c r="AU2" s="87"/>
      <c r="AV2" s="87">
        <v>1910</v>
      </c>
      <c r="AW2" s="89"/>
      <c r="AY2" s="121" t="s">
        <v>92</v>
      </c>
      <c r="AZ2" s="123">
        <v>200</v>
      </c>
      <c r="BA2" s="123"/>
      <c r="BB2" s="102" t="s">
        <v>94</v>
      </c>
      <c r="BC2" s="103"/>
      <c r="BD2" s="103"/>
      <c r="BE2" s="104"/>
    </row>
    <row r="3" spans="1:57" ht="18.75" customHeight="1" x14ac:dyDescent="0.3">
      <c r="A3" s="1" t="s">
        <v>72</v>
      </c>
      <c r="B3" s="1" t="s">
        <v>14</v>
      </c>
      <c r="C3" s="1" t="s">
        <v>12</v>
      </c>
      <c r="D3" s="1" t="s">
        <v>77</v>
      </c>
      <c r="E3" s="1" t="s">
        <v>73</v>
      </c>
      <c r="F3" s="1" t="s">
        <v>11</v>
      </c>
      <c r="G3" s="28" t="s">
        <v>13</v>
      </c>
      <c r="H3" s="1" t="s">
        <v>75</v>
      </c>
      <c r="I3" s="1" t="s">
        <v>74</v>
      </c>
      <c r="J3" s="1" t="s">
        <v>76</v>
      </c>
      <c r="L3" s="10" t="s">
        <v>14</v>
      </c>
      <c r="M3" s="11" t="s">
        <v>12</v>
      </c>
      <c r="U3" s="12"/>
      <c r="V3" s="12"/>
      <c r="W3" s="12"/>
      <c r="X3" s="12"/>
      <c r="Y3" s="12"/>
      <c r="Z3" s="12"/>
      <c r="AA3" s="12"/>
      <c r="AB3" s="12"/>
      <c r="AC3" s="12"/>
      <c r="AD3" s="12"/>
      <c r="AE3" s="9"/>
      <c r="AQ3" s="85"/>
      <c r="AR3" s="88"/>
      <c r="AS3" s="88"/>
      <c r="AT3" s="88"/>
      <c r="AU3" s="88"/>
      <c r="AV3" s="88"/>
      <c r="AW3" s="90"/>
      <c r="AY3" s="122"/>
      <c r="AZ3" s="124"/>
      <c r="BA3" s="124"/>
      <c r="BB3" s="105"/>
      <c r="BC3" s="106"/>
      <c r="BD3" s="106"/>
      <c r="BE3" s="107"/>
    </row>
    <row r="4" spans="1:57" ht="15" customHeight="1" outlineLevel="1" x14ac:dyDescent="0.3">
      <c r="A4" s="1" t="s">
        <v>15</v>
      </c>
      <c r="B4" s="1" t="s">
        <v>5</v>
      </c>
      <c r="C4" s="9">
        <f>_xlfn.XLOOKUP(Table1[[#This Row],[Time]],$L$4:$L$43,$M$4:$M$43,0)</f>
        <v>42</v>
      </c>
      <c r="D4" s="9">
        <f>IF(Table1[[#This Row],[PDN]]&gt;0,0,1)</f>
        <v>0</v>
      </c>
      <c r="E4" s="1">
        <f>SUM($C$4:C4)</f>
        <v>42</v>
      </c>
      <c r="F4" s="1">
        <f t="shared" ref="F4:F43" si="0">$R$1/($R$2*4)</f>
        <v>50</v>
      </c>
      <c r="G4" s="1">
        <f>Table1[[#This Row],[TGT]]-Table1[[#This Row],[PDN]]</f>
        <v>8</v>
      </c>
      <c r="H4" s="9">
        <f>ROUNDUP(SUM(Table1[+/-])/SUM(Table1[P1]),0)</f>
        <v>54</v>
      </c>
      <c r="I4" s="9">
        <f>IF(Table1[[#This Row],[PDN]]&gt;0,Table1[[#This Row],[TGT]],Table1[[#This Row],[H1]])</f>
        <v>50</v>
      </c>
      <c r="J4" s="9"/>
      <c r="K4" s="9"/>
      <c r="L4" s="11" t="s">
        <v>5</v>
      </c>
      <c r="M4" s="11">
        <f>R15</f>
        <v>42</v>
      </c>
      <c r="U4" s="12"/>
      <c r="V4" s="12"/>
      <c r="W4" s="12"/>
      <c r="X4" s="12"/>
      <c r="Y4" s="12"/>
      <c r="Z4" s="12"/>
      <c r="AA4" s="12"/>
      <c r="AB4" s="12"/>
      <c r="AC4" s="12"/>
      <c r="AD4" s="12"/>
      <c r="AE4" s="9"/>
      <c r="AQ4" s="44"/>
      <c r="AR4" s="45"/>
      <c r="AS4" s="45"/>
      <c r="AT4" s="46"/>
      <c r="AU4" s="46"/>
      <c r="AV4" s="46"/>
      <c r="AW4" s="47"/>
      <c r="AY4" s="30"/>
      <c r="AZ4" s="43"/>
      <c r="BA4" s="43"/>
      <c r="BB4" s="29"/>
      <c r="BC4" s="29"/>
      <c r="BD4" s="29"/>
      <c r="BE4" s="31"/>
    </row>
    <row r="5" spans="1:57" ht="15" customHeight="1" outlineLevel="1" x14ac:dyDescent="0.3">
      <c r="A5" s="1" t="s">
        <v>15</v>
      </c>
      <c r="B5" s="1" t="s">
        <v>6</v>
      </c>
      <c r="C5" s="9">
        <f>_xlfn.XLOOKUP(Table1[[#This Row],[Time]],$L$4:$L$43,$M$4:$M$43,0)</f>
        <v>34</v>
      </c>
      <c r="D5" s="9">
        <f>IF(Table1[[#This Row],[PDN]]&gt;0,0,1)</f>
        <v>0</v>
      </c>
      <c r="E5" s="1">
        <f>SUM($C$4:C5)</f>
        <v>76</v>
      </c>
      <c r="F5" s="1">
        <f t="shared" si="0"/>
        <v>50</v>
      </c>
      <c r="G5" s="1">
        <f>Table1[[#This Row],[TGT]]-Table1[[#This Row],[PDN]]</f>
        <v>16</v>
      </c>
      <c r="H5" s="9">
        <f>ROUNDUP(SUM(Table1[+/-])/SUM(Table1[P1]),0)</f>
        <v>54</v>
      </c>
      <c r="I5" s="9">
        <f>IF(Table1[[#This Row],[PDN]]&gt;0,Table1[[#This Row],[TGT]],Table1[[#This Row],[H1]])</f>
        <v>50</v>
      </c>
      <c r="J5" s="9"/>
      <c r="K5" s="9"/>
      <c r="L5" s="11" t="s">
        <v>6</v>
      </c>
      <c r="M5" s="11">
        <f t="shared" ref="M5:M7" si="1">R16</f>
        <v>34</v>
      </c>
      <c r="U5" s="9"/>
      <c r="V5" s="9"/>
      <c r="W5" s="9"/>
      <c r="X5" s="9"/>
      <c r="Y5" s="9"/>
      <c r="Z5" s="9"/>
      <c r="AA5" s="9"/>
      <c r="AB5" s="9"/>
      <c r="AC5" s="9"/>
      <c r="AD5" s="9"/>
      <c r="AQ5" s="44"/>
      <c r="AR5" s="45"/>
      <c r="AS5" s="45"/>
      <c r="AT5" s="46"/>
      <c r="AU5" s="46"/>
      <c r="AV5" s="46"/>
      <c r="AW5" s="47"/>
      <c r="AY5" s="30"/>
      <c r="AZ5" s="43"/>
      <c r="BA5" s="43"/>
      <c r="BB5" s="29"/>
      <c r="BC5" s="29"/>
      <c r="BD5" s="29"/>
      <c r="BE5" s="31"/>
    </row>
    <row r="6" spans="1:57" ht="15" customHeight="1" outlineLevel="1" x14ac:dyDescent="0.3">
      <c r="A6" s="1" t="s">
        <v>15</v>
      </c>
      <c r="B6" s="1" t="s">
        <v>7</v>
      </c>
      <c r="C6" s="9">
        <f>_xlfn.XLOOKUP(Table1[[#This Row],[Time]],$L$4:$L$43,$M$4:$M$43,0)</f>
        <v>24</v>
      </c>
      <c r="D6" s="9">
        <f>IF(Table1[[#This Row],[PDN]]&gt;0,0,1)</f>
        <v>0</v>
      </c>
      <c r="E6" s="1">
        <f>SUM($C$4:C6)</f>
        <v>100</v>
      </c>
      <c r="F6" s="1">
        <f t="shared" si="0"/>
        <v>50</v>
      </c>
      <c r="G6" s="1">
        <f>Table1[[#This Row],[TGT]]-Table1[[#This Row],[PDN]]</f>
        <v>26</v>
      </c>
      <c r="H6" s="9">
        <f>ROUNDUP(SUM(Table1[+/-])/SUM(Table1[P1]),0)</f>
        <v>54</v>
      </c>
      <c r="I6" s="9">
        <f>IF(Table1[[#This Row],[PDN]]&gt;0,Table1[[#This Row],[TGT]],Table1[[#This Row],[H1]])</f>
        <v>50</v>
      </c>
      <c r="J6" s="9"/>
      <c r="K6" s="9"/>
      <c r="L6" s="11" t="s">
        <v>7</v>
      </c>
      <c r="M6" s="11">
        <f t="shared" si="1"/>
        <v>24</v>
      </c>
      <c r="AQ6" s="44"/>
      <c r="AR6" s="45"/>
      <c r="AS6" s="45"/>
      <c r="AT6" s="46"/>
      <c r="AU6" s="46"/>
      <c r="AV6" s="46"/>
      <c r="AW6" s="47"/>
      <c r="AY6" s="30"/>
      <c r="AZ6" s="43"/>
      <c r="BA6" s="43"/>
      <c r="BB6" s="29"/>
      <c r="BC6" s="29"/>
      <c r="BD6" s="29"/>
      <c r="BE6" s="31"/>
    </row>
    <row r="7" spans="1:57" ht="15" customHeight="1" outlineLevel="1" x14ac:dyDescent="0.3">
      <c r="A7" s="1" t="s">
        <v>15</v>
      </c>
      <c r="B7" s="1" t="s">
        <v>8</v>
      </c>
      <c r="C7" s="9">
        <f>_xlfn.XLOOKUP(Table1[[#This Row],[Time]],$L$4:$L$43,$M$4:$M$43,0)</f>
        <v>56</v>
      </c>
      <c r="D7" s="9">
        <f>IF(Table1[[#This Row],[PDN]]&gt;0,0,1)</f>
        <v>0</v>
      </c>
      <c r="E7" s="1">
        <f>SUM($C$4:C7)</f>
        <v>156</v>
      </c>
      <c r="F7" s="1">
        <f t="shared" si="0"/>
        <v>50</v>
      </c>
      <c r="G7" s="1">
        <f>Table1[[#This Row],[TGT]]-Table1[[#This Row],[PDN]]</f>
        <v>-6</v>
      </c>
      <c r="H7" s="9">
        <f>ROUNDUP(SUM(Table1[+/-])/SUM(Table1[P1]),0)</f>
        <v>54</v>
      </c>
      <c r="I7" s="9">
        <f>IF(Table1[[#This Row],[PDN]]&gt;0,Table1[[#This Row],[TGT]],Table1[[#This Row],[H1]])</f>
        <v>50</v>
      </c>
      <c r="J7" s="9"/>
      <c r="K7" s="9"/>
      <c r="L7" s="11" t="s">
        <v>8</v>
      </c>
      <c r="M7" s="11">
        <f t="shared" si="1"/>
        <v>56</v>
      </c>
      <c r="AQ7" s="44"/>
      <c r="AR7" s="45"/>
      <c r="AS7" s="45"/>
      <c r="AT7" s="46"/>
      <c r="AU7" s="46"/>
      <c r="AV7" s="46"/>
      <c r="AW7" s="47"/>
      <c r="AY7" s="30"/>
      <c r="AZ7" s="43"/>
      <c r="BA7" s="43"/>
      <c r="BB7" s="29"/>
      <c r="BC7" s="29"/>
      <c r="BD7" s="29"/>
      <c r="BE7" s="31"/>
    </row>
    <row r="8" spans="1:57" ht="15" customHeight="1" outlineLevel="1" x14ac:dyDescent="0.3">
      <c r="A8" s="1" t="s">
        <v>63</v>
      </c>
      <c r="B8" s="1" t="s">
        <v>27</v>
      </c>
      <c r="C8" s="9">
        <f>_xlfn.XLOOKUP(Table1[[#This Row],[Time]],$L$4:$L$43,$M$4:$M$43,0)</f>
        <v>23</v>
      </c>
      <c r="D8" s="9">
        <f>IF(Table1[[#This Row],[PDN]]&gt;0,0,1)</f>
        <v>0</v>
      </c>
      <c r="E8" s="1">
        <f>SUM($C$4:C8)</f>
        <v>179</v>
      </c>
      <c r="F8" s="1">
        <f t="shared" si="0"/>
        <v>50</v>
      </c>
      <c r="G8" s="1">
        <f>Table1[[#This Row],[TGT]]-Table1[[#This Row],[PDN]]</f>
        <v>27</v>
      </c>
      <c r="H8" s="9">
        <f>ROUNDUP(SUM(Table1[+/-])/SUM(Table1[P1]),0)</f>
        <v>54</v>
      </c>
      <c r="I8" s="9">
        <f>IF(Table1[[#This Row],[PDN]]&gt;0,Table1[[#This Row],[TGT]],Table1[[#This Row],[H1]])</f>
        <v>50</v>
      </c>
      <c r="J8" s="9"/>
      <c r="K8" s="9"/>
      <c r="L8" s="11" t="s">
        <v>27</v>
      </c>
      <c r="M8" s="11">
        <f>W15</f>
        <v>23</v>
      </c>
      <c r="AQ8" s="44"/>
      <c r="AR8" s="45"/>
      <c r="AS8" s="45"/>
      <c r="AT8" s="46"/>
      <c r="AU8" s="46"/>
      <c r="AV8" s="46"/>
      <c r="AW8" s="47"/>
      <c r="AY8" s="30"/>
      <c r="AZ8" s="43"/>
      <c r="BA8" s="43"/>
      <c r="BB8" s="29"/>
      <c r="BC8" s="29"/>
      <c r="BD8" s="29"/>
      <c r="BE8" s="31"/>
    </row>
    <row r="9" spans="1:57" ht="15" customHeight="1" x14ac:dyDescent="0.3">
      <c r="A9" s="1" t="s">
        <v>63</v>
      </c>
      <c r="B9" s="1" t="s">
        <v>28</v>
      </c>
      <c r="C9" s="9">
        <f>_xlfn.XLOOKUP(Table1[[#This Row],[Time]],$L$4:$L$43,$M$4:$M$43,0)</f>
        <v>34</v>
      </c>
      <c r="D9" s="9">
        <f>IF(Table1[[#This Row],[PDN]]&gt;0,0,1)</f>
        <v>0</v>
      </c>
      <c r="E9" s="1">
        <f>SUM($C$4:C9)</f>
        <v>213</v>
      </c>
      <c r="F9" s="1">
        <f t="shared" si="0"/>
        <v>50</v>
      </c>
      <c r="G9" s="1">
        <f>Table1[[#This Row],[TGT]]-Table1[[#This Row],[PDN]]</f>
        <v>16</v>
      </c>
      <c r="H9" s="9">
        <f>ROUNDUP(SUM(Table1[+/-])/SUM(Table1[P1]),0)</f>
        <v>54</v>
      </c>
      <c r="I9" s="9">
        <f>IF(Table1[[#This Row],[PDN]]&gt;0,Table1[[#This Row],[TGT]],Table1[[#This Row],[H1]])</f>
        <v>50</v>
      </c>
      <c r="J9" s="9"/>
      <c r="K9" s="9"/>
      <c r="L9" s="11" t="s">
        <v>28</v>
      </c>
      <c r="M9" s="11">
        <f t="shared" ref="M9:M11" si="2">W16</f>
        <v>34</v>
      </c>
      <c r="AQ9" s="85" t="s">
        <v>79</v>
      </c>
      <c r="AR9" s="88">
        <v>1150</v>
      </c>
      <c r="AS9" s="88"/>
      <c r="AT9" s="91" t="s">
        <v>85</v>
      </c>
      <c r="AU9" s="91"/>
      <c r="AV9" s="92">
        <v>210</v>
      </c>
      <c r="AW9" s="93"/>
      <c r="AY9" s="122" t="s">
        <v>93</v>
      </c>
      <c r="AZ9" s="125">
        <v>190</v>
      </c>
      <c r="BA9" s="125"/>
      <c r="BB9" s="108">
        <v>210</v>
      </c>
      <c r="BC9" s="109"/>
      <c r="BD9" s="109"/>
      <c r="BE9" s="110"/>
    </row>
    <row r="10" spans="1:57" ht="16.2" outlineLevel="1" thickBot="1" x14ac:dyDescent="0.35">
      <c r="A10" s="1" t="s">
        <v>63</v>
      </c>
      <c r="B10" s="1" t="s">
        <v>29</v>
      </c>
      <c r="C10" s="9">
        <f>_xlfn.XLOOKUP(Table1[[#This Row],[Time]],$L$4:$L$43,$M$4:$M$43,0)</f>
        <v>55</v>
      </c>
      <c r="D10" s="9">
        <f>IF(Table1[[#This Row],[PDN]]&gt;0,0,1)</f>
        <v>0</v>
      </c>
      <c r="E10" s="1">
        <f>SUM($C$4:C10)</f>
        <v>268</v>
      </c>
      <c r="F10" s="1">
        <f t="shared" si="0"/>
        <v>50</v>
      </c>
      <c r="G10" s="1">
        <f>Table1[[#This Row],[TGT]]-Table1[[#This Row],[PDN]]</f>
        <v>-5</v>
      </c>
      <c r="H10" s="9">
        <f>ROUNDUP(SUM(Table1[+/-])/SUM(Table1[P1]),0)</f>
        <v>54</v>
      </c>
      <c r="I10" s="9">
        <f>IF(Table1[[#This Row],[PDN]]&gt;0,Table1[[#This Row],[TGT]],Table1[[#This Row],[H1]])</f>
        <v>50</v>
      </c>
      <c r="J10" s="9"/>
      <c r="K10" s="9"/>
      <c r="L10" s="11" t="s">
        <v>29</v>
      </c>
      <c r="M10" s="11">
        <f t="shared" si="2"/>
        <v>55</v>
      </c>
      <c r="P10" s="23" t="s">
        <v>16</v>
      </c>
      <c r="U10" s="62" t="s">
        <v>17</v>
      </c>
      <c r="Z10" s="23" t="s">
        <v>18</v>
      </c>
      <c r="AE10" s="23" t="s">
        <v>19</v>
      </c>
      <c r="AJ10" s="23" t="s">
        <v>20</v>
      </c>
      <c r="AQ10" s="85"/>
      <c r="AR10" s="88"/>
      <c r="AS10" s="88"/>
      <c r="AT10" s="91"/>
      <c r="AU10" s="91"/>
      <c r="AV10" s="92"/>
      <c r="AW10" s="93"/>
      <c r="AY10" s="122"/>
      <c r="AZ10" s="125"/>
      <c r="BA10" s="125"/>
      <c r="BB10" s="111"/>
      <c r="BC10" s="112"/>
      <c r="BD10" s="112"/>
      <c r="BE10" s="113"/>
    </row>
    <row r="11" spans="1:57" ht="15" customHeight="1" outlineLevel="1" x14ac:dyDescent="0.3">
      <c r="A11" s="1" t="s">
        <v>63</v>
      </c>
      <c r="B11" s="1" t="s">
        <v>30</v>
      </c>
      <c r="C11" s="9">
        <f>_xlfn.XLOOKUP(Table1[[#This Row],[Time]],$L$4:$L$43,$M$4:$M$43,0)</f>
        <v>34</v>
      </c>
      <c r="D11" s="9">
        <f>IF(Table1[[#This Row],[PDN]]&gt;0,0,1)</f>
        <v>0</v>
      </c>
      <c r="E11" s="1">
        <f>SUM($C$4:C11)</f>
        <v>302</v>
      </c>
      <c r="F11" s="1">
        <f t="shared" si="0"/>
        <v>50</v>
      </c>
      <c r="G11" s="1">
        <f>Table1[[#This Row],[TGT]]-Table1[[#This Row],[PDN]]</f>
        <v>16</v>
      </c>
      <c r="H11" s="9">
        <f>ROUNDUP(SUM(Table1[+/-])/SUM(Table1[P1]),0)</f>
        <v>54</v>
      </c>
      <c r="I11" s="9">
        <f>IF(Table1[[#This Row],[PDN]]&gt;0,Table1[[#This Row],[TGT]],Table1[[#This Row],[H1]])</f>
        <v>50</v>
      </c>
      <c r="J11" s="9"/>
      <c r="K11" s="9"/>
      <c r="L11" s="11" t="s">
        <v>30</v>
      </c>
      <c r="M11" s="11">
        <f t="shared" si="2"/>
        <v>34</v>
      </c>
      <c r="P11" s="65">
        <f>SUM(R15:R18)</f>
        <v>156</v>
      </c>
      <c r="Q11" s="66"/>
      <c r="R11" s="63">
        <f>P11/SUM(Q15:Q18)</f>
        <v>0.78</v>
      </c>
      <c r="S11" s="64"/>
      <c r="U11" s="65">
        <f>SUM(W15:W18)</f>
        <v>146</v>
      </c>
      <c r="V11" s="66"/>
      <c r="W11" s="63">
        <f>U11/SUM(V15:V18)</f>
        <v>0.73</v>
      </c>
      <c r="X11" s="64"/>
      <c r="Z11" s="65">
        <f>SUM(AB15:AB18)</f>
        <v>0</v>
      </c>
      <c r="AA11" s="66"/>
      <c r="AB11" s="63">
        <f>Z11/SUM(AA15:AA18)</f>
        <v>0</v>
      </c>
      <c r="AC11" s="64"/>
      <c r="AE11" s="65">
        <f>SUM(AG15:AG18)</f>
        <v>0</v>
      </c>
      <c r="AF11" s="66"/>
      <c r="AG11" s="63">
        <f>AE11/SUM(AF15:AF18)</f>
        <v>0</v>
      </c>
      <c r="AH11" s="64"/>
      <c r="AJ11" s="65">
        <f>SUM(AL15:AL18)</f>
        <v>0</v>
      </c>
      <c r="AK11" s="66"/>
      <c r="AL11" s="63">
        <f>AJ11/SUM(AK15:AK18)</f>
        <v>0</v>
      </c>
      <c r="AM11" s="64"/>
      <c r="AN11" s="32"/>
      <c r="AO11" s="35"/>
      <c r="AQ11" s="86" t="s">
        <v>13</v>
      </c>
      <c r="AR11" s="94">
        <f>AR9-AR2</f>
        <v>-50</v>
      </c>
      <c r="AS11" s="94"/>
      <c r="AT11" s="88" t="s">
        <v>82</v>
      </c>
      <c r="AU11" s="88"/>
      <c r="AV11" s="88">
        <v>400</v>
      </c>
      <c r="AW11" s="90"/>
      <c r="AY11" s="117" t="s">
        <v>13</v>
      </c>
      <c r="AZ11" s="118">
        <f>AZ9-AZ2</f>
        <v>-10</v>
      </c>
      <c r="BA11" s="118"/>
      <c r="BB11" s="111"/>
      <c r="BC11" s="112"/>
      <c r="BD11" s="112"/>
      <c r="BE11" s="113"/>
    </row>
    <row r="12" spans="1:57" outlineLevel="1" x14ac:dyDescent="0.3">
      <c r="A12" s="1" t="s">
        <v>64</v>
      </c>
      <c r="B12" s="1" t="s">
        <v>31</v>
      </c>
      <c r="C12" s="9">
        <f>_xlfn.XLOOKUP(Table1[[#This Row],[Time]],$L$4:$L$43,$M$4:$M$43,0)</f>
        <v>0</v>
      </c>
      <c r="D12" s="9">
        <f>IF(Table1[[#This Row],[PDN]]&gt;0,0,1)</f>
        <v>1</v>
      </c>
      <c r="E12" s="1">
        <f>SUM($C$4:C12)</f>
        <v>302</v>
      </c>
      <c r="F12" s="1">
        <f t="shared" si="0"/>
        <v>50</v>
      </c>
      <c r="G12" s="1">
        <f>Table1[[#This Row],[TGT]]-Table1[[#This Row],[PDN]]</f>
        <v>50</v>
      </c>
      <c r="H12" s="9">
        <f>ROUNDUP(SUM(Table1[+/-])/SUM(Table1[P1]),0)</f>
        <v>54</v>
      </c>
      <c r="I12" s="9">
        <f>IF(Table1[[#This Row],[PDN]]&gt;0,Table1[[#This Row],[TGT]],Table1[[#This Row],[H1]])</f>
        <v>54</v>
      </c>
      <c r="J12" s="9"/>
      <c r="K12" s="9"/>
      <c r="L12" s="11" t="s">
        <v>31</v>
      </c>
      <c r="M12" s="11">
        <f>AB15</f>
        <v>0</v>
      </c>
      <c r="P12" s="67"/>
      <c r="Q12" s="68"/>
      <c r="R12" s="69">
        <f>P11-SUM(Q15:Q18)</f>
        <v>-44</v>
      </c>
      <c r="S12" s="70"/>
      <c r="U12" s="67"/>
      <c r="V12" s="68"/>
      <c r="W12" s="69">
        <f>U11-SUM(V15:V18)</f>
        <v>-54</v>
      </c>
      <c r="X12" s="70"/>
      <c r="Z12" s="67"/>
      <c r="AA12" s="68"/>
      <c r="AB12" s="69">
        <f>Z11-SUM(AA15:AA18)</f>
        <v>-216</v>
      </c>
      <c r="AC12" s="70"/>
      <c r="AE12" s="67"/>
      <c r="AF12" s="68"/>
      <c r="AG12" s="69">
        <f>AE11-SUM(AF15:AF18)</f>
        <v>-216</v>
      </c>
      <c r="AH12" s="70"/>
      <c r="AJ12" s="67"/>
      <c r="AK12" s="68"/>
      <c r="AL12" s="69">
        <f>AJ11-SUM(AK15:AK18)</f>
        <v>-216</v>
      </c>
      <c r="AM12" s="70"/>
      <c r="AN12" s="15"/>
      <c r="AO12" s="36"/>
      <c r="AQ12" s="86"/>
      <c r="AR12" s="94"/>
      <c r="AS12" s="94"/>
      <c r="AT12" s="88"/>
      <c r="AU12" s="88"/>
      <c r="AV12" s="88"/>
      <c r="AW12" s="90"/>
      <c r="AY12" s="117"/>
      <c r="AZ12" s="118"/>
      <c r="BA12" s="118"/>
      <c r="BB12" s="114"/>
      <c r="BC12" s="115"/>
      <c r="BD12" s="115"/>
      <c r="BE12" s="116"/>
    </row>
    <row r="13" spans="1:57" ht="22.2" outlineLevel="1" x14ac:dyDescent="0.3">
      <c r="A13" s="1" t="s">
        <v>64</v>
      </c>
      <c r="B13" s="1" t="s">
        <v>32</v>
      </c>
      <c r="C13" s="9">
        <f>_xlfn.XLOOKUP(Table1[[#This Row],[Time]],$L$4:$L$43,$M$4:$M$43,0)</f>
        <v>0</v>
      </c>
      <c r="D13" s="9">
        <f>IF(Table1[[#This Row],[PDN]]&gt;0,0,1)</f>
        <v>1</v>
      </c>
      <c r="E13" s="1">
        <f>SUM($C$4:C13)</f>
        <v>302</v>
      </c>
      <c r="F13" s="1">
        <f t="shared" si="0"/>
        <v>50</v>
      </c>
      <c r="G13" s="1">
        <f>Table1[[#This Row],[TGT]]-Table1[[#This Row],[PDN]]</f>
        <v>50</v>
      </c>
      <c r="H13" s="9">
        <f>ROUNDUP(SUM(Table1[+/-])/SUM(Table1[P1]),0)</f>
        <v>54</v>
      </c>
      <c r="I13" s="9">
        <f>IF(Table1[[#This Row],[PDN]]&gt;0,Table1[[#This Row],[TGT]],Table1[[#This Row],[H1]])</f>
        <v>54</v>
      </c>
      <c r="J13" s="9"/>
      <c r="K13" s="9"/>
      <c r="L13" s="11" t="s">
        <v>32</v>
      </c>
      <c r="M13" s="11">
        <f t="shared" ref="M13:M15" si="3">AB16</f>
        <v>0</v>
      </c>
      <c r="P13" s="13"/>
      <c r="Q13" s="14"/>
      <c r="R13" s="15"/>
      <c r="S13" s="16"/>
      <c r="U13" s="13"/>
      <c r="V13" s="14"/>
      <c r="W13" s="15"/>
      <c r="X13" s="16"/>
      <c r="Z13" s="13"/>
      <c r="AA13" s="14"/>
      <c r="AB13" s="15"/>
      <c r="AC13" s="16"/>
      <c r="AE13" s="13"/>
      <c r="AF13" s="14"/>
      <c r="AG13" s="15"/>
      <c r="AH13" s="16"/>
      <c r="AJ13" s="13"/>
      <c r="AK13" s="14"/>
      <c r="AL13" s="15"/>
      <c r="AM13" s="16"/>
      <c r="AN13" s="15"/>
      <c r="AO13" s="36"/>
      <c r="AQ13" s="48"/>
      <c r="AW13" s="50"/>
      <c r="AY13" s="2"/>
      <c r="BE13" s="3"/>
    </row>
    <row r="14" spans="1:57" outlineLevel="1" x14ac:dyDescent="0.3">
      <c r="A14" s="1" t="s">
        <v>64</v>
      </c>
      <c r="B14" s="1" t="s">
        <v>33</v>
      </c>
      <c r="C14" s="9">
        <f>_xlfn.XLOOKUP(Table1[[#This Row],[Time]],$L$4:$L$43,$M$4:$M$43,0)</f>
        <v>0</v>
      </c>
      <c r="D14" s="9">
        <f>IF(Table1[[#This Row],[PDN]]&gt;0,0,1)</f>
        <v>1</v>
      </c>
      <c r="E14" s="1">
        <f>SUM($C$4:C14)</f>
        <v>302</v>
      </c>
      <c r="F14" s="1">
        <f t="shared" si="0"/>
        <v>50</v>
      </c>
      <c r="G14" s="1">
        <f>Table1[[#This Row],[TGT]]-Table1[[#This Row],[PDN]]</f>
        <v>50</v>
      </c>
      <c r="H14" s="9">
        <f>ROUNDUP(SUM(Table1[+/-])/SUM(Table1[P1]),0)</f>
        <v>54</v>
      </c>
      <c r="I14" s="9">
        <f>IF(Table1[[#This Row],[PDN]]&gt;0,Table1[[#This Row],[TGT]],Table1[[#This Row],[H1]])</f>
        <v>54</v>
      </c>
      <c r="J14" s="9"/>
      <c r="K14" s="9"/>
      <c r="L14" s="11" t="s">
        <v>33</v>
      </c>
      <c r="M14" s="11">
        <f t="shared" si="3"/>
        <v>0</v>
      </c>
      <c r="P14" s="59" t="s">
        <v>14</v>
      </c>
      <c r="Q14" s="11" t="s">
        <v>11</v>
      </c>
      <c r="R14" s="11" t="s">
        <v>12</v>
      </c>
      <c r="S14" s="20" t="s">
        <v>13</v>
      </c>
      <c r="U14" s="19" t="s">
        <v>14</v>
      </c>
      <c r="V14" s="11" t="s">
        <v>11</v>
      </c>
      <c r="W14" s="11" t="s">
        <v>12</v>
      </c>
      <c r="X14" s="20" t="s">
        <v>13</v>
      </c>
      <c r="Z14" s="19" t="s">
        <v>14</v>
      </c>
      <c r="AA14" s="11" t="s">
        <v>11</v>
      </c>
      <c r="AB14" s="11" t="s">
        <v>12</v>
      </c>
      <c r="AC14" s="20" t="s">
        <v>13</v>
      </c>
      <c r="AE14" s="19" t="s">
        <v>14</v>
      </c>
      <c r="AF14" s="11" t="s">
        <v>11</v>
      </c>
      <c r="AG14" s="11" t="s">
        <v>12</v>
      </c>
      <c r="AH14" s="20" t="s">
        <v>13</v>
      </c>
      <c r="AJ14" s="19" t="s">
        <v>14</v>
      </c>
      <c r="AK14" s="11" t="s">
        <v>11</v>
      </c>
      <c r="AL14" s="11" t="s">
        <v>12</v>
      </c>
      <c r="AM14" s="20" t="s">
        <v>13</v>
      </c>
      <c r="AN14" s="28"/>
      <c r="AO14" s="37"/>
      <c r="AQ14" s="51" t="s">
        <v>26</v>
      </c>
      <c r="AR14" s="52">
        <v>2000</v>
      </c>
      <c r="AS14" s="75" t="s">
        <v>86</v>
      </c>
      <c r="AT14" s="75"/>
      <c r="AU14" s="83" t="s">
        <v>84</v>
      </c>
      <c r="AV14" s="82"/>
      <c r="AW14" s="53">
        <f>(AR16+AR17/4)*AR15*60</f>
        <v>20700</v>
      </c>
      <c r="AY14" s="19" t="s">
        <v>26</v>
      </c>
      <c r="AZ14" s="11">
        <v>2000</v>
      </c>
      <c r="BA14" s="119" t="s">
        <v>86</v>
      </c>
      <c r="BB14" s="119"/>
      <c r="BC14" s="120" t="s">
        <v>96</v>
      </c>
      <c r="BD14" s="98"/>
      <c r="BE14" s="27">
        <v>1150</v>
      </c>
    </row>
    <row r="15" spans="1:57" outlineLevel="1" x14ac:dyDescent="0.3">
      <c r="A15" s="1" t="s">
        <v>64</v>
      </c>
      <c r="B15" s="1" t="s">
        <v>34</v>
      </c>
      <c r="C15" s="9">
        <f>_xlfn.XLOOKUP(Table1[[#This Row],[Time]],$L$4:$L$43,$M$4:$M$43,0)</f>
        <v>0</v>
      </c>
      <c r="D15" s="9">
        <f>IF(Table1[[#This Row],[PDN]]&gt;0,0,1)</f>
        <v>1</v>
      </c>
      <c r="E15" s="1">
        <f>SUM($C$4:C15)</f>
        <v>302</v>
      </c>
      <c r="F15" s="1">
        <f t="shared" si="0"/>
        <v>50</v>
      </c>
      <c r="G15" s="1">
        <f>Table1[[#This Row],[TGT]]-Table1[[#This Row],[PDN]]</f>
        <v>50</v>
      </c>
      <c r="H15" s="9">
        <f>ROUNDUP(SUM(Table1[+/-])/SUM(Table1[P1]),0)</f>
        <v>54</v>
      </c>
      <c r="I15" s="9">
        <f>IF(Table1[[#This Row],[PDN]]&gt;0,Table1[[#This Row],[TGT]],Table1[[#This Row],[H1]])</f>
        <v>54</v>
      </c>
      <c r="J15" s="9"/>
      <c r="K15" s="9"/>
      <c r="L15" s="11" t="s">
        <v>34</v>
      </c>
      <c r="M15" s="11">
        <f t="shared" si="3"/>
        <v>0</v>
      </c>
      <c r="O15" s="17">
        <v>1</v>
      </c>
      <c r="P15" s="59" t="s">
        <v>5</v>
      </c>
      <c r="Q15" s="11">
        <f>_xlfn.XLOOKUP(P15,Table1[Time],Table1[Actual TGT])</f>
        <v>50</v>
      </c>
      <c r="R15" s="11">
        <v>42</v>
      </c>
      <c r="S15" s="21">
        <f>IF(ISNUMBER(R15),R15-Q15,"")</f>
        <v>-8</v>
      </c>
      <c r="T15" s="17">
        <v>5</v>
      </c>
      <c r="U15" s="19" t="s">
        <v>27</v>
      </c>
      <c r="V15" s="11">
        <f>_xlfn.XLOOKUP(U15,Table1[Time],Table1[Actual TGT],"")</f>
        <v>50</v>
      </c>
      <c r="W15" s="11">
        <v>23</v>
      </c>
      <c r="X15" s="21">
        <f>IF(ISNUMBER(W15),W15-V15,"")</f>
        <v>-27</v>
      </c>
      <c r="Y15" s="17">
        <v>9</v>
      </c>
      <c r="Z15" s="19" t="s">
        <v>31</v>
      </c>
      <c r="AA15" s="11">
        <f>_xlfn.XLOOKUP(Z15,Table1[Time],Table1[Actual TGT],"")</f>
        <v>54</v>
      </c>
      <c r="AB15" s="11"/>
      <c r="AC15" s="21" t="str">
        <f>IF(ISNUMBER(AB15),AB15-AA15,"")</f>
        <v/>
      </c>
      <c r="AD15" s="17">
        <v>13</v>
      </c>
      <c r="AE15" s="19" t="s">
        <v>35</v>
      </c>
      <c r="AF15" s="11">
        <f>_xlfn.XLOOKUP(AE15,Table1[Time],Table1[Actual TGT],"")</f>
        <v>54</v>
      </c>
      <c r="AG15" s="11"/>
      <c r="AH15" s="21" t="str">
        <f>IF(ISNUMBER(AG15),AG15-AF15,"")</f>
        <v/>
      </c>
      <c r="AI15" s="17">
        <v>17</v>
      </c>
      <c r="AJ15" s="19" t="s">
        <v>39</v>
      </c>
      <c r="AK15" s="11">
        <f>_xlfn.XLOOKUP(AJ15,Table1[Time],Table1[Actual TGT],"")</f>
        <v>54</v>
      </c>
      <c r="AL15" s="11"/>
      <c r="AM15" s="21" t="str">
        <f>IF(ISNUMBER(AL15),AL15-AK15,"")</f>
        <v/>
      </c>
      <c r="AN15" s="33"/>
      <c r="AO15" s="38"/>
      <c r="AQ15" s="48" t="s">
        <v>87</v>
      </c>
      <c r="AR15" s="52">
        <v>10</v>
      </c>
      <c r="AS15" s="76">
        <f>AR9/AR2</f>
        <v>0.95833333333333337</v>
      </c>
      <c r="AT15" s="76"/>
      <c r="AU15" s="81" t="s">
        <v>88</v>
      </c>
      <c r="AV15" s="82"/>
      <c r="AW15" s="53">
        <v>4.5</v>
      </c>
      <c r="AY15" s="2" t="s">
        <v>87</v>
      </c>
      <c r="AZ15" s="11">
        <v>10</v>
      </c>
      <c r="BA15" s="95">
        <f>AZ9/AZ2</f>
        <v>0.95</v>
      </c>
      <c r="BB15" s="95"/>
      <c r="BC15" s="97" t="s">
        <v>88</v>
      </c>
      <c r="BD15" s="98"/>
      <c r="BE15" s="27">
        <v>4.5</v>
      </c>
    </row>
    <row r="16" spans="1:57" outlineLevel="1" x14ac:dyDescent="0.3">
      <c r="A16" s="1" t="s">
        <v>65</v>
      </c>
      <c r="B16" s="1" t="s">
        <v>35</v>
      </c>
      <c r="C16" s="9">
        <f>_xlfn.XLOOKUP(Table1[[#This Row],[Time]],$L$4:$L$43,$M$4:$M$43,0)</f>
        <v>0</v>
      </c>
      <c r="D16" s="9">
        <f>IF(Table1[[#This Row],[PDN]]&gt;0,0,1)</f>
        <v>1</v>
      </c>
      <c r="E16" s="1">
        <f>SUM($C$4:C16)</f>
        <v>302</v>
      </c>
      <c r="F16" s="1">
        <f t="shared" si="0"/>
        <v>50</v>
      </c>
      <c r="G16" s="1">
        <f>Table1[[#This Row],[TGT]]-Table1[[#This Row],[PDN]]</f>
        <v>50</v>
      </c>
      <c r="H16" s="9">
        <f>ROUNDUP(SUM(Table1[+/-])/SUM(Table1[P1]),0)</f>
        <v>54</v>
      </c>
      <c r="I16" s="9">
        <f>IF(Table1[[#This Row],[PDN]]&gt;0,Table1[[#This Row],[TGT]],Table1[[#This Row],[H1]])</f>
        <v>54</v>
      </c>
      <c r="J16" s="9"/>
      <c r="K16" s="9"/>
      <c r="L16" s="11" t="s">
        <v>35</v>
      </c>
      <c r="M16" s="11">
        <f>AG15</f>
        <v>0</v>
      </c>
      <c r="O16" s="17">
        <v>2</v>
      </c>
      <c r="P16" s="59" t="s">
        <v>6</v>
      </c>
      <c r="Q16" s="11">
        <f>_xlfn.XLOOKUP(P16,Table1[Time],Table1[Actual TGT])</f>
        <v>50</v>
      </c>
      <c r="R16" s="11">
        <v>34</v>
      </c>
      <c r="S16" s="21">
        <f t="shared" ref="S16:S18" si="4">IF(ISNUMBER(R16),R16-Q16,"")</f>
        <v>-16</v>
      </c>
      <c r="T16" s="17">
        <v>6</v>
      </c>
      <c r="U16" s="19" t="s">
        <v>28</v>
      </c>
      <c r="V16" s="11">
        <f>_xlfn.XLOOKUP(U16,Table1[Time],Table1[Actual TGT],"")</f>
        <v>50</v>
      </c>
      <c r="W16" s="11">
        <v>34</v>
      </c>
      <c r="X16" s="21">
        <f t="shared" ref="X16:X18" si="5">IF(ISNUMBER(W16),W16-V16,"")</f>
        <v>-16</v>
      </c>
      <c r="Y16" s="17">
        <v>10</v>
      </c>
      <c r="Z16" s="19" t="s">
        <v>32</v>
      </c>
      <c r="AA16" s="11">
        <f>_xlfn.XLOOKUP(Z16,Table1[Time],Table1[Actual TGT],"")</f>
        <v>54</v>
      </c>
      <c r="AB16" s="11"/>
      <c r="AC16" s="21" t="str">
        <f t="shared" ref="AC16:AC18" si="6">IF(ISNUMBER(AB16),AB16-AA16,"")</f>
        <v/>
      </c>
      <c r="AD16" s="17">
        <v>14</v>
      </c>
      <c r="AE16" s="19" t="s">
        <v>36</v>
      </c>
      <c r="AF16" s="11">
        <f>_xlfn.XLOOKUP(AE16,Table1[Time],Table1[Actual TGT],"")</f>
        <v>54</v>
      </c>
      <c r="AG16" s="11"/>
      <c r="AH16" s="21" t="str">
        <f t="shared" ref="AH16:AH18" si="7">IF(ISNUMBER(AG16),AG16-AF16,"")</f>
        <v/>
      </c>
      <c r="AI16" s="17">
        <v>18</v>
      </c>
      <c r="AJ16" s="19" t="s">
        <v>40</v>
      </c>
      <c r="AK16" s="11">
        <f>_xlfn.XLOOKUP(AJ16,Table1[Time],Table1[Actual TGT],"")</f>
        <v>54</v>
      </c>
      <c r="AL16" s="11"/>
      <c r="AM16" s="21" t="str">
        <f t="shared" ref="AM16:AM18" si="8">IF(ISNUMBER(AL16),AL16-AK16,"")</f>
        <v/>
      </c>
      <c r="AN16" s="33"/>
      <c r="AO16" s="38"/>
      <c r="AQ16" s="51" t="s">
        <v>80</v>
      </c>
      <c r="AR16" s="54">
        <v>33</v>
      </c>
      <c r="AS16" s="76"/>
      <c r="AT16" s="76"/>
      <c r="AU16" s="81" t="s">
        <v>3</v>
      </c>
      <c r="AV16" s="82"/>
      <c r="AW16" s="55">
        <v>0.05</v>
      </c>
      <c r="AY16" s="19" t="s">
        <v>95</v>
      </c>
      <c r="AZ16" s="40">
        <v>33</v>
      </c>
      <c r="BA16" s="95"/>
      <c r="BB16" s="95"/>
      <c r="BC16" s="97" t="s">
        <v>3</v>
      </c>
      <c r="BD16" s="98"/>
      <c r="BE16" s="42">
        <v>0.05</v>
      </c>
    </row>
    <row r="17" spans="1:57" ht="15" outlineLevel="1" thickBot="1" x14ac:dyDescent="0.35">
      <c r="A17" s="1" t="s">
        <v>65</v>
      </c>
      <c r="B17" s="1" t="s">
        <v>36</v>
      </c>
      <c r="C17" s="9">
        <f>_xlfn.XLOOKUP(Table1[[#This Row],[Time]],$L$4:$L$43,$M$4:$M$43,0)</f>
        <v>0</v>
      </c>
      <c r="D17" s="9">
        <f>IF(Table1[[#This Row],[PDN]]&gt;0,0,1)</f>
        <v>1</v>
      </c>
      <c r="E17" s="1">
        <f>SUM($C$4:C17)</f>
        <v>302</v>
      </c>
      <c r="F17" s="1">
        <f t="shared" si="0"/>
        <v>50</v>
      </c>
      <c r="G17" s="1">
        <f>Table1[[#This Row],[TGT]]-Table1[[#This Row],[PDN]]</f>
        <v>50</v>
      </c>
      <c r="H17" s="9">
        <f>ROUNDUP(SUM(Table1[+/-])/SUM(Table1[P1]),0)</f>
        <v>54</v>
      </c>
      <c r="I17" s="9">
        <f>IF(Table1[[#This Row],[PDN]]&gt;0,Table1[[#This Row],[TGT]],Table1[[#This Row],[H1]])</f>
        <v>54</v>
      </c>
      <c r="J17" s="9"/>
      <c r="K17" s="9"/>
      <c r="L17" s="11" t="s">
        <v>36</v>
      </c>
      <c r="M17" s="11">
        <f t="shared" ref="M17:M19" si="9">AG16</f>
        <v>0</v>
      </c>
      <c r="O17" s="17">
        <v>3</v>
      </c>
      <c r="P17" s="59" t="s">
        <v>7</v>
      </c>
      <c r="Q17" s="11">
        <f>_xlfn.XLOOKUP(P17,Table1[Time],Table1[Actual TGT])</f>
        <v>50</v>
      </c>
      <c r="R17" s="11">
        <v>24</v>
      </c>
      <c r="S17" s="21">
        <f t="shared" si="4"/>
        <v>-26</v>
      </c>
      <c r="T17" s="17">
        <v>7</v>
      </c>
      <c r="U17" s="19" t="s">
        <v>29</v>
      </c>
      <c r="V17" s="11">
        <f>_xlfn.XLOOKUP(U17,Table1[Time],Table1[Actual TGT],"")</f>
        <v>50</v>
      </c>
      <c r="W17" s="11">
        <v>55</v>
      </c>
      <c r="X17" s="21">
        <f t="shared" si="5"/>
        <v>5</v>
      </c>
      <c r="Y17" s="17">
        <v>11</v>
      </c>
      <c r="Z17" s="19" t="s">
        <v>33</v>
      </c>
      <c r="AA17" s="11">
        <f>_xlfn.XLOOKUP(Z17,Table1[Time],Table1[Actual TGT],"")</f>
        <v>54</v>
      </c>
      <c r="AB17" s="11"/>
      <c r="AC17" s="21" t="str">
        <f t="shared" si="6"/>
        <v/>
      </c>
      <c r="AD17" s="17">
        <v>15</v>
      </c>
      <c r="AE17" s="19" t="s">
        <v>37</v>
      </c>
      <c r="AF17" s="11">
        <f>_xlfn.XLOOKUP(AE17,Table1[Time],Table1[Actual TGT],"")</f>
        <v>54</v>
      </c>
      <c r="AG17" s="11"/>
      <c r="AH17" s="21" t="str">
        <f t="shared" si="7"/>
        <v/>
      </c>
      <c r="AI17" s="17">
        <v>19</v>
      </c>
      <c r="AJ17" s="19" t="s">
        <v>41</v>
      </c>
      <c r="AK17" s="11">
        <f>_xlfn.XLOOKUP(AJ17,Table1[Time],Table1[Actual TGT],"")</f>
        <v>54</v>
      </c>
      <c r="AL17" s="11"/>
      <c r="AM17" s="21" t="str">
        <f t="shared" si="8"/>
        <v/>
      </c>
      <c r="AN17" s="33"/>
      <c r="AO17" s="38"/>
      <c r="AQ17" s="56" t="s">
        <v>81</v>
      </c>
      <c r="AR17" s="57">
        <v>6</v>
      </c>
      <c r="AS17" s="77"/>
      <c r="AT17" s="77"/>
      <c r="AU17" s="78" t="s">
        <v>9</v>
      </c>
      <c r="AV17" s="79"/>
      <c r="AW17" s="58">
        <v>8</v>
      </c>
      <c r="AY17" s="22" t="s">
        <v>81</v>
      </c>
      <c r="AZ17" s="41">
        <v>6</v>
      </c>
      <c r="BA17" s="96"/>
      <c r="BB17" s="96"/>
      <c r="BC17" s="99" t="s">
        <v>9</v>
      </c>
      <c r="BD17" s="100"/>
      <c r="BE17" s="26">
        <v>8</v>
      </c>
    </row>
    <row r="18" spans="1:57" outlineLevel="1" x14ac:dyDescent="0.3">
      <c r="A18" s="1" t="s">
        <v>65</v>
      </c>
      <c r="B18" s="1" t="s">
        <v>37</v>
      </c>
      <c r="C18" s="9">
        <f>_xlfn.XLOOKUP(Table1[[#This Row],[Time]],$L$4:$L$43,$M$4:$M$43,0)</f>
        <v>0</v>
      </c>
      <c r="D18" s="9">
        <f>IF(Table1[[#This Row],[PDN]]&gt;0,0,1)</f>
        <v>1</v>
      </c>
      <c r="E18" s="1">
        <f>SUM($C$4:C18)</f>
        <v>302</v>
      </c>
      <c r="F18" s="1">
        <f t="shared" si="0"/>
        <v>50</v>
      </c>
      <c r="G18" s="1">
        <f>Table1[[#This Row],[TGT]]-Table1[[#This Row],[PDN]]</f>
        <v>50</v>
      </c>
      <c r="H18" s="9">
        <f>ROUNDUP(SUM(Table1[+/-])/SUM(Table1[P1]),0)</f>
        <v>54</v>
      </c>
      <c r="I18" s="9">
        <f>IF(Table1[[#This Row],[PDN]]&gt;0,Table1[[#This Row],[TGT]],Table1[[#This Row],[H1]])</f>
        <v>54</v>
      </c>
      <c r="J18" s="9"/>
      <c r="K18" s="9"/>
      <c r="L18" s="11" t="s">
        <v>37</v>
      </c>
      <c r="M18" s="11">
        <f t="shared" si="9"/>
        <v>0</v>
      </c>
      <c r="O18" s="17">
        <v>4</v>
      </c>
      <c r="P18" s="59" t="s">
        <v>8</v>
      </c>
      <c r="Q18" s="11">
        <f>_xlfn.XLOOKUP(P18,Table1[Time],Table1[Actual TGT])</f>
        <v>50</v>
      </c>
      <c r="R18" s="11">
        <v>56</v>
      </c>
      <c r="S18" s="21">
        <f t="shared" si="4"/>
        <v>6</v>
      </c>
      <c r="T18" s="17">
        <v>8</v>
      </c>
      <c r="U18" s="19" t="s">
        <v>30</v>
      </c>
      <c r="V18" s="11">
        <f>_xlfn.XLOOKUP(U18,Table1[Time],Table1[Actual TGT],"")</f>
        <v>50</v>
      </c>
      <c r="W18" s="11">
        <v>34</v>
      </c>
      <c r="X18" s="21">
        <f t="shared" si="5"/>
        <v>-16</v>
      </c>
      <c r="Y18" s="17">
        <v>12</v>
      </c>
      <c r="Z18" s="19" t="s">
        <v>34</v>
      </c>
      <c r="AA18" s="11">
        <f>_xlfn.XLOOKUP(Z18,Table1[Time],Table1[Actual TGT],"")</f>
        <v>54</v>
      </c>
      <c r="AB18" s="11"/>
      <c r="AC18" s="21" t="str">
        <f t="shared" si="6"/>
        <v/>
      </c>
      <c r="AD18" s="17">
        <v>16</v>
      </c>
      <c r="AE18" s="19" t="s">
        <v>38</v>
      </c>
      <c r="AF18" s="11">
        <f>_xlfn.XLOOKUP(AE18,Table1[Time],Table1[Actual TGT],"")</f>
        <v>54</v>
      </c>
      <c r="AG18" s="11"/>
      <c r="AH18" s="21" t="str">
        <f t="shared" si="7"/>
        <v/>
      </c>
      <c r="AI18" s="17">
        <v>20</v>
      </c>
      <c r="AJ18" s="19" t="s">
        <v>42</v>
      </c>
      <c r="AK18" s="11">
        <f>_xlfn.XLOOKUP(AJ18,Table1[Time],Table1[Actual TGT],"")</f>
        <v>54</v>
      </c>
      <c r="AL18" s="11"/>
      <c r="AM18" s="21" t="str">
        <f t="shared" si="8"/>
        <v/>
      </c>
      <c r="AN18" s="33"/>
      <c r="AO18" s="38"/>
    </row>
    <row r="19" spans="1:57" outlineLevel="1" x14ac:dyDescent="0.3">
      <c r="A19" s="1" t="s">
        <v>65</v>
      </c>
      <c r="B19" s="1" t="s">
        <v>38</v>
      </c>
      <c r="C19" s="9">
        <f>_xlfn.XLOOKUP(Table1[[#This Row],[Time]],$L$4:$L$43,$M$4:$M$43,0)</f>
        <v>0</v>
      </c>
      <c r="D19" s="9">
        <f>IF(Table1[[#This Row],[PDN]]&gt;0,0,1)</f>
        <v>1</v>
      </c>
      <c r="E19" s="1">
        <f>SUM($C$4:C19)</f>
        <v>302</v>
      </c>
      <c r="F19" s="1">
        <f t="shared" si="0"/>
        <v>50</v>
      </c>
      <c r="G19" s="1">
        <f>Table1[[#This Row],[TGT]]-Table1[[#This Row],[PDN]]</f>
        <v>50</v>
      </c>
      <c r="H19" s="9">
        <f>ROUNDUP(SUM(Table1[+/-])/SUM(Table1[P1]),0)</f>
        <v>54</v>
      </c>
      <c r="I19" s="9">
        <f>IF(Table1[[#This Row],[PDN]]&gt;0,Table1[[#This Row],[TGT]],Table1[[#This Row],[H1]])</f>
        <v>54</v>
      </c>
      <c r="J19" s="9"/>
      <c r="K19" s="9"/>
      <c r="L19" s="11" t="s">
        <v>38</v>
      </c>
      <c r="M19" s="11">
        <f t="shared" si="9"/>
        <v>0</v>
      </c>
      <c r="P19" s="60"/>
      <c r="S19" s="18"/>
      <c r="U19" s="2"/>
      <c r="V19" s="9"/>
      <c r="W19" s="9"/>
      <c r="X19" s="18"/>
      <c r="Z19" s="2"/>
      <c r="AA19" s="9"/>
      <c r="AB19" s="9"/>
      <c r="AC19" s="18"/>
      <c r="AE19" s="2"/>
      <c r="AF19" s="9"/>
      <c r="AG19" s="9"/>
      <c r="AH19" s="18"/>
      <c r="AJ19" s="2"/>
      <c r="AK19" s="9"/>
      <c r="AL19" s="9"/>
      <c r="AM19" s="18"/>
      <c r="AN19" s="33"/>
      <c r="AO19" s="38"/>
    </row>
    <row r="20" spans="1:57" outlineLevel="1" x14ac:dyDescent="0.3">
      <c r="A20" s="1" t="s">
        <v>66</v>
      </c>
      <c r="B20" s="1" t="s">
        <v>39</v>
      </c>
      <c r="C20" s="9">
        <f>_xlfn.XLOOKUP(Table1[[#This Row],[Time]],$L$4:$L$43,$M$4:$M$43,0)</f>
        <v>0</v>
      </c>
      <c r="D20" s="9">
        <f>IF(Table1[[#This Row],[PDN]]&gt;0,0,1)</f>
        <v>1</v>
      </c>
      <c r="E20" s="1">
        <f>SUM($C$4:C20)</f>
        <v>302</v>
      </c>
      <c r="F20" s="1">
        <f t="shared" si="0"/>
        <v>50</v>
      </c>
      <c r="G20" s="1">
        <f>Table1[[#This Row],[TGT]]-Table1[[#This Row],[PDN]]</f>
        <v>50</v>
      </c>
      <c r="H20" s="9">
        <f>ROUNDUP(SUM(Table1[+/-])/SUM(Table1[P1]),0)</f>
        <v>54</v>
      </c>
      <c r="I20" s="9">
        <f>IF(Table1[[#This Row],[PDN]]&gt;0,Table1[[#This Row],[TGT]],Table1[[#This Row],[H1]])</f>
        <v>54</v>
      </c>
      <c r="J20" s="9"/>
      <c r="K20" s="9"/>
      <c r="L20" s="11" t="s">
        <v>39</v>
      </c>
      <c r="M20" s="11">
        <f>AL15</f>
        <v>0</v>
      </c>
      <c r="P20" s="59" t="s">
        <v>9</v>
      </c>
      <c r="Q20" s="71"/>
      <c r="R20" s="71"/>
      <c r="S20" s="72"/>
      <c r="U20" s="19" t="s">
        <v>9</v>
      </c>
      <c r="V20" s="71"/>
      <c r="W20" s="71"/>
      <c r="X20" s="72"/>
      <c r="Z20" s="19" t="s">
        <v>9</v>
      </c>
      <c r="AA20" s="71"/>
      <c r="AB20" s="71"/>
      <c r="AC20" s="72"/>
      <c r="AE20" s="19" t="s">
        <v>9</v>
      </c>
      <c r="AF20" s="71"/>
      <c r="AG20" s="71"/>
      <c r="AH20" s="72"/>
      <c r="AJ20" s="19" t="s">
        <v>9</v>
      </c>
      <c r="AK20" s="71"/>
      <c r="AL20" s="71"/>
      <c r="AM20" s="72"/>
      <c r="AN20" s="9"/>
      <c r="AO20" s="39"/>
      <c r="AY20" s="1" t="s">
        <v>91</v>
      </c>
    </row>
    <row r="21" spans="1:57" ht="15" outlineLevel="1" thickBot="1" x14ac:dyDescent="0.35">
      <c r="A21" s="1" t="s">
        <v>66</v>
      </c>
      <c r="B21" s="1" t="s">
        <v>40</v>
      </c>
      <c r="C21" s="9">
        <f>_xlfn.XLOOKUP(Table1[[#This Row],[Time]],$L$4:$L$43,$M$4:$M$43,0)</f>
        <v>0</v>
      </c>
      <c r="D21" s="9">
        <f>IF(Table1[[#This Row],[PDN]]&gt;0,0,1)</f>
        <v>1</v>
      </c>
      <c r="E21" s="1">
        <f>SUM($C$4:C21)</f>
        <v>302</v>
      </c>
      <c r="F21" s="1">
        <f t="shared" si="0"/>
        <v>50</v>
      </c>
      <c r="G21" s="1">
        <f>Table1[[#This Row],[TGT]]-Table1[[#This Row],[PDN]]</f>
        <v>50</v>
      </c>
      <c r="H21" s="9">
        <f>ROUNDUP(SUM(Table1[+/-])/SUM(Table1[P1]),0)</f>
        <v>54</v>
      </c>
      <c r="I21" s="9">
        <f>IF(Table1[[#This Row],[PDN]]&gt;0,Table1[[#This Row],[TGT]],Table1[[#This Row],[H1]])</f>
        <v>54</v>
      </c>
      <c r="J21" s="9"/>
      <c r="K21" s="9"/>
      <c r="L21" s="11" t="s">
        <v>40</v>
      </c>
      <c r="M21" s="11">
        <f t="shared" ref="M21:M23" si="10">AL16</f>
        <v>0</v>
      </c>
      <c r="P21" s="61" t="s">
        <v>10</v>
      </c>
      <c r="Q21" s="73"/>
      <c r="R21" s="73"/>
      <c r="S21" s="74"/>
      <c r="U21" s="22" t="s">
        <v>10</v>
      </c>
      <c r="V21" s="73"/>
      <c r="W21" s="73"/>
      <c r="X21" s="74"/>
      <c r="Z21" s="22" t="s">
        <v>10</v>
      </c>
      <c r="AA21" s="73"/>
      <c r="AB21" s="73"/>
      <c r="AC21" s="74"/>
      <c r="AE21" s="22" t="s">
        <v>10</v>
      </c>
      <c r="AF21" s="73"/>
      <c r="AG21" s="73"/>
      <c r="AH21" s="74"/>
      <c r="AJ21" s="22" t="s">
        <v>10</v>
      </c>
      <c r="AK21" s="73"/>
      <c r="AL21" s="73"/>
      <c r="AM21" s="74"/>
      <c r="AN21" s="9"/>
      <c r="AO21" s="39"/>
    </row>
    <row r="22" spans="1:57" x14ac:dyDescent="0.3">
      <c r="A22" s="1" t="s">
        <v>66</v>
      </c>
      <c r="B22" s="1" t="s">
        <v>41</v>
      </c>
      <c r="C22" s="9">
        <f>_xlfn.XLOOKUP(Table1[[#This Row],[Time]],$L$4:$L$43,$M$4:$M$43,0)</f>
        <v>0</v>
      </c>
      <c r="D22" s="9">
        <f>IF(Table1[[#This Row],[PDN]]&gt;0,0,1)</f>
        <v>1</v>
      </c>
      <c r="E22" s="1">
        <f>SUM($C$4:C22)</f>
        <v>302</v>
      </c>
      <c r="F22" s="1">
        <f t="shared" si="0"/>
        <v>50</v>
      </c>
      <c r="G22" s="1">
        <f>Table1[[#This Row],[TGT]]-Table1[[#This Row],[PDN]]</f>
        <v>50</v>
      </c>
      <c r="H22" s="9">
        <f>ROUNDUP(SUM(Table1[+/-])/SUM(Table1[P1]),0)</f>
        <v>54</v>
      </c>
      <c r="I22" s="9">
        <f>IF(Table1[[#This Row],[PDN]]&gt;0,Table1[[#This Row],[TGT]],Table1[[#This Row],[H1]])</f>
        <v>54</v>
      </c>
      <c r="J22" s="9"/>
      <c r="K22" s="9"/>
      <c r="L22" s="11" t="s">
        <v>41</v>
      </c>
      <c r="M22" s="11">
        <f t="shared" si="10"/>
        <v>0</v>
      </c>
    </row>
    <row r="23" spans="1:57" x14ac:dyDescent="0.3">
      <c r="A23" s="1" t="s">
        <v>66</v>
      </c>
      <c r="B23" s="1" t="s">
        <v>42</v>
      </c>
      <c r="C23" s="9">
        <f>_xlfn.XLOOKUP(Table1[[#This Row],[Time]],$L$4:$L$43,$M$4:$M$43,0)</f>
        <v>0</v>
      </c>
      <c r="D23" s="9">
        <f>IF(Table1[[#This Row],[PDN]]&gt;0,0,1)</f>
        <v>1</v>
      </c>
      <c r="E23" s="1">
        <f>SUM($C$4:C23)</f>
        <v>302</v>
      </c>
      <c r="F23" s="1">
        <f t="shared" si="0"/>
        <v>50</v>
      </c>
      <c r="G23" s="1">
        <f>Table1[[#This Row],[TGT]]-Table1[[#This Row],[PDN]]</f>
        <v>50</v>
      </c>
      <c r="H23" s="9">
        <f>ROUNDUP(SUM(Table1[+/-])/SUM(Table1[P1]),0)</f>
        <v>54</v>
      </c>
      <c r="I23" s="9">
        <f>IF(Table1[[#This Row],[PDN]]&gt;0,Table1[[#This Row],[TGT]],Table1[[#This Row],[H1]])</f>
        <v>54</v>
      </c>
      <c r="J23" s="9"/>
      <c r="K23" s="9"/>
      <c r="L23" s="11" t="s">
        <v>42</v>
      </c>
      <c r="M23" s="11">
        <f t="shared" si="10"/>
        <v>0</v>
      </c>
    </row>
    <row r="24" spans="1:57" ht="16.2" thickBot="1" x14ac:dyDescent="0.35">
      <c r="A24" s="1" t="s">
        <v>67</v>
      </c>
      <c r="B24" s="1" t="s">
        <v>43</v>
      </c>
      <c r="C24" s="9">
        <f>_xlfn.XLOOKUP(Table1[[#This Row],[Time]],$L$4:$L$43,$M$4:$M$43,0)</f>
        <v>0</v>
      </c>
      <c r="D24" s="9">
        <f>IF(Table1[[#This Row],[PDN]]&gt;0,0,1)</f>
        <v>1</v>
      </c>
      <c r="E24" s="1">
        <f>SUM($C$4:C24)</f>
        <v>302</v>
      </c>
      <c r="F24" s="1">
        <f t="shared" si="0"/>
        <v>50</v>
      </c>
      <c r="G24" s="1">
        <f>Table1[[#This Row],[TGT]]-Table1[[#This Row],[PDN]]</f>
        <v>50</v>
      </c>
      <c r="H24" s="9">
        <f>ROUNDUP(SUM(Table1[+/-])/SUM(Table1[P1]),0)</f>
        <v>54</v>
      </c>
      <c r="I24" s="9">
        <f>IF(Table1[[#This Row],[PDN]]&gt;0,Table1[[#This Row],[TGT]],Table1[[#This Row],[H1]])</f>
        <v>54</v>
      </c>
      <c r="J24" s="9"/>
      <c r="K24" s="9"/>
      <c r="L24" s="11" t="s">
        <v>43</v>
      </c>
      <c r="M24" s="11">
        <f>R29</f>
        <v>0</v>
      </c>
      <c r="P24" s="23" t="s">
        <v>21</v>
      </c>
      <c r="U24" s="23" t="s">
        <v>22</v>
      </c>
      <c r="Z24" s="23" t="s">
        <v>23</v>
      </c>
      <c r="AE24" s="23" t="s">
        <v>24</v>
      </c>
      <c r="AJ24" s="23" t="s">
        <v>25</v>
      </c>
    </row>
    <row r="25" spans="1:57" ht="18.75" customHeight="1" x14ac:dyDescent="0.3">
      <c r="A25" s="1" t="s">
        <v>67</v>
      </c>
      <c r="B25" s="1" t="s">
        <v>44</v>
      </c>
      <c r="C25" s="9">
        <f>_xlfn.XLOOKUP(Table1[[#This Row],[Time]],$L$4:$L$43,$M$4:$M$43,0)</f>
        <v>0</v>
      </c>
      <c r="D25" s="9">
        <f>IF(Table1[[#This Row],[PDN]]&gt;0,0,1)</f>
        <v>1</v>
      </c>
      <c r="E25" s="1">
        <f>SUM($C$4:C25)</f>
        <v>302</v>
      </c>
      <c r="F25" s="1">
        <f t="shared" si="0"/>
        <v>50</v>
      </c>
      <c r="G25" s="1">
        <f>Table1[[#This Row],[TGT]]-Table1[[#This Row],[PDN]]</f>
        <v>50</v>
      </c>
      <c r="H25" s="9">
        <f>ROUNDUP(SUM(Table1[+/-])/SUM(Table1[P1]),0)</f>
        <v>54</v>
      </c>
      <c r="I25" s="9">
        <f>IF(Table1[[#This Row],[PDN]]&gt;0,Table1[[#This Row],[TGT]],Table1[[#This Row],[H1]])</f>
        <v>54</v>
      </c>
      <c r="J25" s="9"/>
      <c r="K25" s="9"/>
      <c r="L25" s="11" t="s">
        <v>44</v>
      </c>
      <c r="M25" s="11">
        <f t="shared" ref="M25:M27" si="11">R30</f>
        <v>0</v>
      </c>
      <c r="P25" s="65">
        <f>SUM(R29:R32)</f>
        <v>0</v>
      </c>
      <c r="Q25" s="66"/>
      <c r="R25" s="63">
        <f>P25/SUM(Q29:Q32)</f>
        <v>0</v>
      </c>
      <c r="S25" s="64"/>
      <c r="U25" s="65">
        <f>SUM(W29:W32)</f>
        <v>0</v>
      </c>
      <c r="V25" s="66"/>
      <c r="W25" s="63">
        <f>U25/SUM(V29:V32)</f>
        <v>0</v>
      </c>
      <c r="X25" s="64"/>
      <c r="Z25" s="65">
        <f>SUM(AB29:AB32)</f>
        <v>0</v>
      </c>
      <c r="AA25" s="66"/>
      <c r="AB25" s="63">
        <f>Z25/SUM(AA29:AA32)</f>
        <v>0</v>
      </c>
      <c r="AC25" s="64"/>
      <c r="AE25" s="65">
        <f>SUM(AG29:AG32)</f>
        <v>0</v>
      </c>
      <c r="AF25" s="66"/>
      <c r="AG25" s="63">
        <f>AE25/SUM(AF29:AF32)</f>
        <v>0</v>
      </c>
      <c r="AH25" s="64"/>
      <c r="AJ25" s="65">
        <f>SUM(AL29:AL32)</f>
        <v>0</v>
      </c>
      <c r="AK25" s="66"/>
      <c r="AL25" s="63">
        <f>AJ25/SUM(AK29:AK32)</f>
        <v>0</v>
      </c>
      <c r="AM25" s="64"/>
      <c r="AN25" s="32"/>
      <c r="AO25" s="35"/>
    </row>
    <row r="26" spans="1:57" ht="15" customHeight="1" x14ac:dyDescent="0.3">
      <c r="A26" s="1" t="s">
        <v>67</v>
      </c>
      <c r="B26" s="1" t="s">
        <v>45</v>
      </c>
      <c r="C26" s="9">
        <f>_xlfn.XLOOKUP(Table1[[#This Row],[Time]],$L$4:$L$43,$M$4:$M$43,0)</f>
        <v>0</v>
      </c>
      <c r="D26" s="9">
        <f>IF(Table1[[#This Row],[PDN]]&gt;0,0,1)</f>
        <v>1</v>
      </c>
      <c r="E26" s="1">
        <f>SUM($C$4:C26)</f>
        <v>302</v>
      </c>
      <c r="F26" s="1">
        <f t="shared" si="0"/>
        <v>50</v>
      </c>
      <c r="G26" s="1">
        <f>Table1[[#This Row],[TGT]]-Table1[[#This Row],[PDN]]</f>
        <v>50</v>
      </c>
      <c r="H26" s="9">
        <f>ROUNDUP(SUM(Table1[+/-])/SUM(Table1[P1]),0)</f>
        <v>54</v>
      </c>
      <c r="I26" s="9">
        <f>IF(Table1[[#This Row],[PDN]]&gt;0,Table1[[#This Row],[TGT]],Table1[[#This Row],[H1]])</f>
        <v>54</v>
      </c>
      <c r="J26" s="9"/>
      <c r="K26" s="9"/>
      <c r="L26" s="11" t="s">
        <v>45</v>
      </c>
      <c r="M26" s="11">
        <f t="shared" si="11"/>
        <v>0</v>
      </c>
      <c r="P26" s="67"/>
      <c r="Q26" s="68"/>
      <c r="R26" s="69">
        <f>P25-SUM(Q29:Q32)</f>
        <v>-216</v>
      </c>
      <c r="S26" s="70"/>
      <c r="U26" s="67"/>
      <c r="V26" s="68"/>
      <c r="W26" s="69">
        <f>U25-SUM(V29:V32)</f>
        <v>-216</v>
      </c>
      <c r="X26" s="70"/>
      <c r="Z26" s="67"/>
      <c r="AA26" s="68"/>
      <c r="AB26" s="69">
        <f>Z25-SUM(AA29:AA32)</f>
        <v>-216</v>
      </c>
      <c r="AC26" s="70"/>
      <c r="AE26" s="67"/>
      <c r="AF26" s="68"/>
      <c r="AG26" s="69">
        <f>AE25-SUM(AF29:AF32)</f>
        <v>-216</v>
      </c>
      <c r="AH26" s="70"/>
      <c r="AJ26" s="67"/>
      <c r="AK26" s="68"/>
      <c r="AL26" s="69">
        <f>AJ25-SUM(AK29:AK32)</f>
        <v>-216</v>
      </c>
      <c r="AM26" s="70"/>
      <c r="AN26" s="15"/>
      <c r="AO26" s="36"/>
    </row>
    <row r="27" spans="1:57" ht="22.2" x14ac:dyDescent="0.3">
      <c r="A27" s="1" t="s">
        <v>67</v>
      </c>
      <c r="B27" s="1" t="s">
        <v>46</v>
      </c>
      <c r="C27" s="9">
        <f>_xlfn.XLOOKUP(Table1[[#This Row],[Time]],$L$4:$L$43,$M$4:$M$43,0)</f>
        <v>0</v>
      </c>
      <c r="D27" s="9">
        <f>IF(Table1[[#This Row],[PDN]]&gt;0,0,1)</f>
        <v>1</v>
      </c>
      <c r="E27" s="1">
        <f>SUM($C$4:C27)</f>
        <v>302</v>
      </c>
      <c r="F27" s="1">
        <f t="shared" si="0"/>
        <v>50</v>
      </c>
      <c r="G27" s="1">
        <f>Table1[[#This Row],[TGT]]-Table1[[#This Row],[PDN]]</f>
        <v>50</v>
      </c>
      <c r="H27" s="9">
        <f>ROUNDUP(SUM(Table1[+/-])/SUM(Table1[P1]),0)</f>
        <v>54</v>
      </c>
      <c r="I27" s="9">
        <f>IF(Table1[[#This Row],[PDN]]&gt;0,Table1[[#This Row],[TGT]],Table1[[#This Row],[H1]])</f>
        <v>54</v>
      </c>
      <c r="J27" s="9"/>
      <c r="K27" s="9"/>
      <c r="L27" s="11" t="s">
        <v>46</v>
      </c>
      <c r="M27" s="11">
        <f t="shared" si="11"/>
        <v>0</v>
      </c>
      <c r="P27" s="13"/>
      <c r="Q27" s="14"/>
      <c r="R27" s="15"/>
      <c r="S27" s="16"/>
      <c r="U27" s="13"/>
      <c r="V27" s="14"/>
      <c r="W27" s="15"/>
      <c r="X27" s="16"/>
      <c r="Z27" s="13"/>
      <c r="AA27" s="14"/>
      <c r="AB27" s="15"/>
      <c r="AC27" s="16"/>
      <c r="AE27" s="13"/>
      <c r="AF27" s="14"/>
      <c r="AG27" s="15"/>
      <c r="AH27" s="16"/>
      <c r="AJ27" s="13"/>
      <c r="AK27" s="14"/>
      <c r="AL27" s="15"/>
      <c r="AM27" s="16"/>
      <c r="AN27" s="15"/>
      <c r="AO27" s="36"/>
    </row>
    <row r="28" spans="1:57" x14ac:dyDescent="0.3">
      <c r="A28" s="1" t="s">
        <v>68</v>
      </c>
      <c r="B28" s="1" t="s">
        <v>47</v>
      </c>
      <c r="C28" s="9">
        <f>_xlfn.XLOOKUP(Table1[[#This Row],[Time]],$L$4:$L$43,$M$4:$M$43,0)</f>
        <v>0</v>
      </c>
      <c r="D28" s="9">
        <f>IF(Table1[[#This Row],[PDN]]&gt;0,0,1)</f>
        <v>1</v>
      </c>
      <c r="E28" s="1">
        <f>SUM($C$4:C28)</f>
        <v>302</v>
      </c>
      <c r="F28" s="1">
        <f t="shared" si="0"/>
        <v>50</v>
      </c>
      <c r="G28" s="1">
        <f>Table1[[#This Row],[TGT]]-Table1[[#This Row],[PDN]]</f>
        <v>50</v>
      </c>
      <c r="H28" s="9">
        <f>ROUNDUP(SUM(Table1[+/-])/SUM(Table1[P1]),0)</f>
        <v>54</v>
      </c>
      <c r="I28" s="9">
        <f>IF(Table1[[#This Row],[PDN]]&gt;0,Table1[[#This Row],[TGT]],Table1[[#This Row],[H1]])</f>
        <v>54</v>
      </c>
      <c r="J28" s="9"/>
      <c r="K28" s="9"/>
      <c r="L28" s="11" t="s">
        <v>47</v>
      </c>
      <c r="M28" s="11">
        <f>W29</f>
        <v>0</v>
      </c>
      <c r="P28" s="19" t="s">
        <v>14</v>
      </c>
      <c r="Q28" s="11" t="s">
        <v>11</v>
      </c>
      <c r="R28" s="11" t="s">
        <v>12</v>
      </c>
      <c r="S28" s="20" t="s">
        <v>13</v>
      </c>
      <c r="U28" s="19" t="s">
        <v>14</v>
      </c>
      <c r="V28" s="11" t="s">
        <v>11</v>
      </c>
      <c r="W28" s="11" t="s">
        <v>12</v>
      </c>
      <c r="X28" s="20" t="s">
        <v>13</v>
      </c>
      <c r="Z28" s="19" t="s">
        <v>14</v>
      </c>
      <c r="AA28" s="11" t="s">
        <v>11</v>
      </c>
      <c r="AB28" s="11" t="s">
        <v>12</v>
      </c>
      <c r="AC28" s="20" t="s">
        <v>13</v>
      </c>
      <c r="AE28" s="19" t="s">
        <v>14</v>
      </c>
      <c r="AF28" s="11" t="s">
        <v>11</v>
      </c>
      <c r="AG28" s="11" t="s">
        <v>12</v>
      </c>
      <c r="AH28" s="20" t="s">
        <v>13</v>
      </c>
      <c r="AJ28" s="19" t="s">
        <v>14</v>
      </c>
      <c r="AK28" s="11" t="s">
        <v>11</v>
      </c>
      <c r="AL28" s="11" t="s">
        <v>12</v>
      </c>
      <c r="AM28" s="20" t="s">
        <v>13</v>
      </c>
      <c r="AN28" s="28"/>
      <c r="AO28" s="37"/>
    </row>
    <row r="29" spans="1:57" x14ac:dyDescent="0.3">
      <c r="A29" s="1" t="s">
        <v>68</v>
      </c>
      <c r="B29" s="1" t="s">
        <v>48</v>
      </c>
      <c r="C29" s="9">
        <f>_xlfn.XLOOKUP(Table1[[#This Row],[Time]],$L$4:$L$43,$M$4:$M$43,0)</f>
        <v>0</v>
      </c>
      <c r="D29" s="9">
        <f>IF(Table1[[#This Row],[PDN]]&gt;0,0,1)</f>
        <v>1</v>
      </c>
      <c r="E29" s="1">
        <f>SUM($C$4:C29)</f>
        <v>302</v>
      </c>
      <c r="F29" s="1">
        <f t="shared" si="0"/>
        <v>50</v>
      </c>
      <c r="G29" s="1">
        <f>Table1[[#This Row],[TGT]]-Table1[[#This Row],[PDN]]</f>
        <v>50</v>
      </c>
      <c r="H29" s="9">
        <f>ROUNDUP(SUM(Table1[+/-])/SUM(Table1[P1]),0)</f>
        <v>54</v>
      </c>
      <c r="I29" s="9">
        <f>IF(Table1[[#This Row],[PDN]]&gt;0,Table1[[#This Row],[TGT]],Table1[[#This Row],[H1]])</f>
        <v>54</v>
      </c>
      <c r="J29" s="9"/>
      <c r="K29" s="9"/>
      <c r="L29" s="11" t="s">
        <v>48</v>
      </c>
      <c r="M29" s="11">
        <f t="shared" ref="M29:M31" si="12">W30</f>
        <v>0</v>
      </c>
      <c r="O29" s="17">
        <v>21</v>
      </c>
      <c r="P29" s="19" t="s">
        <v>43</v>
      </c>
      <c r="Q29" s="11">
        <f>_xlfn.XLOOKUP(P29,Table1[Time],Table1[Actual TGT],"")</f>
        <v>54</v>
      </c>
      <c r="R29" s="11"/>
      <c r="S29" s="21" t="str">
        <f>IF(ISNUMBER(R29),R29-Q29,"")</f>
        <v/>
      </c>
      <c r="T29" s="17">
        <v>25</v>
      </c>
      <c r="U29" s="19" t="s">
        <v>47</v>
      </c>
      <c r="V29" s="11">
        <f>_xlfn.XLOOKUP(U29,Table1[Time],Table1[Actual TGT],"")</f>
        <v>54</v>
      </c>
      <c r="W29" s="11"/>
      <c r="X29" s="21" t="str">
        <f>IF(ISNUMBER(W29),W29-V29,"")</f>
        <v/>
      </c>
      <c r="Y29" s="17">
        <v>29</v>
      </c>
      <c r="Z29" s="19" t="s">
        <v>51</v>
      </c>
      <c r="AA29" s="11">
        <f>_xlfn.XLOOKUP(Z29,Table1[Time],Table1[Actual TGT],"")</f>
        <v>54</v>
      </c>
      <c r="AB29" s="11"/>
      <c r="AC29" s="21" t="str">
        <f>IF(ISNUMBER(AB29),AB29-AA29,"")</f>
        <v/>
      </c>
      <c r="AD29" s="17">
        <v>33</v>
      </c>
      <c r="AE29" s="19" t="s">
        <v>55</v>
      </c>
      <c r="AF29" s="11">
        <f>_xlfn.XLOOKUP(AE29,Table1[Time],Table1[Actual TGT],"")</f>
        <v>54</v>
      </c>
      <c r="AG29" s="11"/>
      <c r="AH29" s="21" t="str">
        <f>IF(ISNUMBER(AG29),AG29-AF29,"")</f>
        <v/>
      </c>
      <c r="AI29" s="17">
        <v>37</v>
      </c>
      <c r="AJ29" s="19" t="s">
        <v>59</v>
      </c>
      <c r="AK29" s="11">
        <f>_xlfn.XLOOKUP(AJ29,Table1[Time],Table1[Actual TGT],"")</f>
        <v>54</v>
      </c>
      <c r="AL29" s="11"/>
      <c r="AM29" s="21" t="str">
        <f>IF(ISNUMBER(AL29),AL29-AK29,"")</f>
        <v/>
      </c>
      <c r="AN29" s="33"/>
      <c r="AO29" s="38"/>
    </row>
    <row r="30" spans="1:57" x14ac:dyDescent="0.3">
      <c r="A30" s="1" t="s">
        <v>68</v>
      </c>
      <c r="B30" s="1" t="s">
        <v>49</v>
      </c>
      <c r="C30" s="9">
        <f>_xlfn.XLOOKUP(Table1[[#This Row],[Time]],$L$4:$L$43,$M$4:$M$43,0)</f>
        <v>0</v>
      </c>
      <c r="D30" s="9">
        <f>IF(Table1[[#This Row],[PDN]]&gt;0,0,1)</f>
        <v>1</v>
      </c>
      <c r="E30" s="1">
        <f>SUM($C$4:C30)</f>
        <v>302</v>
      </c>
      <c r="F30" s="1">
        <f t="shared" si="0"/>
        <v>50</v>
      </c>
      <c r="G30" s="1">
        <f>Table1[[#This Row],[TGT]]-Table1[[#This Row],[PDN]]</f>
        <v>50</v>
      </c>
      <c r="H30" s="9">
        <f>ROUNDUP(SUM(Table1[+/-])/SUM(Table1[P1]),0)</f>
        <v>54</v>
      </c>
      <c r="I30" s="9">
        <f>IF(Table1[[#This Row],[PDN]]&gt;0,Table1[[#This Row],[TGT]],Table1[[#This Row],[H1]])</f>
        <v>54</v>
      </c>
      <c r="J30" s="9"/>
      <c r="K30" s="9"/>
      <c r="L30" s="11" t="s">
        <v>49</v>
      </c>
      <c r="M30" s="11">
        <f t="shared" si="12"/>
        <v>0</v>
      </c>
      <c r="O30" s="17">
        <v>22</v>
      </c>
      <c r="P30" s="19" t="s">
        <v>44</v>
      </c>
      <c r="Q30" s="11">
        <f>_xlfn.XLOOKUP(P30,Table1[Time],Table1[Actual TGT],"")</f>
        <v>54</v>
      </c>
      <c r="R30" s="11"/>
      <c r="S30" s="21" t="str">
        <f t="shared" ref="S30:S32" si="13">IF(ISNUMBER(R30),R30-Q30,"")</f>
        <v/>
      </c>
      <c r="T30" s="17">
        <v>26</v>
      </c>
      <c r="U30" s="19" t="s">
        <v>48</v>
      </c>
      <c r="V30" s="11">
        <f>_xlfn.XLOOKUP(U30,Table1[Time],Table1[Actual TGT],"")</f>
        <v>54</v>
      </c>
      <c r="W30" s="11"/>
      <c r="X30" s="21" t="str">
        <f t="shared" ref="X30:X32" si="14">IF(ISNUMBER(W30),W30-V30,"")</f>
        <v/>
      </c>
      <c r="Y30" s="17">
        <v>30</v>
      </c>
      <c r="Z30" s="19" t="s">
        <v>52</v>
      </c>
      <c r="AA30" s="11">
        <f>_xlfn.XLOOKUP(Z30,Table1[Time],Table1[Actual TGT],"")</f>
        <v>54</v>
      </c>
      <c r="AB30" s="11"/>
      <c r="AC30" s="21" t="str">
        <f t="shared" ref="AC30:AC32" si="15">IF(ISNUMBER(AB30),AB30-AA30,"")</f>
        <v/>
      </c>
      <c r="AD30" s="17">
        <v>34</v>
      </c>
      <c r="AE30" s="19" t="s">
        <v>56</v>
      </c>
      <c r="AF30" s="11">
        <f>_xlfn.XLOOKUP(AE30,Table1[Time],Table1[Actual TGT],"")</f>
        <v>54</v>
      </c>
      <c r="AG30" s="11"/>
      <c r="AH30" s="21" t="str">
        <f t="shared" ref="AH30:AH32" si="16">IF(ISNUMBER(AG30),AG30-AF30,"")</f>
        <v/>
      </c>
      <c r="AI30" s="17">
        <v>38</v>
      </c>
      <c r="AJ30" s="19" t="s">
        <v>60</v>
      </c>
      <c r="AK30" s="11">
        <f>_xlfn.XLOOKUP(AJ30,Table1[Time],Table1[Actual TGT],"")</f>
        <v>54</v>
      </c>
      <c r="AL30" s="11"/>
      <c r="AM30" s="21" t="str">
        <f t="shared" ref="AM30:AM32" si="17">IF(ISNUMBER(AL30),AL30-AK30,"")</f>
        <v/>
      </c>
      <c r="AN30" s="33"/>
      <c r="AO30" s="38"/>
    </row>
    <row r="31" spans="1:57" x14ac:dyDescent="0.3">
      <c r="A31" s="1" t="s">
        <v>68</v>
      </c>
      <c r="B31" s="1" t="s">
        <v>50</v>
      </c>
      <c r="C31" s="9">
        <f>_xlfn.XLOOKUP(Table1[[#This Row],[Time]],$L$4:$L$43,$M$4:$M$43,0)</f>
        <v>0</v>
      </c>
      <c r="D31" s="9">
        <f>IF(Table1[[#This Row],[PDN]]&gt;0,0,1)</f>
        <v>1</v>
      </c>
      <c r="E31" s="1">
        <f>SUM($C$4:C31)</f>
        <v>302</v>
      </c>
      <c r="F31" s="1">
        <f t="shared" si="0"/>
        <v>50</v>
      </c>
      <c r="G31" s="1">
        <f>Table1[[#This Row],[TGT]]-Table1[[#This Row],[PDN]]</f>
        <v>50</v>
      </c>
      <c r="H31" s="9">
        <f>ROUNDUP(SUM(Table1[+/-])/SUM(Table1[P1]),0)</f>
        <v>54</v>
      </c>
      <c r="I31" s="9">
        <f>IF(Table1[[#This Row],[PDN]]&gt;0,Table1[[#This Row],[TGT]],Table1[[#This Row],[H1]])</f>
        <v>54</v>
      </c>
      <c r="J31" s="9"/>
      <c r="K31" s="9"/>
      <c r="L31" s="11" t="s">
        <v>50</v>
      </c>
      <c r="M31" s="11">
        <f t="shared" si="12"/>
        <v>0</v>
      </c>
      <c r="O31" s="17">
        <v>23</v>
      </c>
      <c r="P31" s="19" t="s">
        <v>45</v>
      </c>
      <c r="Q31" s="11">
        <f>_xlfn.XLOOKUP(P31,Table1[Time],Table1[Actual TGT],"")</f>
        <v>54</v>
      </c>
      <c r="R31" s="11"/>
      <c r="S31" s="21" t="str">
        <f t="shared" si="13"/>
        <v/>
      </c>
      <c r="T31" s="17">
        <v>27</v>
      </c>
      <c r="U31" s="19" t="s">
        <v>49</v>
      </c>
      <c r="V31" s="11">
        <f>_xlfn.XLOOKUP(U31,Table1[Time],Table1[Actual TGT],"")</f>
        <v>54</v>
      </c>
      <c r="W31" s="11"/>
      <c r="X31" s="21" t="str">
        <f t="shared" si="14"/>
        <v/>
      </c>
      <c r="Y31" s="17">
        <v>31</v>
      </c>
      <c r="Z31" s="19" t="s">
        <v>53</v>
      </c>
      <c r="AA31" s="11">
        <f>_xlfn.XLOOKUP(Z31,Table1[Time],Table1[Actual TGT],"")</f>
        <v>54</v>
      </c>
      <c r="AB31" s="11"/>
      <c r="AC31" s="21" t="str">
        <f t="shared" si="15"/>
        <v/>
      </c>
      <c r="AD31" s="17">
        <v>35</v>
      </c>
      <c r="AE31" s="19" t="s">
        <v>57</v>
      </c>
      <c r="AF31" s="11">
        <f>_xlfn.XLOOKUP(AE31,Table1[Time],Table1[Actual TGT],"")</f>
        <v>54</v>
      </c>
      <c r="AG31" s="11"/>
      <c r="AH31" s="21" t="str">
        <f t="shared" si="16"/>
        <v/>
      </c>
      <c r="AI31" s="17">
        <v>39</v>
      </c>
      <c r="AJ31" s="19" t="s">
        <v>61</v>
      </c>
      <c r="AK31" s="11">
        <f>_xlfn.XLOOKUP(AJ31,Table1[Time],Table1[Actual TGT],"")</f>
        <v>54</v>
      </c>
      <c r="AL31" s="11"/>
      <c r="AM31" s="21" t="str">
        <f t="shared" si="17"/>
        <v/>
      </c>
      <c r="AN31" s="33"/>
      <c r="AO31" s="38"/>
    </row>
    <row r="32" spans="1:57" x14ac:dyDescent="0.3">
      <c r="A32" s="1" t="s">
        <v>69</v>
      </c>
      <c r="B32" s="1" t="s">
        <v>51</v>
      </c>
      <c r="C32" s="9">
        <f>_xlfn.XLOOKUP(Table1[[#This Row],[Time]],$L$4:$L$43,$M$4:$M$43,0)</f>
        <v>0</v>
      </c>
      <c r="D32" s="9">
        <f>IF(Table1[[#This Row],[PDN]]&gt;0,0,1)</f>
        <v>1</v>
      </c>
      <c r="E32" s="1">
        <f>SUM($C$4:C32)</f>
        <v>302</v>
      </c>
      <c r="F32" s="1">
        <f t="shared" si="0"/>
        <v>50</v>
      </c>
      <c r="G32" s="1">
        <f>Table1[[#This Row],[TGT]]-Table1[[#This Row],[PDN]]</f>
        <v>50</v>
      </c>
      <c r="H32" s="9">
        <f>ROUNDUP(SUM(Table1[+/-])/SUM(Table1[P1]),0)</f>
        <v>54</v>
      </c>
      <c r="I32" s="9">
        <f>IF(Table1[[#This Row],[PDN]]&gt;0,Table1[[#This Row],[TGT]],Table1[[#This Row],[H1]])</f>
        <v>54</v>
      </c>
      <c r="J32" s="9"/>
      <c r="K32" s="9"/>
      <c r="L32" s="11" t="s">
        <v>51</v>
      </c>
      <c r="M32" s="11">
        <f>AB29</f>
        <v>0</v>
      </c>
      <c r="O32" s="17">
        <v>24</v>
      </c>
      <c r="P32" s="19" t="s">
        <v>46</v>
      </c>
      <c r="Q32" s="11">
        <f>_xlfn.XLOOKUP(P32,Table1[Time],Table1[Actual TGT],"")</f>
        <v>54</v>
      </c>
      <c r="R32" s="11"/>
      <c r="S32" s="21" t="str">
        <f t="shared" si="13"/>
        <v/>
      </c>
      <c r="T32" s="17">
        <v>28</v>
      </c>
      <c r="U32" s="19" t="s">
        <v>50</v>
      </c>
      <c r="V32" s="11">
        <f>_xlfn.XLOOKUP(U32,Table1[Time],Table1[Actual TGT],"")</f>
        <v>54</v>
      </c>
      <c r="W32" s="11"/>
      <c r="X32" s="21" t="str">
        <f t="shared" si="14"/>
        <v/>
      </c>
      <c r="Y32" s="17">
        <v>32</v>
      </c>
      <c r="Z32" s="19" t="s">
        <v>54</v>
      </c>
      <c r="AA32" s="11">
        <f>_xlfn.XLOOKUP(Z32,Table1[Time],Table1[Actual TGT],"")</f>
        <v>54</v>
      </c>
      <c r="AB32" s="11"/>
      <c r="AC32" s="21" t="str">
        <f t="shared" si="15"/>
        <v/>
      </c>
      <c r="AD32" s="17">
        <v>36</v>
      </c>
      <c r="AE32" s="19" t="s">
        <v>58</v>
      </c>
      <c r="AF32" s="11">
        <f>_xlfn.XLOOKUP(AE32,Table1[Time],Table1[Actual TGT],"")</f>
        <v>54</v>
      </c>
      <c r="AG32" s="11"/>
      <c r="AH32" s="21" t="str">
        <f t="shared" si="16"/>
        <v/>
      </c>
      <c r="AI32" s="17">
        <v>40</v>
      </c>
      <c r="AJ32" s="19" t="s">
        <v>62</v>
      </c>
      <c r="AK32" s="11">
        <f>_xlfn.XLOOKUP(AJ32,Table1[Time],Table1[Actual TGT],"")</f>
        <v>54</v>
      </c>
      <c r="AL32" s="11"/>
      <c r="AM32" s="21" t="str">
        <f t="shared" si="17"/>
        <v/>
      </c>
      <c r="AN32" s="33"/>
      <c r="AO32" s="38"/>
    </row>
    <row r="33" spans="1:41" x14ac:dyDescent="0.3">
      <c r="A33" s="1" t="s">
        <v>69</v>
      </c>
      <c r="B33" s="1" t="s">
        <v>52</v>
      </c>
      <c r="C33" s="9">
        <f>_xlfn.XLOOKUP(Table1[[#This Row],[Time]],$L$4:$L$43,$M$4:$M$43,0)</f>
        <v>0</v>
      </c>
      <c r="D33" s="9">
        <f>IF(Table1[[#This Row],[PDN]]&gt;0,0,1)</f>
        <v>1</v>
      </c>
      <c r="E33" s="1">
        <f>SUM($C$4:C33)</f>
        <v>302</v>
      </c>
      <c r="F33" s="1">
        <f t="shared" si="0"/>
        <v>50</v>
      </c>
      <c r="G33" s="1">
        <f>Table1[[#This Row],[TGT]]-Table1[[#This Row],[PDN]]</f>
        <v>50</v>
      </c>
      <c r="H33" s="9">
        <f>ROUNDUP(SUM(Table1[+/-])/SUM(Table1[P1]),0)</f>
        <v>54</v>
      </c>
      <c r="I33" s="9">
        <f>IF(Table1[[#This Row],[PDN]]&gt;0,Table1[[#This Row],[TGT]],Table1[[#This Row],[H1]])</f>
        <v>54</v>
      </c>
      <c r="J33" s="9"/>
      <c r="K33" s="9"/>
      <c r="L33" s="11" t="s">
        <v>52</v>
      </c>
      <c r="M33" s="11">
        <f t="shared" ref="M33:M35" si="18">AB30</f>
        <v>0</v>
      </c>
      <c r="P33" s="2"/>
      <c r="S33" s="18"/>
      <c r="U33" s="2"/>
      <c r="V33" s="9"/>
      <c r="W33" s="9"/>
      <c r="X33" s="18"/>
      <c r="Z33" s="2"/>
      <c r="AA33" s="9"/>
      <c r="AB33" s="9"/>
      <c r="AC33" s="18"/>
      <c r="AE33" s="2"/>
      <c r="AF33" s="9"/>
      <c r="AG33" s="9"/>
      <c r="AH33" s="18"/>
      <c r="AJ33" s="2"/>
      <c r="AK33" s="9"/>
      <c r="AL33" s="9"/>
      <c r="AM33" s="18"/>
      <c r="AN33" s="33"/>
      <c r="AO33" s="38"/>
    </row>
    <row r="34" spans="1:41" x14ac:dyDescent="0.3">
      <c r="A34" s="1" t="s">
        <v>69</v>
      </c>
      <c r="B34" s="1" t="s">
        <v>53</v>
      </c>
      <c r="C34" s="9">
        <f>_xlfn.XLOOKUP(Table1[[#This Row],[Time]],$L$4:$L$43,$M$4:$M$43,0)</f>
        <v>0</v>
      </c>
      <c r="D34" s="9">
        <f>IF(Table1[[#This Row],[PDN]]&gt;0,0,1)</f>
        <v>1</v>
      </c>
      <c r="E34" s="1">
        <f>SUM($C$4:C34)</f>
        <v>302</v>
      </c>
      <c r="F34" s="1">
        <f t="shared" si="0"/>
        <v>50</v>
      </c>
      <c r="G34" s="1">
        <f>Table1[[#This Row],[TGT]]-Table1[[#This Row],[PDN]]</f>
        <v>50</v>
      </c>
      <c r="H34" s="9">
        <f>ROUNDUP(SUM(Table1[+/-])/SUM(Table1[P1]),0)</f>
        <v>54</v>
      </c>
      <c r="I34" s="9">
        <f>IF(Table1[[#This Row],[PDN]]&gt;0,Table1[[#This Row],[TGT]],Table1[[#This Row],[H1]])</f>
        <v>54</v>
      </c>
      <c r="J34" s="9"/>
      <c r="K34" s="9"/>
      <c r="L34" s="11" t="s">
        <v>53</v>
      </c>
      <c r="M34" s="11">
        <f t="shared" si="18"/>
        <v>0</v>
      </c>
      <c r="P34" s="19" t="s">
        <v>9</v>
      </c>
      <c r="Q34" s="71"/>
      <c r="R34" s="71"/>
      <c r="S34" s="72"/>
      <c r="U34" s="19" t="s">
        <v>9</v>
      </c>
      <c r="V34" s="71"/>
      <c r="W34" s="71"/>
      <c r="X34" s="72"/>
      <c r="Z34" s="19" t="s">
        <v>9</v>
      </c>
      <c r="AA34" s="71"/>
      <c r="AB34" s="71"/>
      <c r="AC34" s="72"/>
      <c r="AE34" s="19" t="s">
        <v>9</v>
      </c>
      <c r="AF34" s="71"/>
      <c r="AG34" s="71"/>
      <c r="AH34" s="72"/>
      <c r="AJ34" s="19" t="s">
        <v>9</v>
      </c>
      <c r="AK34" s="71"/>
      <c r="AL34" s="71"/>
      <c r="AM34" s="72"/>
      <c r="AN34" s="9"/>
      <c r="AO34" s="39"/>
    </row>
    <row r="35" spans="1:41" ht="15" thickBot="1" x14ac:dyDescent="0.35">
      <c r="A35" s="1" t="s">
        <v>69</v>
      </c>
      <c r="B35" s="1" t="s">
        <v>54</v>
      </c>
      <c r="C35" s="9">
        <f>_xlfn.XLOOKUP(Table1[[#This Row],[Time]],$L$4:$L$43,$M$4:$M$43,0)</f>
        <v>0</v>
      </c>
      <c r="D35" s="9">
        <f>IF(Table1[[#This Row],[PDN]]&gt;0,0,1)</f>
        <v>1</v>
      </c>
      <c r="E35" s="1">
        <f>SUM($C$4:C35)</f>
        <v>302</v>
      </c>
      <c r="F35" s="1">
        <f t="shared" si="0"/>
        <v>50</v>
      </c>
      <c r="G35" s="1">
        <f>Table1[[#This Row],[TGT]]-Table1[[#This Row],[PDN]]</f>
        <v>50</v>
      </c>
      <c r="H35" s="9">
        <f>ROUNDUP(SUM(Table1[+/-])/SUM(Table1[P1]),0)</f>
        <v>54</v>
      </c>
      <c r="I35" s="9">
        <f>IF(Table1[[#This Row],[PDN]]&gt;0,Table1[[#This Row],[TGT]],Table1[[#This Row],[H1]])</f>
        <v>54</v>
      </c>
      <c r="J35" s="9"/>
      <c r="K35" s="9"/>
      <c r="L35" s="11" t="s">
        <v>54</v>
      </c>
      <c r="M35" s="11">
        <f t="shared" si="18"/>
        <v>0</v>
      </c>
      <c r="P35" s="22" t="s">
        <v>10</v>
      </c>
      <c r="Q35" s="73"/>
      <c r="R35" s="73"/>
      <c r="S35" s="74"/>
      <c r="U35" s="22" t="s">
        <v>10</v>
      </c>
      <c r="V35" s="73"/>
      <c r="W35" s="73"/>
      <c r="X35" s="74"/>
      <c r="Z35" s="22" t="s">
        <v>10</v>
      </c>
      <c r="AA35" s="73"/>
      <c r="AB35" s="73"/>
      <c r="AC35" s="74"/>
      <c r="AE35" s="22" t="s">
        <v>10</v>
      </c>
      <c r="AF35" s="73"/>
      <c r="AG35" s="73"/>
      <c r="AH35" s="74"/>
      <c r="AJ35" s="22" t="s">
        <v>10</v>
      </c>
      <c r="AK35" s="73"/>
      <c r="AL35" s="73"/>
      <c r="AM35" s="74"/>
      <c r="AN35" s="9"/>
      <c r="AO35" s="39"/>
    </row>
    <row r="36" spans="1:41" x14ac:dyDescent="0.3">
      <c r="A36" s="1" t="s">
        <v>70</v>
      </c>
      <c r="B36" s="1" t="s">
        <v>55</v>
      </c>
      <c r="C36" s="9">
        <f>_xlfn.XLOOKUP(Table1[[#This Row],[Time]],$L$4:$L$43,$M$4:$M$43,0)</f>
        <v>0</v>
      </c>
      <c r="D36" s="9">
        <f>IF(Table1[[#This Row],[PDN]]&gt;0,0,1)</f>
        <v>1</v>
      </c>
      <c r="E36" s="1">
        <f>SUM($C$4:C36)</f>
        <v>302</v>
      </c>
      <c r="F36" s="1">
        <f t="shared" si="0"/>
        <v>50</v>
      </c>
      <c r="G36" s="1">
        <f>Table1[[#This Row],[TGT]]-Table1[[#This Row],[PDN]]</f>
        <v>50</v>
      </c>
      <c r="H36" s="9">
        <f>ROUNDUP(SUM(Table1[+/-])/SUM(Table1[P1]),0)</f>
        <v>54</v>
      </c>
      <c r="I36" s="9">
        <f>IF(Table1[[#This Row],[PDN]]&gt;0,Table1[[#This Row],[TGT]],Table1[[#This Row],[H1]])</f>
        <v>54</v>
      </c>
      <c r="J36" s="9"/>
      <c r="K36" s="9"/>
      <c r="L36" s="11" t="s">
        <v>55</v>
      </c>
      <c r="M36" s="11">
        <f>AG29</f>
        <v>0</v>
      </c>
    </row>
    <row r="37" spans="1:41" x14ac:dyDescent="0.3">
      <c r="A37" s="1" t="s">
        <v>70</v>
      </c>
      <c r="B37" s="1" t="s">
        <v>56</v>
      </c>
      <c r="C37" s="9">
        <f>_xlfn.XLOOKUP(Table1[[#This Row],[Time]],$L$4:$L$43,$M$4:$M$43,0)</f>
        <v>0</v>
      </c>
      <c r="D37" s="9">
        <f>IF(Table1[[#This Row],[PDN]]&gt;0,0,1)</f>
        <v>1</v>
      </c>
      <c r="E37" s="1">
        <f>SUM($C$4:C37)</f>
        <v>302</v>
      </c>
      <c r="F37" s="1">
        <f t="shared" si="0"/>
        <v>50</v>
      </c>
      <c r="G37" s="1">
        <f>Table1[[#This Row],[TGT]]-Table1[[#This Row],[PDN]]</f>
        <v>50</v>
      </c>
      <c r="H37" s="9">
        <f>ROUNDUP(SUM(Table1[+/-])/SUM(Table1[P1]),0)</f>
        <v>54</v>
      </c>
      <c r="I37" s="9">
        <f>IF(Table1[[#This Row],[PDN]]&gt;0,Table1[[#This Row],[TGT]],Table1[[#This Row],[H1]])</f>
        <v>54</v>
      </c>
      <c r="J37" s="9"/>
      <c r="K37" s="9"/>
      <c r="L37" s="11" t="s">
        <v>56</v>
      </c>
      <c r="M37" s="11">
        <f>AG30</f>
        <v>0</v>
      </c>
    </row>
    <row r="38" spans="1:41" x14ac:dyDescent="0.3">
      <c r="A38" s="1" t="s">
        <v>70</v>
      </c>
      <c r="B38" s="1" t="s">
        <v>57</v>
      </c>
      <c r="C38" s="9">
        <f>_xlfn.XLOOKUP(Table1[[#This Row],[Time]],$L$4:$L$43,$M$4:$M$43,0)</f>
        <v>0</v>
      </c>
      <c r="D38" s="9">
        <f>IF(Table1[[#This Row],[PDN]]&gt;0,0,1)</f>
        <v>1</v>
      </c>
      <c r="E38" s="1">
        <f>SUM($C$4:C38)</f>
        <v>302</v>
      </c>
      <c r="F38" s="1">
        <f t="shared" si="0"/>
        <v>50</v>
      </c>
      <c r="G38" s="1">
        <f>Table1[[#This Row],[TGT]]-Table1[[#This Row],[PDN]]</f>
        <v>50</v>
      </c>
      <c r="H38" s="9">
        <f>ROUNDUP(SUM(Table1[+/-])/SUM(Table1[P1]),0)</f>
        <v>54</v>
      </c>
      <c r="I38" s="9">
        <f>IF(Table1[[#This Row],[PDN]]&gt;0,Table1[[#This Row],[TGT]],Table1[[#This Row],[H1]])</f>
        <v>54</v>
      </c>
      <c r="J38" s="9"/>
      <c r="K38" s="9"/>
      <c r="L38" s="11" t="s">
        <v>57</v>
      </c>
      <c r="M38" s="11">
        <f t="shared" ref="M38:M39" si="19">AG31</f>
        <v>0</v>
      </c>
    </row>
    <row r="39" spans="1:41" x14ac:dyDescent="0.3">
      <c r="A39" s="1" t="s">
        <v>70</v>
      </c>
      <c r="B39" s="1" t="s">
        <v>58</v>
      </c>
      <c r="C39" s="9">
        <f>_xlfn.XLOOKUP(Table1[[#This Row],[Time]],$L$4:$L$43,$M$4:$M$43,0)</f>
        <v>0</v>
      </c>
      <c r="D39" s="9">
        <f>IF(Table1[[#This Row],[PDN]]&gt;0,0,1)</f>
        <v>1</v>
      </c>
      <c r="E39" s="1">
        <f>SUM($C$4:C39)</f>
        <v>302</v>
      </c>
      <c r="F39" s="1">
        <f t="shared" si="0"/>
        <v>50</v>
      </c>
      <c r="G39" s="1">
        <f>Table1[[#This Row],[TGT]]-Table1[[#This Row],[PDN]]</f>
        <v>50</v>
      </c>
      <c r="H39" s="9">
        <f>ROUNDUP(SUM(Table1[+/-])/SUM(Table1[P1]),0)</f>
        <v>54</v>
      </c>
      <c r="I39" s="9">
        <f>IF(Table1[[#This Row],[PDN]]&gt;0,Table1[[#This Row],[TGT]],Table1[[#This Row],[H1]])</f>
        <v>54</v>
      </c>
      <c r="J39" s="9"/>
      <c r="K39" s="9"/>
      <c r="L39" s="11" t="s">
        <v>58</v>
      </c>
      <c r="M39" s="11">
        <f t="shared" si="19"/>
        <v>0</v>
      </c>
    </row>
    <row r="40" spans="1:41" x14ac:dyDescent="0.3">
      <c r="A40" s="1" t="s">
        <v>71</v>
      </c>
      <c r="B40" s="1" t="s">
        <v>59</v>
      </c>
      <c r="C40" s="9">
        <f>_xlfn.XLOOKUP(Table1[[#This Row],[Time]],$L$4:$L$43,$M$4:$M$43,0)</f>
        <v>0</v>
      </c>
      <c r="D40" s="9">
        <f>IF(Table1[[#This Row],[PDN]]&gt;0,0,1)</f>
        <v>1</v>
      </c>
      <c r="E40" s="1">
        <f>SUM($C$4:C40)</f>
        <v>302</v>
      </c>
      <c r="F40" s="1">
        <f t="shared" si="0"/>
        <v>50</v>
      </c>
      <c r="G40" s="1">
        <f>Table1[[#This Row],[TGT]]-Table1[[#This Row],[PDN]]</f>
        <v>50</v>
      </c>
      <c r="H40" s="9">
        <f>ROUNDUP(SUM(Table1[+/-])/SUM(Table1[P1]),0)</f>
        <v>54</v>
      </c>
      <c r="I40" s="9">
        <f>IF(Table1[[#This Row],[PDN]]&gt;0,Table1[[#This Row],[TGT]],Table1[[#This Row],[H1]])</f>
        <v>54</v>
      </c>
      <c r="J40" s="9"/>
      <c r="K40" s="9"/>
      <c r="L40" s="11" t="s">
        <v>59</v>
      </c>
      <c r="M40" s="11">
        <f>AL29</f>
        <v>0</v>
      </c>
    </row>
    <row r="41" spans="1:41" x14ac:dyDescent="0.3">
      <c r="A41" s="1" t="s">
        <v>71</v>
      </c>
      <c r="B41" s="1" t="s">
        <v>60</v>
      </c>
      <c r="C41" s="9">
        <f>_xlfn.XLOOKUP(Table1[[#This Row],[Time]],$L$4:$L$43,$M$4:$M$43,0)</f>
        <v>0</v>
      </c>
      <c r="D41" s="9">
        <f>IF(Table1[[#This Row],[PDN]]&gt;0,0,1)</f>
        <v>1</v>
      </c>
      <c r="E41" s="1">
        <f>SUM($C$4:C41)</f>
        <v>302</v>
      </c>
      <c r="F41" s="1">
        <f t="shared" si="0"/>
        <v>50</v>
      </c>
      <c r="G41" s="1">
        <f>Table1[[#This Row],[TGT]]-Table1[[#This Row],[PDN]]</f>
        <v>50</v>
      </c>
      <c r="H41" s="9">
        <f>ROUNDUP(SUM(Table1[+/-])/SUM(Table1[P1]),0)</f>
        <v>54</v>
      </c>
      <c r="I41" s="9">
        <f>IF(Table1[[#This Row],[PDN]]&gt;0,Table1[[#This Row],[TGT]],Table1[[#This Row],[H1]])</f>
        <v>54</v>
      </c>
      <c r="J41" s="9"/>
      <c r="K41" s="9"/>
      <c r="L41" s="11" t="s">
        <v>60</v>
      </c>
      <c r="M41" s="11">
        <f t="shared" ref="M41:M43" si="20">AL30</f>
        <v>0</v>
      </c>
    </row>
    <row r="42" spans="1:41" x14ac:dyDescent="0.3">
      <c r="A42" s="1" t="s">
        <v>71</v>
      </c>
      <c r="B42" s="1" t="s">
        <v>61</v>
      </c>
      <c r="C42" s="9">
        <f>_xlfn.XLOOKUP(Table1[[#This Row],[Time]],$L$4:$L$43,$M$4:$M$43,0)</f>
        <v>0</v>
      </c>
      <c r="D42" s="9">
        <f>IF(Table1[[#This Row],[PDN]]&gt;0,0,1)</f>
        <v>1</v>
      </c>
      <c r="E42" s="1">
        <f>SUM($C$4:C42)</f>
        <v>302</v>
      </c>
      <c r="F42" s="1">
        <f t="shared" si="0"/>
        <v>50</v>
      </c>
      <c r="G42" s="1">
        <f>Table1[[#This Row],[TGT]]-Table1[[#This Row],[PDN]]</f>
        <v>50</v>
      </c>
      <c r="H42" s="9">
        <f>ROUNDUP(SUM(Table1[+/-])/SUM(Table1[P1]),0)</f>
        <v>54</v>
      </c>
      <c r="I42" s="9">
        <f>IF(Table1[[#This Row],[PDN]]&gt;0,Table1[[#This Row],[TGT]],Table1[[#This Row],[H1]])</f>
        <v>54</v>
      </c>
      <c r="J42" s="9"/>
      <c r="K42" s="9"/>
      <c r="L42" s="11" t="s">
        <v>61</v>
      </c>
      <c r="M42" s="11">
        <f t="shared" si="20"/>
        <v>0</v>
      </c>
    </row>
    <row r="43" spans="1:41" x14ac:dyDescent="0.3">
      <c r="A43" s="1" t="s">
        <v>71</v>
      </c>
      <c r="B43" s="1" t="s">
        <v>62</v>
      </c>
      <c r="C43" s="9">
        <f>_xlfn.XLOOKUP(Table1[[#This Row],[Time]],$L$4:$L$43,$M$4:$M$43,0)</f>
        <v>0</v>
      </c>
      <c r="D43" s="9">
        <f>IF(Table1[[#This Row],[PDN]]&gt;0,0,1)</f>
        <v>1</v>
      </c>
      <c r="E43" s="1">
        <f>SUM($C$4:C43)</f>
        <v>302</v>
      </c>
      <c r="F43" s="1">
        <f t="shared" si="0"/>
        <v>50</v>
      </c>
      <c r="G43" s="1">
        <f>Table1[[#This Row],[TGT]]-Table1[[#This Row],[PDN]]</f>
        <v>50</v>
      </c>
      <c r="H43" s="9">
        <f>ROUNDUP(SUM(Table1[+/-])/SUM(Table1[P1]),0)</f>
        <v>54</v>
      </c>
      <c r="I43" s="9">
        <f>IF(Table1[[#This Row],[PDN]]&gt;0,Table1[[#This Row],[TGT]],Table1[[#This Row],[H1]])</f>
        <v>54</v>
      </c>
      <c r="J43" s="9"/>
      <c r="K43" s="9"/>
      <c r="L43" s="11" t="s">
        <v>62</v>
      </c>
      <c r="M43" s="11">
        <f t="shared" si="20"/>
        <v>0</v>
      </c>
    </row>
  </sheetData>
  <mergeCells count="84">
    <mergeCell ref="BA15:BB17"/>
    <mergeCell ref="BC15:BD15"/>
    <mergeCell ref="BC16:BD16"/>
    <mergeCell ref="BC17:BD17"/>
    <mergeCell ref="AY1:BE1"/>
    <mergeCell ref="BB2:BE3"/>
    <mergeCell ref="BB9:BE12"/>
    <mergeCell ref="AY11:AY12"/>
    <mergeCell ref="AZ11:BA12"/>
    <mergeCell ref="BA14:BB14"/>
    <mergeCell ref="BC14:BD14"/>
    <mergeCell ref="AY2:AY3"/>
    <mergeCell ref="AZ2:BA3"/>
    <mergeCell ref="AY9:AY10"/>
    <mergeCell ref="AZ9:BA10"/>
    <mergeCell ref="AQ1:AW1"/>
    <mergeCell ref="AU15:AV15"/>
    <mergeCell ref="AU16:AV16"/>
    <mergeCell ref="AU14:AV14"/>
    <mergeCell ref="AQ2:AQ3"/>
    <mergeCell ref="AQ9:AQ10"/>
    <mergeCell ref="AQ11:AQ12"/>
    <mergeCell ref="AT2:AU3"/>
    <mergeCell ref="AV2:AW3"/>
    <mergeCell ref="AT9:AU10"/>
    <mergeCell ref="AV9:AW10"/>
    <mergeCell ref="AT11:AU12"/>
    <mergeCell ref="AV11:AW12"/>
    <mergeCell ref="AR2:AS3"/>
    <mergeCell ref="AR9:AS10"/>
    <mergeCell ref="AR11:AS12"/>
    <mergeCell ref="AG11:AH11"/>
    <mergeCell ref="P11:Q12"/>
    <mergeCell ref="R12:S12"/>
    <mergeCell ref="Q20:S20"/>
    <mergeCell ref="Q21:S21"/>
    <mergeCell ref="U11:V12"/>
    <mergeCell ref="W12:X12"/>
    <mergeCell ref="V20:X20"/>
    <mergeCell ref="V21:X21"/>
    <mergeCell ref="R11:S11"/>
    <mergeCell ref="W11:X11"/>
    <mergeCell ref="W26:X26"/>
    <mergeCell ref="AB26:AC26"/>
    <mergeCell ref="AG26:AH26"/>
    <mergeCell ref="AL26:AM26"/>
    <mergeCell ref="Q34:S34"/>
    <mergeCell ref="V34:X34"/>
    <mergeCell ref="AA34:AC34"/>
    <mergeCell ref="AF34:AH34"/>
    <mergeCell ref="AK34:AM34"/>
    <mergeCell ref="P25:Q26"/>
    <mergeCell ref="U25:V26"/>
    <mergeCell ref="Z25:AA26"/>
    <mergeCell ref="AE25:AF26"/>
    <mergeCell ref="AJ25:AK26"/>
    <mergeCell ref="R26:S26"/>
    <mergeCell ref="R25:S25"/>
    <mergeCell ref="Q35:S35"/>
    <mergeCell ref="V35:X35"/>
    <mergeCell ref="AA35:AC35"/>
    <mergeCell ref="AF35:AH35"/>
    <mergeCell ref="AK35:AM35"/>
    <mergeCell ref="AS14:AT14"/>
    <mergeCell ref="AS15:AT17"/>
    <mergeCell ref="AU17:AV17"/>
    <mergeCell ref="AL11:AM11"/>
    <mergeCell ref="AL25:AM25"/>
    <mergeCell ref="AG25:AH25"/>
    <mergeCell ref="AB25:AC25"/>
    <mergeCell ref="W25:X25"/>
    <mergeCell ref="AJ11:AK12"/>
    <mergeCell ref="AL12:AM12"/>
    <mergeCell ref="AK20:AM20"/>
    <mergeCell ref="AK21:AM21"/>
    <mergeCell ref="Z11:AA12"/>
    <mergeCell ref="AB12:AC12"/>
    <mergeCell ref="AA20:AC20"/>
    <mergeCell ref="AA21:AC21"/>
    <mergeCell ref="AE11:AF12"/>
    <mergeCell ref="AG12:AH12"/>
    <mergeCell ref="AF20:AH20"/>
    <mergeCell ref="AF21:AH21"/>
    <mergeCell ref="AB11:AC11"/>
  </mergeCells>
  <phoneticPr fontId="7" type="noConversion"/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Incentive Hourly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Merajul Islam</dc:creator>
  <cp:lastModifiedBy>Merajul Rahman Shipon</cp:lastModifiedBy>
  <dcterms:created xsi:type="dcterms:W3CDTF">2024-11-11T03:50:10Z</dcterms:created>
  <dcterms:modified xsi:type="dcterms:W3CDTF">2025-01-16T06:27:40Z</dcterms:modified>
</cp:coreProperties>
</file>