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showObjects="none"/>
  <mc:AlternateContent xmlns:mc="http://schemas.openxmlformats.org/markup-compatibility/2006">
    <mc:Choice Requires="x15">
      <x15ac:absPath xmlns:x15ac="http://schemas.microsoft.com/office/spreadsheetml/2010/11/ac" url="https://mascoknit-my.sharepoint.com/personal/shipon_mis_mascoknit_com/Documents/Shipon/Github/Data-Analysis/Excel Learning/"/>
    </mc:Choice>
  </mc:AlternateContent>
  <xr:revisionPtr revIDLastSave="1326" documentId="11_F25DC773A252ABDACC10481EE91950105ADE58F6" xr6:coauthVersionLast="47" xr6:coauthVersionMax="47" xr10:uidLastSave="{F52174D8-C2FF-446F-9CFB-49EB3661DB1A}"/>
  <bookViews>
    <workbookView xWindow="11424" yWindow="0" windowWidth="11712" windowHeight="12336" firstSheet="6" activeTab="8" xr2:uid="{00000000-000D-0000-FFFF-FFFF00000000}"/>
  </bookViews>
  <sheets>
    <sheet name="Sheet1" sheetId="1" r:id="rId1"/>
    <sheet name="text function" sheetId="2" r:id="rId2"/>
    <sheet name="Date function" sheetId="3" r:id="rId3"/>
    <sheet name="Nmae Range and formulas" sheetId="4" r:id="rId4"/>
    <sheet name="Basic Formulas" sheetId="5" r:id="rId5"/>
    <sheet name="V-Lookup" sheetId="6" r:id="rId6"/>
    <sheet name="HLookup" sheetId="7" r:id="rId7"/>
    <sheet name="Lookup" sheetId="8" r:id="rId8"/>
    <sheet name="Index Function" sheetId="10" r:id="rId9"/>
    <sheet name="Sheet5" sheetId="11" r:id="rId10"/>
  </sheets>
  <definedNames>
    <definedName name="logical_function">Table2[#All]</definedName>
    <definedName name="name1">'text function'!$B$2:$B$5</definedName>
    <definedName name="nested_if">Table1[]</definedName>
    <definedName name="number">'Nmae Range and formulas'!$B$2:$B$11</definedName>
    <definedName name="_xlnm.Print_Area" localSheetId="5">'V-Lookup'!$1:$1</definedName>
    <definedName name="text">'Nmae Range and formulas'!$A$2:$A$11</definedName>
  </definedNames>
  <calcPr calcId="191029"/>
  <customWorkbookViews>
    <customWorkbookView name="Myself" guid="{C7C39FC3-E7D5-458A-8514-0B9F2AB01024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6" l="1"/>
  <c r="D44" i="6"/>
  <c r="B44" i="6"/>
  <c r="C20" i="8"/>
  <c r="C19" i="8"/>
  <c r="B19" i="8"/>
  <c r="F5" i="8"/>
  <c r="F4" i="8"/>
  <c r="E4" i="8"/>
  <c r="B20" i="8"/>
  <c r="E5" i="8"/>
  <c r="B39" i="6"/>
  <c r="D39" i="6" s="1"/>
  <c r="D11" i="7"/>
  <c r="D12" i="7"/>
  <c r="D10" i="7"/>
  <c r="C11" i="7"/>
  <c r="C12" i="7"/>
  <c r="C10" i="7"/>
  <c r="B11" i="7"/>
  <c r="B12" i="7"/>
  <c r="B10" i="7"/>
  <c r="C22" i="6" a="1"/>
  <c r="C22" i="6" s="1"/>
  <c r="B22" i="6" a="1"/>
  <c r="B22" i="6" s="1"/>
  <c r="C21" i="6" a="1"/>
  <c r="C21" i="6" s="1"/>
  <c r="C20" i="6" a="1"/>
  <c r="C20" i="6" s="1"/>
  <c r="B21" i="6"/>
  <c r="B20" i="6"/>
  <c r="B16" i="6"/>
  <c r="B10" i="5"/>
  <c r="C10" i="5"/>
  <c r="A10" i="5"/>
  <c r="H8" i="6" a="1"/>
  <c r="H8" i="6" s="1"/>
  <c r="C17" i="6"/>
  <c r="D17" i="6"/>
  <c r="E17" i="6"/>
  <c r="F17" i="6"/>
  <c r="B17" i="6"/>
  <c r="C16" i="6"/>
  <c r="D16" i="6"/>
  <c r="E16" i="6"/>
  <c r="F16" i="6"/>
  <c r="B12" i="6"/>
  <c r="D12" i="6" s="1"/>
  <c r="N21" i="5"/>
  <c r="M21" i="5"/>
  <c r="O19" i="5"/>
  <c r="P19" i="5"/>
  <c r="N19" i="5"/>
  <c r="M17" i="5"/>
  <c r="G23" i="5"/>
  <c r="G21" i="5"/>
  <c r="G19" i="5"/>
  <c r="G17" i="5"/>
  <c r="H7" i="5"/>
  <c r="F11" i="5"/>
  <c r="E11" i="5"/>
  <c r="D4" i="5"/>
  <c r="E5" i="5"/>
  <c r="E8" i="4"/>
  <c r="E6" i="4"/>
  <c r="E7" i="4"/>
  <c r="F7" i="4"/>
  <c r="E9" i="4"/>
  <c r="E10" i="4"/>
  <c r="E4" i="4"/>
  <c r="E5" i="4"/>
  <c r="E3" i="4"/>
  <c r="E2" i="4"/>
  <c r="N22" i="5"/>
  <c r="M22" i="5"/>
  <c r="P20" i="5"/>
  <c r="O20" i="5"/>
  <c r="N20" i="5"/>
  <c r="O18" i="5"/>
  <c r="N18" i="5"/>
  <c r="L17" i="5"/>
  <c r="L18" i="5"/>
  <c r="L19" i="5"/>
  <c r="C5" i="5"/>
  <c r="E4" i="5"/>
  <c r="C4" i="5"/>
  <c r="B4" i="5"/>
  <c r="F6" i="4"/>
  <c r="D8" i="2"/>
  <c r="O11" i="1"/>
  <c r="Q29" i="1"/>
  <c r="J9" i="3"/>
  <c r="B2" i="3"/>
  <c r="B4" i="3" s="1"/>
  <c r="G9" i="3"/>
  <c r="G8" i="3"/>
  <c r="D16" i="3"/>
  <c r="D15" i="3"/>
  <c r="B3" i="3"/>
  <c r="B6" i="3" s="1"/>
  <c r="D9" i="2"/>
  <c r="D7" i="2"/>
  <c r="D6" i="2"/>
  <c r="E5" i="2"/>
  <c r="D5" i="2"/>
  <c r="D4" i="2"/>
  <c r="D3" i="2"/>
  <c r="D2" i="2"/>
  <c r="B6" i="2"/>
  <c r="B5" i="2"/>
  <c r="B4" i="2"/>
  <c r="B3" i="2"/>
  <c r="B2" i="2"/>
  <c r="S30" i="1"/>
  <c r="S31" i="1"/>
  <c r="S32" i="1"/>
  <c r="S33" i="1"/>
  <c r="S34" i="1"/>
  <c r="S35" i="1"/>
  <c r="S36" i="1"/>
  <c r="S37" i="1"/>
  <c r="S38" i="1"/>
  <c r="S29" i="1"/>
  <c r="Q30" i="1"/>
  <c r="Q31" i="1"/>
  <c r="Q32" i="1"/>
  <c r="Q33" i="1"/>
  <c r="Q34" i="1"/>
  <c r="Q35" i="1"/>
  <c r="Q36" i="1"/>
  <c r="Q37" i="1"/>
  <c r="Q38" i="1"/>
  <c r="M29" i="1"/>
  <c r="M30" i="1"/>
  <c r="M31" i="1"/>
  <c r="M32" i="1"/>
  <c r="M33" i="1"/>
  <c r="M34" i="1"/>
  <c r="M35" i="1"/>
  <c r="M36" i="1"/>
  <c r="M37" i="1"/>
  <c r="M38" i="1"/>
  <c r="G36" i="1"/>
  <c r="H36" i="1" s="1"/>
  <c r="G35" i="1"/>
  <c r="H35" i="1" s="1"/>
  <c r="G34" i="1"/>
  <c r="G39" i="1" s="1"/>
  <c r="H39" i="1" s="1"/>
  <c r="G33" i="1"/>
  <c r="H33" i="1" s="1"/>
  <c r="G32" i="1"/>
  <c r="H32" i="1" s="1"/>
  <c r="G31" i="1"/>
  <c r="H31" i="1" s="1"/>
  <c r="G30" i="1"/>
  <c r="G38" i="1" s="1"/>
  <c r="H38" i="1" s="1"/>
  <c r="G17" i="1"/>
  <c r="G16" i="1"/>
  <c r="G15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I15" i="1"/>
  <c r="I16" i="1"/>
  <c r="I17" i="1"/>
  <c r="I18" i="1"/>
  <c r="I19" i="1"/>
  <c r="I14" i="1"/>
  <c r="G18" i="1"/>
  <c r="G19" i="1"/>
  <c r="D15" i="1"/>
  <c r="D16" i="1"/>
  <c r="D17" i="1"/>
  <c r="D18" i="1"/>
  <c r="D19" i="1"/>
  <c r="D14" i="1"/>
  <c r="B8" i="1" a="1"/>
  <c r="B8" i="1" s="1"/>
  <c r="T29" i="1"/>
  <c r="G37" i="1" l="1"/>
  <c r="H37" i="1" s="1"/>
  <c r="K11" i="3"/>
  <c r="K10" i="3"/>
  <c r="K9" i="3"/>
  <c r="J11" i="3"/>
  <c r="J10" i="3"/>
  <c r="B16" i="3"/>
  <c r="B13" i="3"/>
  <c r="B15" i="3"/>
  <c r="B12" i="3"/>
  <c r="B10" i="3"/>
  <c r="B9" i="3"/>
  <c r="B5" i="3"/>
  <c r="B7" i="3" s="1"/>
  <c r="H30" i="1"/>
  <c r="H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Merajul Rahman Shipon</author>
  </authors>
  <commentList>
    <comment ref="I21" authorId="0" shapeId="0" xr:uid="{6328AB4B-8043-4252-9330-7663F33C252F}">
      <text>
        <r>
          <rPr>
            <b/>
            <sz val="9"/>
            <color indexed="81"/>
            <rFont val="Tahoma"/>
            <charset val="1"/>
          </rPr>
          <t>Merajul Rahman Shipon:</t>
        </r>
        <r>
          <rPr>
            <sz val="9"/>
            <color indexed="81"/>
            <rFont val="Tahoma"/>
            <charset val="1"/>
          </rPr>
          <t xml:space="preserve">
Fixed Length</t>
        </r>
      </text>
    </comment>
    <comment ref="J21" authorId="0" shapeId="0" xr:uid="{BD93F792-F99C-44CD-A123-B8F24A0ED2DC}">
      <text>
        <r>
          <rPr>
            <b/>
            <sz val="9"/>
            <color indexed="81"/>
            <rFont val="Tahoma"/>
            <charset val="1"/>
          </rPr>
          <t>Merajul Rahman Shipon:</t>
        </r>
        <r>
          <rPr>
            <sz val="9"/>
            <color indexed="81"/>
            <rFont val="Tahoma"/>
            <charset val="1"/>
          </rPr>
          <t xml:space="preserve">
This is a comment
Edited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<sst xmlns="http://schemas.openxmlformats.org/spreadsheetml/2006/main" count="441" uniqueCount="275">
  <si>
    <t>Monday</t>
  </si>
  <si>
    <t>Tuesday</t>
  </si>
  <si>
    <t>Wednesday</t>
  </si>
  <si>
    <t>Thursday</t>
  </si>
  <si>
    <t>Friday</t>
  </si>
  <si>
    <t>Saturday</t>
  </si>
  <si>
    <t>Sunday</t>
  </si>
  <si>
    <t>Font</t>
  </si>
  <si>
    <t>Bold</t>
  </si>
  <si>
    <t xml:space="preserve">Italic </t>
  </si>
  <si>
    <t>Underline</t>
  </si>
  <si>
    <t>Border</t>
  </si>
  <si>
    <t>bg color</t>
  </si>
  <si>
    <t>font color</t>
  </si>
  <si>
    <t>Marge</t>
  </si>
  <si>
    <t>This is warp text</t>
  </si>
  <si>
    <t>Number</t>
  </si>
  <si>
    <t>Relative Reference</t>
  </si>
  <si>
    <t>Month</t>
  </si>
  <si>
    <t>Sell</t>
  </si>
  <si>
    <t>Cost</t>
  </si>
  <si>
    <t>Profit</t>
  </si>
  <si>
    <t>Jan</t>
  </si>
  <si>
    <t>Feb</t>
  </si>
  <si>
    <t>Mar</t>
  </si>
  <si>
    <t>Apr</t>
  </si>
  <si>
    <t>May</t>
  </si>
  <si>
    <t>Jun</t>
  </si>
  <si>
    <t>Absolute Reference</t>
  </si>
  <si>
    <t>Name</t>
  </si>
  <si>
    <t>Grade</t>
  </si>
  <si>
    <t>Percentage</t>
  </si>
  <si>
    <t>Max</t>
  </si>
  <si>
    <t>Joan</t>
  </si>
  <si>
    <t>Rita</t>
  </si>
  <si>
    <t>Mita</t>
  </si>
  <si>
    <t>Gita</t>
  </si>
  <si>
    <t>Sita</t>
  </si>
  <si>
    <t>Mixed Reference</t>
  </si>
  <si>
    <t>Joan rita</t>
  </si>
  <si>
    <t xml:space="preserve">shipon jr </t>
  </si>
  <si>
    <t>hello world</t>
  </si>
  <si>
    <t>hi hello</t>
  </si>
  <si>
    <t>rita</t>
  </si>
  <si>
    <t>shipon</t>
  </si>
  <si>
    <t>jr</t>
  </si>
  <si>
    <t>hello</t>
  </si>
  <si>
    <t>world</t>
  </si>
  <si>
    <t>hi</t>
  </si>
  <si>
    <t>a&amp;b</t>
  </si>
  <si>
    <t>C&amp;A</t>
  </si>
  <si>
    <t>H&amp;M</t>
  </si>
  <si>
    <t>M&amp;J&amp;k</t>
  </si>
  <si>
    <t>a</t>
  </si>
  <si>
    <t>b</t>
  </si>
  <si>
    <t>C</t>
  </si>
  <si>
    <t>A</t>
  </si>
  <si>
    <t>H</t>
  </si>
  <si>
    <t>M</t>
  </si>
  <si>
    <t>J</t>
  </si>
  <si>
    <t>k</t>
  </si>
  <si>
    <t>Jo</t>
  </si>
  <si>
    <t>an</t>
  </si>
  <si>
    <t>r</t>
  </si>
  <si>
    <t>it</t>
  </si>
  <si>
    <t>sh</t>
  </si>
  <si>
    <t>ip</t>
  </si>
  <si>
    <t>on</t>
  </si>
  <si>
    <t>j</t>
  </si>
  <si>
    <t>he</t>
  </si>
  <si>
    <t>ll</t>
  </si>
  <si>
    <t>o</t>
  </si>
  <si>
    <t>wo</t>
  </si>
  <si>
    <t>rld</t>
  </si>
  <si>
    <t>h</t>
  </si>
  <si>
    <t>el</t>
  </si>
  <si>
    <t>lo</t>
  </si>
  <si>
    <t>mon</t>
  </si>
  <si>
    <t>tue</t>
  </si>
  <si>
    <t>wed</t>
  </si>
  <si>
    <t>thu</t>
  </si>
  <si>
    <t>fri</t>
  </si>
  <si>
    <t>Shipon</t>
  </si>
  <si>
    <t>Sh</t>
  </si>
  <si>
    <t>SZipon</t>
  </si>
  <si>
    <t>SZ</t>
  </si>
  <si>
    <t>SXipon</t>
  </si>
  <si>
    <t>SX</t>
  </si>
  <si>
    <t>SMipon</t>
  </si>
  <si>
    <t>SM</t>
  </si>
  <si>
    <t xml:space="preserve"> </t>
  </si>
  <si>
    <t>Logical Functions</t>
  </si>
  <si>
    <t>Ans As</t>
  </si>
  <si>
    <t>True, False</t>
  </si>
  <si>
    <t>1,0</t>
  </si>
  <si>
    <t>Pass, Fail</t>
  </si>
  <si>
    <t>PASS, FAIL</t>
  </si>
  <si>
    <t>YES, NO</t>
  </si>
  <si>
    <t>G28+F28, 0</t>
  </si>
  <si>
    <t>today(),today()+10</t>
  </si>
  <si>
    <t>Pass</t>
  </si>
  <si>
    <t>Fail</t>
  </si>
  <si>
    <t>&lt;40</t>
  </si>
  <si>
    <t>&gt;40</t>
  </si>
  <si>
    <t>&gt;60</t>
  </si>
  <si>
    <t>Distinction</t>
  </si>
  <si>
    <t>Column1</t>
  </si>
  <si>
    <t>Column2</t>
  </si>
  <si>
    <t>Mark</t>
  </si>
  <si>
    <t>Result</t>
  </si>
  <si>
    <t>B</t>
  </si>
  <si>
    <t>D</t>
  </si>
  <si>
    <t>E</t>
  </si>
  <si>
    <t>F</t>
  </si>
  <si>
    <t>G</t>
  </si>
  <si>
    <t>I</t>
  </si>
  <si>
    <t>Rahman</t>
  </si>
  <si>
    <t xml:space="preserve">    Merajul</t>
  </si>
  <si>
    <t>Trim</t>
  </si>
  <si>
    <t>Upper</t>
  </si>
  <si>
    <t>Proper</t>
  </si>
  <si>
    <t>lower</t>
  </si>
  <si>
    <t>len</t>
  </si>
  <si>
    <t>Left</t>
  </si>
  <si>
    <t>Right</t>
  </si>
  <si>
    <t>Mid</t>
  </si>
  <si>
    <t>Concatenate</t>
  </si>
  <si>
    <t>Find</t>
  </si>
  <si>
    <t>Search</t>
  </si>
  <si>
    <t>Replace</t>
  </si>
  <si>
    <t xml:space="preserve">Substitute </t>
  </si>
  <si>
    <t>Today</t>
  </si>
  <si>
    <t>Now</t>
  </si>
  <si>
    <t>Day</t>
  </si>
  <si>
    <t>Year</t>
  </si>
  <si>
    <t>Date</t>
  </si>
  <si>
    <t>Add day</t>
  </si>
  <si>
    <t>Sub Day</t>
  </si>
  <si>
    <t>Add Month</t>
  </si>
  <si>
    <t>Sub month</t>
  </si>
  <si>
    <t>Add year</t>
  </si>
  <si>
    <t>sub year</t>
  </si>
  <si>
    <t>networking days</t>
  </si>
  <si>
    <t>date difference</t>
  </si>
  <si>
    <t>years</t>
  </si>
  <si>
    <t>months</t>
  </si>
  <si>
    <t>days</t>
  </si>
  <si>
    <t>11/7/1999</t>
  </si>
  <si>
    <t>7/25/2024</t>
  </si>
  <si>
    <t>Column3</t>
  </si>
  <si>
    <t>Column4</t>
  </si>
  <si>
    <t>Days</t>
  </si>
  <si>
    <t>Numbers</t>
  </si>
  <si>
    <t>Sum</t>
  </si>
  <si>
    <t>Min</t>
  </si>
  <si>
    <t>Average</t>
  </si>
  <si>
    <t>Count</t>
  </si>
  <si>
    <t>Counta</t>
  </si>
  <si>
    <t>Countblank</t>
  </si>
  <si>
    <t>Small</t>
  </si>
  <si>
    <t>Large</t>
  </si>
  <si>
    <t>Formula</t>
  </si>
  <si>
    <t>ADD</t>
  </si>
  <si>
    <t>Subtract</t>
  </si>
  <si>
    <t>Multiply</t>
  </si>
  <si>
    <t>Divide</t>
  </si>
  <si>
    <t>O</t>
  </si>
  <si>
    <t>S</t>
  </si>
  <si>
    <t>Bracket ()</t>
  </si>
  <si>
    <t>Order ^</t>
  </si>
  <si>
    <t xml:space="preserve">Divide </t>
  </si>
  <si>
    <t>Add</t>
  </si>
  <si>
    <t>Mobile Phone cost calculator</t>
  </si>
  <si>
    <t>Voice</t>
  </si>
  <si>
    <t>Free Minutes includded</t>
  </si>
  <si>
    <t xml:space="preserve">Estimated minutes used </t>
  </si>
  <si>
    <t>cost per minute</t>
  </si>
  <si>
    <t>total cosrt</t>
  </si>
  <si>
    <t>Count Functions</t>
  </si>
  <si>
    <t>counta</t>
  </si>
  <si>
    <t>countblank</t>
  </si>
  <si>
    <t>countif</t>
  </si>
  <si>
    <t xml:space="preserve">Permutation </t>
  </si>
  <si>
    <t>Combination</t>
  </si>
  <si>
    <t>Statistical Functions</t>
  </si>
  <si>
    <t>Sumif</t>
  </si>
  <si>
    <t>Averageif</t>
  </si>
  <si>
    <t>sumifs</t>
  </si>
  <si>
    <t>averageifs</t>
  </si>
  <si>
    <t>countifs</t>
  </si>
  <si>
    <t>Names</t>
  </si>
  <si>
    <t>Mon</t>
  </si>
  <si>
    <t>Tue</t>
  </si>
  <si>
    <t>Wed</t>
  </si>
  <si>
    <t>Thu</t>
  </si>
  <si>
    <t>Fri</t>
  </si>
  <si>
    <t>Sun</t>
  </si>
  <si>
    <t>John</t>
  </si>
  <si>
    <t>Joseph</t>
  </si>
  <si>
    <t>Sam</t>
  </si>
  <si>
    <t>Nike</t>
  </si>
  <si>
    <t>Mexi</t>
  </si>
  <si>
    <t>Simi</t>
  </si>
  <si>
    <t>Neexa</t>
  </si>
  <si>
    <t>Limey</t>
  </si>
  <si>
    <t>Sum of the numbers less then 50</t>
  </si>
  <si>
    <t>Sum of the numbers aginst Mon</t>
  </si>
  <si>
    <t>Count of number greater then 50</t>
  </si>
  <si>
    <t>Avg of less then 60</t>
  </si>
  <si>
    <t>Math Functions</t>
  </si>
  <si>
    <t>Sumproduct</t>
  </si>
  <si>
    <t>MROUND</t>
  </si>
  <si>
    <t>Floor</t>
  </si>
  <si>
    <t>Celing</t>
  </si>
  <si>
    <t>Mod</t>
  </si>
  <si>
    <t>Quotient</t>
  </si>
  <si>
    <t>A1</t>
  </si>
  <si>
    <t>A2</t>
  </si>
  <si>
    <t>Mascotex Limited</t>
  </si>
  <si>
    <t>2nd Cut Off</t>
  </si>
  <si>
    <t>OB</t>
  </si>
  <si>
    <t>Masco Cottons Ltd.</t>
  </si>
  <si>
    <t>ID,VN</t>
  </si>
  <si>
    <t>Tasniah Fabrics Ltd.</t>
  </si>
  <si>
    <t>DR</t>
  </si>
  <si>
    <t>Production Unit</t>
  </si>
  <si>
    <t>Order Qty</t>
  </si>
  <si>
    <t>TOD (Shipment) Date</t>
  </si>
  <si>
    <t>Cut Off</t>
  </si>
  <si>
    <t>Country</t>
  </si>
  <si>
    <t>ShipQty</t>
  </si>
  <si>
    <t>Vlookup</t>
  </si>
  <si>
    <t>Price</t>
  </si>
  <si>
    <t>Units</t>
  </si>
  <si>
    <t>Total</t>
  </si>
  <si>
    <t xml:space="preserve">Data Validation </t>
  </si>
  <si>
    <t xml:space="preserve">INDEX </t>
  </si>
  <si>
    <t>hyperlink to sheet1 G5</t>
  </si>
  <si>
    <t>Link</t>
  </si>
  <si>
    <t>Hello</t>
  </si>
  <si>
    <t>Click to update</t>
  </si>
  <si>
    <t xml:space="preserve">Masco Cottons Ltd. </t>
  </si>
  <si>
    <t xml:space="preserve">Mascotex Limited </t>
  </si>
  <si>
    <t>Vlookuop with trims</t>
  </si>
  <si>
    <t xml:space="preserve">Tasniah Fabrics Ltd. </t>
  </si>
  <si>
    <t xml:space="preserve">Mascotex  Limited </t>
  </si>
  <si>
    <t>Masco Cottons  Ltd.</t>
  </si>
  <si>
    <t>Hlookup</t>
  </si>
  <si>
    <t>H = horizontal</t>
  </si>
  <si>
    <t>Top Products</t>
  </si>
  <si>
    <t>Product Code</t>
  </si>
  <si>
    <t>Quantity</t>
  </si>
  <si>
    <t>Mobile</t>
  </si>
  <si>
    <t>Camera</t>
  </si>
  <si>
    <t>Watches</t>
  </si>
  <si>
    <t>Cosmetics</t>
  </si>
  <si>
    <t>Shoes</t>
  </si>
  <si>
    <t>1000-165-B100</t>
  </si>
  <si>
    <t>1000-165-B101</t>
  </si>
  <si>
    <t>1000-165-B102</t>
  </si>
  <si>
    <t>1000-165-B103</t>
  </si>
  <si>
    <t>1000-165-B104</t>
  </si>
  <si>
    <t>Code</t>
  </si>
  <si>
    <t>Vlookup with exact match</t>
  </si>
  <si>
    <t>Perfumes</t>
  </si>
  <si>
    <t>Clothes</t>
  </si>
  <si>
    <t>1000-165-B105</t>
  </si>
  <si>
    <t>1000-165-B106</t>
  </si>
  <si>
    <t>Lookup value should be unique in the column</t>
  </si>
  <si>
    <t>Values can be find from left to right</t>
  </si>
  <si>
    <t>the lookup value should be belong to the first column of the table array</t>
  </si>
  <si>
    <t>Lookup works for vertical as well as horizontal</t>
  </si>
  <si>
    <t>Income</t>
  </si>
  <si>
    <t>tax</t>
  </si>
  <si>
    <t>Show full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</si>
</sst>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[$৳-845]"/>
    <numFmt numFmtId="165" formatCode="[$-F800]dddd\,\ mmmm\ dd\,\ yyyy"/>
    <numFmt numFmtId="166" formatCode="dd/mm/yyyy"/>
    <numFmt numFmtId="167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trike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2" borderId="0" xfId="0" applyFill="1"/>
    <xf numFmtId="0" fontId="1" fillId="0" borderId="0" xfId="0" applyFont="1"/>
    <xf numFmtId="16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4" fillId="3" borderId="1" xfId="0" applyFont="1" applyFill="1" applyBorder="1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5" fontId="0" fillId="0" borderId="0" xfId="0" applyNumberFormat="1"/>
    <xf numFmtId="0" fontId="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0" fontId="0" fillId="0" borderId="0" xfId="0" applyAlignment="1">
      <alignment horizontal="center"/>
    </xf>
    <xf numFmtId="0" fontId="9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14" fontId="0" fillId="0" borderId="1" xfId="0" applyNumberFormat="1" applyBorder="1"/>
    <xf numFmtId="0" fontId="9" fillId="6" borderId="1" xfId="0" applyFont="1" applyFill="1" applyBorder="1"/>
    <xf numFmtId="0" fontId="10" fillId="0" borderId="1" xfId="1" applyBorder="1"/>
    <xf numFmtId="0" fontId="0" fillId="0" borderId="0" xfId="0" applyAlignment="1">
      <alignment horizontal="left" vertical="center" indent="4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8" formatCode="m/d/yyyy"/>
    </dxf>
    <dxf>
      <numFmt numFmtId="168" formatCode="m/d/yyyy"/>
    </dxf>
    <dxf>
      <numFmt numFmtId="0" formatCode="General"/>
    </dxf>
    <dxf>
      <numFmt numFmtId="0" formatCode="General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6D5B9-F4A1-4FBC-AD22-A467C4E6B1EB}" name="Table1" displayName="Table1" ref="K28:M38" totalsRowShown="0">
  <autoFilter ref="K28:M38" xr:uid="{CD66D5B9-F4A1-4FBC-AD22-A467C4E6B1EB}"/>
  <tableColumns count="3">
    <tableColumn id="1" xr3:uid="{FE35AE49-CC91-4C95-91C9-02381D5A1BED}" name="Name"/>
    <tableColumn id="2" xr3:uid="{21DC455A-2F08-4D14-A715-BB09DBA34BE5}" name="Mark"/>
    <tableColumn id="3" xr3:uid="{759758BB-9914-465E-AB31-CAB633578B12}" name="Result" dataDxfId="7">
      <calculatedColumnFormula>IF(Table1[[#This Row],[Mark]]&gt;60,$J$32,IF(Table1[[#This Row],[Mark]]&gt;40,$J$31,$J$30))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11FC3-27A6-48E1-B311-1861F9FFE8BC}" name="Table2" displayName="Table2" ref="F29:H38" totalsRowCount="1" tableBorderDxfId="6">
  <autoFilter ref="F29:H37" xr:uid="{C8311FC3-27A6-48E1-B311-1861F9FFE8BC}"/>
  <tableColumns count="3">
    <tableColumn id="1" xr3:uid="{1CAB7413-EE8B-4EC0-8913-C1939E454692}" name="Ans As"/>
    <tableColumn id="2" xr3:uid="{FCAB705A-EB95-4FF7-9CD7-F43D5D803DE9}" name="Column1" totalsRowFunction="custom">
      <totalsRowFormula>NOT(G30)</totalsRowFormula>
    </tableColumn>
    <tableColumn id="3" xr3:uid="{40656F3E-D7BB-4886-A4B9-3CECE861BF93}" name="Column2" totalsRowFunction="custom" dataDxfId="5">
      <calculatedColumnFormula>IFERROR(G30,"Skip This")</calculatedColumnFormula>
      <totalsRowFormula>IFERROR(G38,"Skip This")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201046-2A80-46BA-8697-17D8AA5B119A}" name="Table14" displayName="Table14" ref="O28:Q38" totalsRowShown="0">
  <autoFilter ref="O28:Q38" xr:uid="{D3201046-2A80-46BA-8697-17D8AA5B119A}"/>
  <tableColumns count="3">
    <tableColumn id="1" xr3:uid="{2B544F4B-8407-43B7-9AAC-76CCDDEE7819}" name="Name"/>
    <tableColumn id="2" xr3:uid="{9A3B8462-7CC7-4D02-A051-F5838B7BF891}" name="Mark"/>
    <tableColumn id="3" xr3:uid="{73593EFD-DA3D-4E0B-A1C3-90FAA20A8CB5}" name="Result" dataDxfId="4">
      <calculatedColumnFormula>IF(AND(P29&gt;0,P29&lt;40),"Fail",IF(AND(P29&gt;=40,P29&lt;60),"Pass",IF(AND(P29&gt;=60,P29&lt;=100),"Distinction","Invalid")))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C008CF-BC5A-4796-97E7-E7B0ED94AE8A}" name="Table4" displayName="Table4" ref="I7:K11" totalsRowShown="0">
  <autoFilter ref="I7:K11" xr:uid="{7AC008CF-BC5A-4796-97E7-E7B0ED94AE8A}"/>
  <tableColumns count="3">
    <tableColumn id="1" xr3:uid="{3A3B4831-EF9E-4592-9EE4-5C4BFDB3A1B4}" name="11/7/1999"/>
    <tableColumn id="2" xr3:uid="{1FFB22CE-2619-4EAE-A617-07BF6EBC5C66}" name="7/25/2024"/>
    <tableColumn id="3" xr3:uid="{C732AB9C-E009-4B1B-A2F8-59875346D50C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C09178-30A1-4F0B-86F6-002DF5F2295C}" name="Table5" displayName="Table5" ref="E7:G9" totalsRowShown="0">
  <autoFilter ref="E7:G9" xr:uid="{61C09178-30A1-4F0B-86F6-002DF5F2295C}"/>
  <tableColumns count="3">
    <tableColumn id="1" xr3:uid="{625604C6-28E0-473F-AC3C-128F23A3323C}" name="Column1" dataDxfId="3"/>
    <tableColumn id="2" xr3:uid="{69EA1B74-63E7-47EE-9337-F86EB5530A5B}" name="Column2"/>
    <tableColumn id="3" xr3:uid="{78C51FAC-7093-4FD3-97B6-1BE46BE51FC2}" name="Column3">
      <calculatedColumnFormula>NETWORKDAYS(E7,E8,$M:$M)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688653-8802-42E9-9EF4-E3700C59A5F3}" name="Table6" displayName="Table6" ref="A1:D16" totalsRowShown="0">
  <autoFilter ref="A1:D16" xr:uid="{AA688653-8802-42E9-9EF4-E3700C59A5F3}"/>
  <tableColumns count="4">
    <tableColumn id="1" xr3:uid="{E0B2B096-43EB-4843-A230-4B97B78C33C2}" name="Column1"/>
    <tableColumn id="2" xr3:uid="{5A7BC024-6B2F-449C-8BA2-EF1D04117269}" name="Column2" dataDxfId="2"/>
    <tableColumn id="3" xr3:uid="{1EF5CB1B-2938-4F53-B089-07643AF9CC96}" name="Column3"/>
    <tableColumn id="4" xr3:uid="{A32ECFBC-5A30-43A7-B11E-B0A716FE52F7}" name="Column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04BFB0-F5B1-47DB-8AE8-D63754EFE182}" name="Table7" displayName="Table7" ref="A9:C11" totalsRowShown="0">
  <autoFilter ref="A9:C11" xr:uid="{3104BFB0-F5B1-47DB-8AE8-D63754EFE182}"/>
  <tableColumns count="3">
    <tableColumn id="1" xr3:uid="{1059A813-BE7B-48C8-9CA5-C34E99954126}" name="Count Functions"/>
    <tableColumn id="2" xr3:uid="{AB4D4523-D6F1-46A7-B8CA-24B971319596}" name="Column1"/>
    <tableColumn id="3" xr3:uid="{E2E39D4C-D64F-4C95-AC41-68783AD2CC6D}" name="Column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A94834-9545-4EF6-9B88-78970C4D7384}" name="Table8" displayName="Table8" ref="E10:F11" totalsRowShown="0">
  <autoFilter ref="E10:F11" xr:uid="{FBA94834-9545-4EF6-9B88-78970C4D7384}"/>
  <tableColumns count="2">
    <tableColumn id="1" xr3:uid="{57E4A21C-5D4A-4E95-9741-52952D038D40}" name="Permutation ">
      <calculatedColumnFormula>PERMUT(4,3)</calculatedColumnFormula>
    </tableColumn>
    <tableColumn id="2" xr3:uid="{3687D14B-A787-4990-B3B9-4F1EB1803CB5}" name="Combination">
      <calculatedColumnFormula>COMBIN(8,2)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A9E98CD-B020-4A98-9F08-0F54DD11EA34}" name="Table10" displayName="Table10" ref="C16:G25" headerRowCount="0" totalsRowShown="0">
  <tableColumns count="5">
    <tableColumn id="1" xr3:uid="{AF4FC381-D09D-405B-A7E1-F91828EE7034}" name="Column1"/>
    <tableColumn id="2" xr3:uid="{B9A5D5E1-AF5F-4643-95FB-E0B528A1AB96}" name="Column2"/>
    <tableColumn id="3" xr3:uid="{B6BC0551-CC73-46AC-8A56-A7DF5155D7CD}" name="Column3"/>
    <tableColumn id="4" xr3:uid="{32666930-92EC-429E-A6FA-CF76F9CDBAA1}" name="Column4"/>
    <tableColumn id="5" xr3:uid="{3DC2BAE4-55BB-4994-B244-1F94AF3149A2}" name="Column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24BD20-0114-4CE7-A53D-A161FA797C61}" name="Table9" displayName="Table9" ref="I16:P22" headerRowCount="0" totalsRowShown="0">
  <tableColumns count="8">
    <tableColumn id="1" xr3:uid="{3410D6EF-430F-46CC-AA43-B77C9994F947}" name="Column1"/>
    <tableColumn id="2" xr3:uid="{1D0A7586-6DFD-4282-BA07-0929FCB33DCB}" name="Column2"/>
    <tableColumn id="3" xr3:uid="{03F6CCBA-EB18-4676-90FB-6358516A9C48}" name="Column3"/>
    <tableColumn id="4" xr3:uid="{483CB238-B9B7-4CDA-B8D3-B4F57EA0C12D}" name="Column4"/>
    <tableColumn id="5" xr3:uid="{39F8FE9E-1366-442C-A17E-412DD37082C9}" name="Column5"/>
    <tableColumn id="6" xr3:uid="{C64B0B14-B4AB-45E8-AF1A-022806BED155}" name="Column6"/>
    <tableColumn id="7" xr3:uid="{1E255715-C00A-43EB-82E6-15F7EABD96B9}" name="Column7"/>
    <tableColumn id="8" xr3:uid="{46B170EB-2A9A-4491-9C00-334D7CDE6BD8}" name="Column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tes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"/>
  <sheetViews>
    <sheetView topLeftCell="A3" zoomScaleNormal="100" workbookViewId="0">
      <selection activeCell="F4" sqref="F4:G8"/>
    </sheetView>
  </sheetViews>
  <sheetFormatPr defaultRowHeight="14.4" outlineLevelRow="1" outlineLevelCol="1" x14ac:dyDescent="0.3"/>
  <cols>
    <col min="2" max="3" width="8.88671875" outlineLevel="1"/>
    <col min="6" max="6" width="18" customWidth="1"/>
    <col min="7" max="7" width="10.109375" bestFit="1" customWidth="1"/>
    <col min="8" max="8" width="9.5546875" style="8" bestFit="1" customWidth="1"/>
    <col min="9" max="9" width="8.77734375" style="3" customWidth="1"/>
    <col min="10" max="10" width="9.77734375" customWidth="1"/>
    <col min="11" max="13" width="10.109375" customWidth="1"/>
    <col min="14" max="14" width="12.77734375" customWidth="1"/>
    <col min="15" max="15" width="6.44140625" bestFit="1" customWidth="1"/>
    <col min="18" max="18" width="0" hidden="1" customWidth="1"/>
    <col min="19" max="19" width="8.88671875" customWidth="1"/>
  </cols>
  <sheetData>
    <row r="1" spans="1:20" outlineLevel="1" x14ac:dyDescent="0.3">
      <c r="A1" t="s">
        <v>0</v>
      </c>
      <c r="B1">
        <v>10</v>
      </c>
      <c r="D1" t="s">
        <v>7</v>
      </c>
      <c r="H1" s="8" t="s">
        <v>16</v>
      </c>
    </row>
    <row r="2" spans="1:20" outlineLevel="1" x14ac:dyDescent="0.3">
      <c r="A2" t="s">
        <v>1</v>
      </c>
      <c r="B2">
        <v>20</v>
      </c>
      <c r="D2" s="2" t="s">
        <v>8</v>
      </c>
      <c r="H2" s="8">
        <v>10</v>
      </c>
      <c r="M2" t="s">
        <v>77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</row>
    <row r="3" spans="1:20" ht="28.8" outlineLevel="1" x14ac:dyDescent="0.3">
      <c r="A3" s="1" t="s">
        <v>2</v>
      </c>
      <c r="B3">
        <v>30</v>
      </c>
      <c r="D3" s="3" t="s">
        <v>9</v>
      </c>
      <c r="H3" s="8">
        <v>20</v>
      </c>
      <c r="M3" t="s">
        <v>78</v>
      </c>
      <c r="O3" t="s">
        <v>82</v>
      </c>
      <c r="P3" t="s">
        <v>82</v>
      </c>
      <c r="Q3" t="s">
        <v>82</v>
      </c>
      <c r="R3" t="s">
        <v>82</v>
      </c>
      <c r="S3" t="s">
        <v>86</v>
      </c>
      <c r="T3" t="s">
        <v>87</v>
      </c>
    </row>
    <row r="4" spans="1:20" outlineLevel="1" x14ac:dyDescent="0.3">
      <c r="A4" t="s">
        <v>3</v>
      </c>
      <c r="B4">
        <v>40</v>
      </c>
      <c r="D4" s="4" t="s">
        <v>10</v>
      </c>
      <c r="F4" s="33" t="s">
        <v>14</v>
      </c>
      <c r="G4" s="33"/>
      <c r="H4" s="8">
        <v>25</v>
      </c>
      <c r="M4" t="s">
        <v>79</v>
      </c>
      <c r="O4" t="s">
        <v>82</v>
      </c>
      <c r="P4" t="s">
        <v>82</v>
      </c>
      <c r="Q4" t="s">
        <v>82</v>
      </c>
      <c r="R4" t="s">
        <v>82</v>
      </c>
      <c r="S4" t="s">
        <v>84</v>
      </c>
      <c r="T4" t="s">
        <v>85</v>
      </c>
    </row>
    <row r="5" spans="1:20" outlineLevel="1" x14ac:dyDescent="0.3">
      <c r="A5" t="s">
        <v>4</v>
      </c>
      <c r="B5">
        <v>50</v>
      </c>
      <c r="D5" s="5" t="s">
        <v>11</v>
      </c>
      <c r="F5" s="33"/>
      <c r="G5" s="33"/>
      <c r="H5" s="8">
        <v>33.3333333333333</v>
      </c>
      <c r="M5" t="s">
        <v>80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</row>
    <row r="6" spans="1:20" outlineLevel="1" x14ac:dyDescent="0.3">
      <c r="A6" t="s">
        <v>5</v>
      </c>
      <c r="B6">
        <v>60</v>
      </c>
      <c r="D6" s="6" t="s">
        <v>12</v>
      </c>
      <c r="F6" s="33"/>
      <c r="G6" s="33"/>
      <c r="H6" s="8">
        <v>40.8333333333333</v>
      </c>
      <c r="M6" t="s">
        <v>81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</row>
    <row r="7" spans="1:20" outlineLevel="1" x14ac:dyDescent="0.3">
      <c r="A7" t="s">
        <v>6</v>
      </c>
      <c r="B7">
        <v>70</v>
      </c>
      <c r="D7" s="7" t="s">
        <v>13</v>
      </c>
      <c r="F7" s="33"/>
      <c r="G7" s="33"/>
      <c r="H7" s="8">
        <v>48.3333333333333</v>
      </c>
      <c r="M7" t="s">
        <v>77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</row>
    <row r="8" spans="1:20" x14ac:dyDescent="0.3">
      <c r="B8" cm="1">
        <f t="array" ref="B8:B10">SUM(B1:B7)+(B2:B4)</f>
        <v>300</v>
      </c>
      <c r="F8" s="33"/>
      <c r="G8" s="33"/>
      <c r="H8" s="8">
        <v>55.8333333333333</v>
      </c>
      <c r="M8" t="s">
        <v>78</v>
      </c>
      <c r="O8" t="s">
        <v>82</v>
      </c>
      <c r="P8" t="s">
        <v>82</v>
      </c>
      <c r="Q8" t="s">
        <v>82</v>
      </c>
      <c r="R8" t="s">
        <v>82</v>
      </c>
      <c r="S8" t="s">
        <v>88</v>
      </c>
      <c r="T8" t="s">
        <v>89</v>
      </c>
    </row>
    <row r="9" spans="1:20" x14ac:dyDescent="0.3">
      <c r="B9">
        <v>310</v>
      </c>
      <c r="H9" s="8">
        <v>63.3333333333333</v>
      </c>
      <c r="M9" t="s">
        <v>79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</row>
    <row r="10" spans="1:20" x14ac:dyDescent="0.3">
      <c r="B10">
        <v>320</v>
      </c>
      <c r="F10" s="1" t="s">
        <v>15</v>
      </c>
      <c r="H10" s="8">
        <v>70.8333333333333</v>
      </c>
      <c r="M10" t="s">
        <v>80</v>
      </c>
    </row>
    <row r="11" spans="1:20" ht="15" thickBot="1" x14ac:dyDescent="0.35">
      <c r="H11" s="8" t="s">
        <v>90</v>
      </c>
      <c r="O11">
        <f>P11</f>
        <v>0</v>
      </c>
    </row>
    <row r="12" spans="1:20" x14ac:dyDescent="0.3">
      <c r="A12" s="34" t="s">
        <v>17</v>
      </c>
      <c r="B12" s="35"/>
      <c r="C12" s="35"/>
      <c r="D12" s="35"/>
      <c r="E12" s="36" t="s">
        <v>28</v>
      </c>
      <c r="F12" s="37"/>
      <c r="G12" s="37"/>
      <c r="H12" s="16"/>
      <c r="I12" s="38" t="s">
        <v>38</v>
      </c>
      <c r="J12" s="38"/>
      <c r="K12" s="38"/>
      <c r="L12" s="38"/>
      <c r="M12" s="38"/>
      <c r="O12" s="24"/>
    </row>
    <row r="13" spans="1:20" x14ac:dyDescent="0.3">
      <c r="A13" s="9" t="s">
        <v>18</v>
      </c>
      <c r="B13" t="s">
        <v>19</v>
      </c>
      <c r="C13" t="s">
        <v>20</v>
      </c>
      <c r="D13" t="s">
        <v>21</v>
      </c>
      <c r="E13" s="12" t="s">
        <v>29</v>
      </c>
      <c r="F13" t="s">
        <v>30</v>
      </c>
      <c r="G13" t="s">
        <v>31</v>
      </c>
      <c r="H13" s="17"/>
      <c r="I13" s="16">
        <v>1</v>
      </c>
      <c r="J13" s="16">
        <v>2</v>
      </c>
      <c r="K13" s="16">
        <v>3</v>
      </c>
      <c r="L13" s="16">
        <v>4</v>
      </c>
      <c r="M13" s="16">
        <v>5</v>
      </c>
    </row>
    <row r="14" spans="1:20" x14ac:dyDescent="0.3">
      <c r="A14" s="9" t="s">
        <v>22</v>
      </c>
      <c r="B14">
        <v>20000</v>
      </c>
      <c r="C14">
        <v>12500</v>
      </c>
      <c r="D14">
        <f>B14-C14</f>
        <v>7500</v>
      </c>
      <c r="E14" s="12" t="s">
        <v>32</v>
      </c>
      <c r="F14">
        <v>100</v>
      </c>
      <c r="H14" s="16">
        <v>10</v>
      </c>
      <c r="I14" s="18">
        <f>I$13*$H14</f>
        <v>10</v>
      </c>
      <c r="J14" s="18">
        <f t="shared" ref="J14:M14" si="0">J$13*$H14</f>
        <v>20</v>
      </c>
      <c r="K14" s="18">
        <f t="shared" si="0"/>
        <v>30</v>
      </c>
      <c r="L14" s="18">
        <f t="shared" si="0"/>
        <v>40</v>
      </c>
      <c r="M14" s="18">
        <f t="shared" si="0"/>
        <v>50</v>
      </c>
    </row>
    <row r="15" spans="1:20" x14ac:dyDescent="0.3">
      <c r="A15" s="9" t="s">
        <v>23</v>
      </c>
      <c r="B15">
        <v>30000</v>
      </c>
      <c r="C15">
        <v>13500</v>
      </c>
      <c r="D15">
        <f t="shared" ref="D15:D19" si="1">B15-C15</f>
        <v>16500</v>
      </c>
      <c r="E15" s="12" t="s">
        <v>33</v>
      </c>
      <c r="F15">
        <v>85</v>
      </c>
      <c r="G15" s="15">
        <f>F15/F14</f>
        <v>0.85</v>
      </c>
      <c r="H15" s="16">
        <v>20</v>
      </c>
      <c r="I15" s="18">
        <f t="shared" ref="I15:M19" si="2">I$13*$H15</f>
        <v>20</v>
      </c>
      <c r="J15" s="18">
        <f t="shared" si="2"/>
        <v>40</v>
      </c>
      <c r="K15" s="18">
        <f t="shared" si="2"/>
        <v>60</v>
      </c>
      <c r="L15" s="18">
        <f t="shared" si="2"/>
        <v>80</v>
      </c>
      <c r="M15" s="18">
        <f t="shared" si="2"/>
        <v>100</v>
      </c>
    </row>
    <row r="16" spans="1:20" x14ac:dyDescent="0.3">
      <c r="A16" s="9" t="s">
        <v>24</v>
      </c>
      <c r="B16">
        <v>40000</v>
      </c>
      <c r="C16">
        <v>15500</v>
      </c>
      <c r="D16">
        <f t="shared" si="1"/>
        <v>24500</v>
      </c>
      <c r="E16" s="12" t="s">
        <v>34</v>
      </c>
      <c r="F16">
        <v>65</v>
      </c>
      <c r="G16" s="15">
        <f>F16/$F$14</f>
        <v>0.65</v>
      </c>
      <c r="H16" s="16">
        <v>30</v>
      </c>
      <c r="I16" s="18">
        <f t="shared" si="2"/>
        <v>30</v>
      </c>
      <c r="J16" s="18">
        <f t="shared" si="2"/>
        <v>60</v>
      </c>
      <c r="K16" s="18">
        <f t="shared" si="2"/>
        <v>90</v>
      </c>
      <c r="L16" s="18">
        <f t="shared" si="2"/>
        <v>120</v>
      </c>
      <c r="M16" s="18">
        <f t="shared" si="2"/>
        <v>150</v>
      </c>
    </row>
    <row r="17" spans="1:20" x14ac:dyDescent="0.3">
      <c r="A17" s="9" t="s">
        <v>25</v>
      </c>
      <c r="B17">
        <v>50000</v>
      </c>
      <c r="C17">
        <v>16833.333333333299</v>
      </c>
      <c r="D17">
        <f t="shared" si="1"/>
        <v>33166.666666666701</v>
      </c>
      <c r="E17" s="12" t="s">
        <v>35</v>
      </c>
      <c r="F17">
        <v>75</v>
      </c>
      <c r="G17" s="15">
        <f>F17/$F$14</f>
        <v>0.75</v>
      </c>
      <c r="H17" s="16">
        <v>40</v>
      </c>
      <c r="I17" s="18">
        <f t="shared" si="2"/>
        <v>40</v>
      </c>
      <c r="J17" s="18">
        <f t="shared" si="2"/>
        <v>80</v>
      </c>
      <c r="K17" s="18">
        <f t="shared" si="2"/>
        <v>120</v>
      </c>
      <c r="L17" s="18">
        <f t="shared" si="2"/>
        <v>160</v>
      </c>
      <c r="M17" s="18">
        <f t="shared" si="2"/>
        <v>200</v>
      </c>
    </row>
    <row r="18" spans="1:20" x14ac:dyDescent="0.3">
      <c r="A18" s="9" t="s">
        <v>26</v>
      </c>
      <c r="B18">
        <v>60000</v>
      </c>
      <c r="C18">
        <v>18333.333333333299</v>
      </c>
      <c r="D18">
        <f t="shared" si="1"/>
        <v>41666.666666666701</v>
      </c>
      <c r="E18" s="12" t="s">
        <v>36</v>
      </c>
      <c r="F18">
        <v>95</v>
      </c>
      <c r="G18" s="15">
        <f t="shared" ref="G18:G19" si="3">F18/$F$14</f>
        <v>0.95</v>
      </c>
      <c r="H18" s="16">
        <v>50</v>
      </c>
      <c r="I18" s="18">
        <f t="shared" si="2"/>
        <v>50</v>
      </c>
      <c r="J18" s="18">
        <f t="shared" si="2"/>
        <v>100</v>
      </c>
      <c r="K18" s="18">
        <f t="shared" si="2"/>
        <v>150</v>
      </c>
      <c r="L18" s="18">
        <f t="shared" si="2"/>
        <v>200</v>
      </c>
      <c r="M18" s="18">
        <f t="shared" si="2"/>
        <v>250</v>
      </c>
    </row>
    <row r="19" spans="1:20" ht="15" thickBot="1" x14ac:dyDescent="0.35">
      <c r="A19" s="10" t="s">
        <v>27</v>
      </c>
      <c r="B19" s="11">
        <v>70000</v>
      </c>
      <c r="C19" s="11">
        <v>19833.333333333299</v>
      </c>
      <c r="D19" s="11">
        <f t="shared" si="1"/>
        <v>50166.666666666701</v>
      </c>
      <c r="E19" s="13" t="s">
        <v>37</v>
      </c>
      <c r="F19" s="14">
        <v>45</v>
      </c>
      <c r="G19" s="15">
        <f t="shared" si="3"/>
        <v>0.45</v>
      </c>
      <c r="H19" s="16">
        <v>60</v>
      </c>
      <c r="I19" s="18">
        <f t="shared" si="2"/>
        <v>60</v>
      </c>
      <c r="J19" s="18">
        <f t="shared" si="2"/>
        <v>120</v>
      </c>
      <c r="K19" s="18">
        <f t="shared" si="2"/>
        <v>180</v>
      </c>
      <c r="L19" s="18">
        <f t="shared" si="2"/>
        <v>240</v>
      </c>
      <c r="M19" s="18">
        <f t="shared" si="2"/>
        <v>300</v>
      </c>
    </row>
    <row r="21" spans="1:20" x14ac:dyDescent="0.3"/>
    <row r="22" spans="1:20" x14ac:dyDescent="0.3">
      <c r="A22" t="s">
        <v>39</v>
      </c>
      <c r="B22" t="s">
        <v>33</v>
      </c>
      <c r="C22" t="s">
        <v>43</v>
      </c>
      <c r="D22" t="s">
        <v>49</v>
      </c>
      <c r="E22" t="s">
        <v>53</v>
      </c>
      <c r="F22" t="s">
        <v>54</v>
      </c>
      <c r="H22" s="8" t="s">
        <v>61</v>
      </c>
      <c r="I22" s="3" t="s">
        <v>62</v>
      </c>
      <c r="J22" t="s">
        <v>63</v>
      </c>
      <c r="K22" t="s">
        <v>64</v>
      </c>
      <c r="L22" t="s">
        <v>53</v>
      </c>
    </row>
    <row r="23" spans="1:20" x14ac:dyDescent="0.3">
      <c r="A23" t="s">
        <v>40</v>
      </c>
      <c r="B23" t="s">
        <v>44</v>
      </c>
      <c r="C23" t="s">
        <v>45</v>
      </c>
      <c r="D23" t="s">
        <v>50</v>
      </c>
      <c r="E23" t="s">
        <v>55</v>
      </c>
      <c r="F23" t="s">
        <v>56</v>
      </c>
      <c r="H23" s="8" t="s">
        <v>65</v>
      </c>
      <c r="I23" s="3" t="s">
        <v>66</v>
      </c>
      <c r="J23" t="s">
        <v>67</v>
      </c>
      <c r="K23" t="s">
        <v>68</v>
      </c>
      <c r="L23" t="s">
        <v>63</v>
      </c>
    </row>
    <row r="24" spans="1:20" x14ac:dyDescent="0.3">
      <c r="A24" t="s">
        <v>41</v>
      </c>
      <c r="B24" t="s">
        <v>46</v>
      </c>
      <c r="C24" t="s">
        <v>47</v>
      </c>
      <c r="D24" t="s">
        <v>51</v>
      </c>
      <c r="E24" t="s">
        <v>57</v>
      </c>
      <c r="F24" t="s">
        <v>58</v>
      </c>
      <c r="H24" s="8" t="s">
        <v>69</v>
      </c>
      <c r="I24" s="3" t="s">
        <v>70</v>
      </c>
      <c r="J24" t="s">
        <v>71</v>
      </c>
      <c r="K24" t="s">
        <v>72</v>
      </c>
      <c r="L24" t="s">
        <v>73</v>
      </c>
    </row>
    <row r="25" spans="1:20" x14ac:dyDescent="0.3">
      <c r="A25" t="s">
        <v>42</v>
      </c>
      <c r="B25" t="s">
        <v>48</v>
      </c>
      <c r="C25" t="s">
        <v>46</v>
      </c>
      <c r="D25" t="s">
        <v>52</v>
      </c>
      <c r="E25" t="s">
        <v>58</v>
      </c>
      <c r="F25" t="s">
        <v>59</v>
      </c>
      <c r="G25" t="s">
        <v>60</v>
      </c>
      <c r="H25" s="8" t="s">
        <v>48</v>
      </c>
      <c r="I25" s="3" t="s">
        <v>74</v>
      </c>
      <c r="J25" t="s">
        <v>75</v>
      </c>
      <c r="K25" t="s">
        <v>76</v>
      </c>
    </row>
    <row r="27" spans="1:20" x14ac:dyDescent="0.3">
      <c r="F27" s="39" t="s">
        <v>91</v>
      </c>
      <c r="G27" s="39"/>
      <c r="H27" s="39"/>
      <c r="I27" s="39"/>
      <c r="J27" s="39"/>
    </row>
    <row r="28" spans="1:20" x14ac:dyDescent="0.3">
      <c r="F28">
        <v>25</v>
      </c>
      <c r="G28">
        <v>45</v>
      </c>
      <c r="I28" s="3" t="s">
        <v>100</v>
      </c>
      <c r="K28" t="s">
        <v>29</v>
      </c>
      <c r="L28" t="s">
        <v>108</v>
      </c>
      <c r="M28" t="s">
        <v>109</v>
      </c>
      <c r="O28" t="s">
        <v>29</v>
      </c>
      <c r="P28" t="s">
        <v>108</v>
      </c>
      <c r="Q28" t="s">
        <v>109</v>
      </c>
    </row>
    <row r="29" spans="1:20" ht="43.2" x14ac:dyDescent="0.3">
      <c r="F29" s="2" t="s">
        <v>92</v>
      </c>
      <c r="G29" t="s">
        <v>106</v>
      </c>
      <c r="H29" s="8" t="s">
        <v>107</v>
      </c>
      <c r="I29" s="3" t="s">
        <v>101</v>
      </c>
      <c r="K29" t="s">
        <v>56</v>
      </c>
      <c r="L29">
        <v>40</v>
      </c>
      <c r="M29" t="str">
        <f>IF(Table1[[#This Row],[Mark]]&gt;60,$J$32,IF(Table1[[#This Row],[Mark]]&gt;40,$J$31,$J$30))</f>
        <v>Fail</v>
      </c>
      <c r="O29" t="s">
        <v>56</v>
      </c>
      <c r="P29">
        <v>-15</v>
      </c>
      <c r="Q29" t="str">
        <f>IF(AND(P29&gt;0,P29&lt;40),"Fail",IF(AND(P29&gt;=40,P29&lt;60),"Pass",IF(AND(P29&gt;=60,P29&lt;=100),"Distinction","Invalid")))</f>
        <v>Invalid</v>
      </c>
      <c r="S29" t="str">
        <f>IF(OR(P29&lt;0,P29&gt;100),"Invalid",IF(P29&gt;=60,"Distingtion",IF(P29&gt;=40,"Pass","Fail")))</f>
        <v>Invalid</v>
      </c>
      <c r="T29" s="1" t="str">
        <f ca="1">_xlfn.FORMULATEXT(H30)</f>
        <v>=IFERROR(G30,"Skip This")</v>
      </c>
    </row>
    <row r="30" spans="1:20" x14ac:dyDescent="0.3">
      <c r="F30" t="s">
        <v>93</v>
      </c>
      <c r="G30" t="b">
        <f>F28&gt;G28</f>
        <v>0</v>
      </c>
      <c r="H30" t="b">
        <f t="shared" ref="H30:H36" si="4">IFERROR(G30,"Skip This")</f>
        <v>0</v>
      </c>
      <c r="I30" s="3" t="s">
        <v>102</v>
      </c>
      <c r="J30" t="s">
        <v>101</v>
      </c>
      <c r="K30" t="s">
        <v>110</v>
      </c>
      <c r="L30">
        <v>50</v>
      </c>
      <c r="M30" t="str">
        <f>IF(Table1[[#This Row],[Mark]]&gt;60,$J$32,IF(Table1[[#This Row],[Mark]]&gt;40,$J$31,$J$30))</f>
        <v>Pass</v>
      </c>
      <c r="O30" t="s">
        <v>110</v>
      </c>
      <c r="P30">
        <v>50</v>
      </c>
      <c r="Q30" t="str">
        <f t="shared" ref="Q30:Q38" si="5">IF(AND(P30&gt;0,P30&lt;40),"Fail",IF(AND(P30&gt;=40,P30&lt;60),"Pass",IF(AND(P30&gt;=60,P30&lt;=100),"Distinction","Invalid")))</f>
        <v>Pass</v>
      </c>
      <c r="S30" t="str">
        <f t="shared" ref="S30:S38" si="6">IF(OR(P30&lt;0,P30&gt;100),"Invalid",IF(P30&gt;=60,"Distingtion",IF(P30&gt;=40,"Pass","Fail")))</f>
        <v>Pass</v>
      </c>
      <c r="T30" s="1"/>
    </row>
    <row r="31" spans="1:20" x14ac:dyDescent="0.3">
      <c r="F31" t="s">
        <v>94</v>
      </c>
      <c r="G31">
        <f>IF(F28&lt;G28,1,0)</f>
        <v>1</v>
      </c>
      <c r="H31">
        <f t="shared" si="4"/>
        <v>1</v>
      </c>
      <c r="I31" s="3" t="s">
        <v>103</v>
      </c>
      <c r="J31" t="s">
        <v>100</v>
      </c>
      <c r="K31" t="s">
        <v>55</v>
      </c>
      <c r="L31">
        <v>60</v>
      </c>
      <c r="M31" t="str">
        <f>IF(Table1[[#This Row],[Mark]]&gt;60,$J$32,IF(Table1[[#This Row],[Mark]]&gt;40,$J$31,$J$30))</f>
        <v>Pass</v>
      </c>
      <c r="O31" t="s">
        <v>55</v>
      </c>
      <c r="P31">
        <v>60</v>
      </c>
      <c r="Q31" t="str">
        <f t="shared" si="5"/>
        <v>Distinction</v>
      </c>
      <c r="S31" t="str">
        <f t="shared" si="6"/>
        <v>Distingtion</v>
      </c>
    </row>
    <row r="32" spans="1:20" x14ac:dyDescent="0.3">
      <c r="F32" t="s">
        <v>95</v>
      </c>
      <c r="G32" t="str">
        <f>IF(F28&lt;G28,"Pass","Fail")</f>
        <v>Pass</v>
      </c>
      <c r="H32" t="str">
        <f t="shared" si="4"/>
        <v>Pass</v>
      </c>
      <c r="I32" s="3" t="s">
        <v>104</v>
      </c>
      <c r="J32" t="s">
        <v>105</v>
      </c>
      <c r="K32" t="s">
        <v>111</v>
      </c>
      <c r="L32">
        <v>44</v>
      </c>
      <c r="M32" t="str">
        <f>IF(Table1[[#This Row],[Mark]]&gt;60,$J$32,IF(Table1[[#This Row],[Mark]]&gt;40,$J$31,$J$30))</f>
        <v>Pass</v>
      </c>
      <c r="O32" t="s">
        <v>111</v>
      </c>
      <c r="P32">
        <v>44</v>
      </c>
      <c r="Q32" t="str">
        <f t="shared" si="5"/>
        <v>Pass</v>
      </c>
      <c r="S32" t="str">
        <f t="shared" si="6"/>
        <v>Pass</v>
      </c>
    </row>
    <row r="33" spans="6:19" x14ac:dyDescent="0.3">
      <c r="F33" t="s">
        <v>96</v>
      </c>
      <c r="G33" t="str">
        <f>IF(F28&gt;G28,UPPER(I28),UPPER(I29))</f>
        <v>FAIL</v>
      </c>
      <c r="H33" t="str">
        <f t="shared" si="4"/>
        <v>FAIL</v>
      </c>
      <c r="K33" t="s">
        <v>112</v>
      </c>
      <c r="L33">
        <v>55</v>
      </c>
      <c r="M33" t="str">
        <f>IF(Table1[[#This Row],[Mark]]&gt;60,$J$32,IF(Table1[[#This Row],[Mark]]&gt;40,$J$31,$J$30))</f>
        <v>Pass</v>
      </c>
      <c r="O33" t="s">
        <v>112</v>
      </c>
      <c r="P33">
        <v>55</v>
      </c>
      <c r="Q33" t="str">
        <f t="shared" si="5"/>
        <v>Pass</v>
      </c>
      <c r="S33" t="str">
        <f t="shared" si="6"/>
        <v>Pass</v>
      </c>
    </row>
    <row r="34" spans="6:19" x14ac:dyDescent="0.3">
      <c r="F34" t="s">
        <v>97</v>
      </c>
      <c r="G34" t="str">
        <f>IF(F28&lt;G28,"YES","No")</f>
        <v>YES</v>
      </c>
      <c r="H34" t="str">
        <f t="shared" si="4"/>
        <v>YES</v>
      </c>
      <c r="K34" t="s">
        <v>113</v>
      </c>
      <c r="L34">
        <v>88</v>
      </c>
      <c r="M34" t="str">
        <f>IF(Table1[[#This Row],[Mark]]&gt;60,$J$32,IF(Table1[[#This Row],[Mark]]&gt;40,$J$31,$J$30))</f>
        <v>Distinction</v>
      </c>
      <c r="O34" t="s">
        <v>113</v>
      </c>
      <c r="P34">
        <v>88</v>
      </c>
      <c r="Q34" t="str">
        <f t="shared" si="5"/>
        <v>Distinction</v>
      </c>
      <c r="S34" t="str">
        <f t="shared" si="6"/>
        <v>Distingtion</v>
      </c>
    </row>
    <row r="35" spans="6:19" x14ac:dyDescent="0.3">
      <c r="F35" t="s">
        <v>98</v>
      </c>
      <c r="G35">
        <f>IF(F28&lt;G28,F28+G28,0)</f>
        <v>70</v>
      </c>
      <c r="H35">
        <f t="shared" si="4"/>
        <v>70</v>
      </c>
      <c r="K35" t="s">
        <v>114</v>
      </c>
      <c r="L35">
        <v>66</v>
      </c>
      <c r="M35" t="str">
        <f>IF(Table1[[#This Row],[Mark]]&gt;60,$J$32,IF(Table1[[#This Row],[Mark]]&gt;40,$J$31,$J$30))</f>
        <v>Distinction</v>
      </c>
      <c r="O35" t="s">
        <v>114</v>
      </c>
      <c r="P35">
        <v>66</v>
      </c>
      <c r="Q35" t="str">
        <f t="shared" si="5"/>
        <v>Distinction</v>
      </c>
      <c r="S35" t="str">
        <f t="shared" si="6"/>
        <v>Distingtion</v>
      </c>
    </row>
    <row r="36" spans="6:19" x14ac:dyDescent="0.3">
      <c r="F36" t="s">
        <v>99</v>
      </c>
      <c r="G36" s="19">
        <f ca="1">IF(F28&lt;G28,TODAY(),TODAY()+10)</f>
        <v>45678</v>
      </c>
      <c r="H36" s="19">
        <f t="shared" ca="1" si="4"/>
        <v>45678</v>
      </c>
      <c r="K36" t="s">
        <v>57</v>
      </c>
      <c r="L36">
        <v>22</v>
      </c>
      <c r="M36" t="str">
        <f>IF(Table1[[#This Row],[Mark]]&gt;60,$J$32,IF(Table1[[#This Row],[Mark]]&gt;40,$J$31,$J$30))</f>
        <v>Fail</v>
      </c>
      <c r="O36" t="s">
        <v>57</v>
      </c>
      <c r="P36">
        <v>22</v>
      </c>
      <c r="Q36" t="str">
        <f t="shared" si="5"/>
        <v>Fail</v>
      </c>
      <c r="S36" t="str">
        <f t="shared" si="6"/>
        <v>Fail</v>
      </c>
    </row>
    <row r="37" spans="6:19" x14ac:dyDescent="0.3">
      <c r="F37" t="s">
        <v>93</v>
      </c>
      <c r="G37" t="b">
        <f>F35&gt;G35</f>
        <v>1</v>
      </c>
      <c r="H37" t="b">
        <f t="shared" ref="H37" si="7">IFERROR(G37,"Skip This")</f>
        <v>1</v>
      </c>
      <c r="K37" t="s">
        <v>115</v>
      </c>
      <c r="L37">
        <v>33</v>
      </c>
      <c r="M37" t="str">
        <f>IF(Table1[[#This Row],[Mark]]&gt;60,$J$32,IF(Table1[[#This Row],[Mark]]&gt;40,$J$31,$J$30))</f>
        <v>Fail</v>
      </c>
      <c r="O37" t="s">
        <v>115</v>
      </c>
      <c r="P37">
        <v>33</v>
      </c>
      <c r="Q37" t="str">
        <f t="shared" si="5"/>
        <v>Fail</v>
      </c>
      <c r="S37" t="str">
        <f t="shared" si="6"/>
        <v>Fail</v>
      </c>
    </row>
    <row r="38" spans="6:19" x14ac:dyDescent="0.3">
      <c r="G38" t="b">
        <f>NOT(G30)</f>
        <v>1</v>
      </c>
      <c r="H38" t="b">
        <f>IFERROR(G38,"Skip This")</f>
        <v>1</v>
      </c>
      <c r="K38" t="s">
        <v>59</v>
      </c>
      <c r="L38">
        <v>70</v>
      </c>
      <c r="M38" t="str">
        <f>IF(Table1[[#This Row],[Mark]]&gt;60,$J$32,IF(Table1[[#This Row],[Mark]]&gt;40,$J$31,$J$30))</f>
        <v>Distinction</v>
      </c>
      <c r="O38" t="s">
        <v>59</v>
      </c>
      <c r="P38">
        <v>70</v>
      </c>
      <c r="Q38" t="str">
        <f t="shared" si="5"/>
        <v>Distinction</v>
      </c>
      <c r="S38" t="str">
        <f t="shared" si="6"/>
        <v>Distingtion</v>
      </c>
    </row>
    <row r="39" spans="6:19" x14ac:dyDescent="0.3">
      <c r="G39" t="e">
        <f>NOT(G34)</f>
        <v>#VALUE!</v>
      </c>
      <c r="H39" s="8" t="str">
        <f>IFERROR(G39,"Skip This")</f>
        <v>Skip This</v>
      </c>
    </row>
  </sheetData>
  <customSheetViews>
    <customSheetView guid="{C7C39FC3-E7D5-458A-8514-0B9F2AB01024}">
      <selection activeCell="O2" sqref="O2:R9"/>
      <pageMargins left="0.7" right="0.7" top="0.75" bottom="0.75" header="0.3" footer="0.3"/>
      <pageSetup orientation="portrait" r:id="rId1"/>
    </customSheetView>
  </customSheetViews>
  <mergeCells count="5">
    <mergeCell ref="F4:G8"/>
    <mergeCell ref="A12:D12"/>
    <mergeCell ref="E12:G12"/>
    <mergeCell ref="I12:M12"/>
    <mergeCell ref="F27:J27"/>
  </mergeCells>
  <phoneticPr fontId="3" type="noConversion"/>
  <conditionalFormatting sqref="I2:I10">
    <cfRule type="timePeriod" dxfId="1" priority="1" timePeriod="lastMonth">
      <formula>AND(MONTH(I2)=MONTH(EDATE(TODAY(),0-1)),YEAR(I2)=YEAR(EDATE(TODAY(),0-1)))</formula>
    </cfRule>
    <cfRule type="timePeriod" dxfId="0" priority="2" timePeriod="yesterday">
      <formula>FLOOR(I2,1)=TODAY()-1</formula>
    </cfRule>
  </conditionalFormatting>
  <pageMargins left="0.7" right="0.7" top="0.77500000000000002" bottom="0.75" header="0.3" footer="0.3"/>
  <pageSetup paperSize="5" fitToWidth="0" orientation="portrait" r:id="rId2"/>
  <legacyDrawing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A5BB-AE63-45DD-9AD2-C817E3137CF9}">
  <dimension ref="A1:E9"/>
  <sheetViews>
    <sheetView workbookViewId="0">
      <selection activeCell="D8" sqref="D8"/>
    </sheetView>
  </sheetViews>
  <sheetFormatPr defaultRowHeight="14.4" x14ac:dyDescent="0.3"/>
  <cols>
    <col min="3" max="3" width="12.6640625" customWidth="1"/>
    <col min="4" max="4" width="24" customWidth="1"/>
    <col min="5" max="5" width="37.21875" customWidth="1"/>
  </cols>
  <sheetData>
    <row r="1" spans="1:5" x14ac:dyDescent="0.3">
      <c r="A1" t="s">
        <v>117</v>
      </c>
      <c r="B1" t="s">
        <v>116</v>
      </c>
      <c r="C1" t="s">
        <v>82</v>
      </c>
    </row>
    <row r="2" spans="1:5" x14ac:dyDescent="0.3">
      <c r="A2" t="s">
        <v>118</v>
      </c>
      <c r="B2" t="str">
        <f>TRIM(A1)</f>
        <v>Merajul</v>
      </c>
      <c r="C2" t="s">
        <v>123</v>
      </c>
      <c r="D2" t="str">
        <f>LEFT(B2,3)</f>
        <v>Mer</v>
      </c>
    </row>
    <row r="3" spans="1:5" x14ac:dyDescent="0.3">
      <c r="A3" t="s">
        <v>119</v>
      </c>
      <c r="B3" t="str">
        <f>UPPER(B2)</f>
        <v>MERAJUL</v>
      </c>
      <c r="C3" t="s">
        <v>124</v>
      </c>
      <c r="D3" t="str">
        <f>RIGHT(B2,4)</f>
        <v>ajul</v>
      </c>
    </row>
    <row r="4" spans="1:5" x14ac:dyDescent="0.3">
      <c r="A4" t="s">
        <v>120</v>
      </c>
      <c r="B4" t="str">
        <f>PROPER(A1)</f>
        <v xml:space="preserve">    Merajul</v>
      </c>
      <c r="C4" t="s">
        <v>125</v>
      </c>
      <c r="D4" t="str">
        <f>MID(B2,3,3)</f>
        <v>raj</v>
      </c>
    </row>
    <row r="5" spans="1:5" x14ac:dyDescent="0.3">
      <c r="A5" t="s">
        <v>121</v>
      </c>
      <c r="B5" t="str">
        <f>LOWER(A1)</f>
        <v xml:space="preserve">    merajul</v>
      </c>
      <c r="C5" t="s">
        <v>126</v>
      </c>
      <c r="D5" t="str">
        <f>_xlfn.CONCAT(B2,B1,C1)</f>
        <v>MerajulRahmanShipon</v>
      </c>
      <c r="E5" t="str">
        <f>_xlfn.CONCAT(B2," ",B1," ",C1)</f>
        <v>Merajul Rahman Shipon</v>
      </c>
    </row>
    <row r="6" spans="1:5" x14ac:dyDescent="0.3">
      <c r="A6" t="s">
        <v>122</v>
      </c>
      <c r="B6">
        <f>LEN(B2)</f>
        <v>7</v>
      </c>
      <c r="C6" t="s">
        <v>127</v>
      </c>
      <c r="D6">
        <f>FIND(B1,D5)</f>
        <v>8</v>
      </c>
    </row>
    <row r="7" spans="1:5" x14ac:dyDescent="0.3">
      <c r="C7" t="s">
        <v>128</v>
      </c>
      <c r="D7">
        <f>SEARCH("m",D5)</f>
        <v>1</v>
      </c>
    </row>
    <row r="8" spans="1:5" x14ac:dyDescent="0.3">
      <c r="C8" t="s">
        <v>129</v>
      </c>
      <c r="D8" t="str">
        <f>REPLACE(D5,8,6,"Islam")</f>
        <v>MerajulIslamShipon</v>
      </c>
    </row>
    <row r="9" spans="1:5" x14ac:dyDescent="0.3">
      <c r="C9" t="s">
        <v>130</v>
      </c>
      <c r="D9" t="str">
        <f>REPLACE(E5,9,6,"Islam")</f>
        <v>Merajul Islam Shipon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45B4-37B9-4AAA-85B9-9E0CF274253B}">
  <dimension ref="A1:M16"/>
  <sheetViews>
    <sheetView topLeftCell="F1" workbookViewId="0">
      <selection activeCell="L2" sqref="L2"/>
    </sheetView>
  </sheetViews>
  <sheetFormatPr defaultRowHeight="14.4" x14ac:dyDescent="0.3"/>
  <cols>
    <col min="1" max="1" width="10.44140625" customWidth="1"/>
    <col min="2" max="2" width="14.6640625" bestFit="1" customWidth="1"/>
    <col min="3" max="4" width="10.44140625" customWidth="1"/>
    <col min="5" max="5" width="10.5546875" bestFit="1" customWidth="1"/>
    <col min="6" max="7" width="10.44140625" customWidth="1"/>
    <col min="9" max="10" width="11.6640625" customWidth="1"/>
    <col min="11" max="11" width="10.44140625" customWidth="1"/>
    <col min="13" max="13" width="8.44140625" style="22" bestFit="1" customWidth="1"/>
  </cols>
  <sheetData>
    <row r="1" spans="1:13" x14ac:dyDescent="0.3">
      <c r="A1" t="s">
        <v>106</v>
      </c>
      <c r="B1" s="21" t="s">
        <v>107</v>
      </c>
      <c r="C1" t="s">
        <v>149</v>
      </c>
      <c r="D1" t="s">
        <v>150</v>
      </c>
      <c r="M1" s="22">
        <v>45497</v>
      </c>
    </row>
    <row r="2" spans="1:13" x14ac:dyDescent="0.3">
      <c r="A2" t="s">
        <v>131</v>
      </c>
      <c r="B2" s="21">
        <f ca="1">TODAY()</f>
        <v>45678</v>
      </c>
      <c r="L2" s="20"/>
      <c r="M2" s="22">
        <v>45502</v>
      </c>
    </row>
    <row r="3" spans="1:13" x14ac:dyDescent="0.3">
      <c r="A3" t="s">
        <v>132</v>
      </c>
      <c r="B3" s="20">
        <f ca="1">NOW()</f>
        <v>45678.521544675925</v>
      </c>
    </row>
    <row r="4" spans="1:13" x14ac:dyDescent="0.3">
      <c r="A4" t="s">
        <v>133</v>
      </c>
      <c r="B4">
        <f ca="1">DAY(B2)</f>
        <v>21</v>
      </c>
    </row>
    <row r="5" spans="1:13" x14ac:dyDescent="0.3">
      <c r="A5" t="s">
        <v>18</v>
      </c>
      <c r="B5">
        <f ca="1">MONTH(B2)</f>
        <v>1</v>
      </c>
    </row>
    <row r="6" spans="1:13" x14ac:dyDescent="0.3">
      <c r="A6" t="s">
        <v>134</v>
      </c>
      <c r="B6">
        <f ca="1">YEAR(B3)</f>
        <v>2025</v>
      </c>
      <c r="L6" s="19"/>
    </row>
    <row r="7" spans="1:13" x14ac:dyDescent="0.3">
      <c r="A7" t="s">
        <v>135</v>
      </c>
      <c r="B7" s="19">
        <f ca="1">DATE(B6,B5,B4)</f>
        <v>45678</v>
      </c>
      <c r="E7" s="19" t="s">
        <v>106</v>
      </c>
      <c r="F7" t="s">
        <v>107</v>
      </c>
      <c r="G7" t="s">
        <v>149</v>
      </c>
      <c r="I7" s="19" t="s">
        <v>147</v>
      </c>
      <c r="J7" s="19" t="s">
        <v>148</v>
      </c>
      <c r="K7" t="s">
        <v>106</v>
      </c>
    </row>
    <row r="8" spans="1:13" x14ac:dyDescent="0.3">
      <c r="E8" s="19">
        <v>45298</v>
      </c>
      <c r="F8" t="s">
        <v>142</v>
      </c>
      <c r="G8">
        <f>NETWORKDAYS(E8,E9)</f>
        <v>257</v>
      </c>
      <c r="I8" t="s">
        <v>143</v>
      </c>
      <c r="L8" s="19"/>
    </row>
    <row r="9" spans="1:13" x14ac:dyDescent="0.3">
      <c r="A9" t="s">
        <v>136</v>
      </c>
      <c r="B9" s="19">
        <f ca="1">B2+C9</f>
        <v>45683</v>
      </c>
      <c r="C9">
        <v>5</v>
      </c>
      <c r="E9" s="19">
        <v>45657</v>
      </c>
      <c r="F9" t="s">
        <v>142</v>
      </c>
      <c r="G9">
        <f>NETWORKDAYS(E8,E9,$M:$M)</f>
        <v>255</v>
      </c>
      <c r="I9" t="s">
        <v>144</v>
      </c>
      <c r="J9">
        <f>DATEDIF(I7,J7,"Y")</f>
        <v>24</v>
      </c>
      <c r="K9">
        <f>DATEDIF(I7,J7,"Y")</f>
        <v>24</v>
      </c>
    </row>
    <row r="10" spans="1:13" x14ac:dyDescent="0.3">
      <c r="A10" t="s">
        <v>137</v>
      </c>
      <c r="B10" s="19">
        <f ca="1">B2-C10</f>
        <v>45673</v>
      </c>
      <c r="C10">
        <v>5</v>
      </c>
      <c r="I10" t="s">
        <v>145</v>
      </c>
      <c r="J10">
        <f>DATEDIF(I7,J7,"M")</f>
        <v>296</v>
      </c>
      <c r="K10">
        <f>DATEDIF(I7,J7,"YM")</f>
        <v>8</v>
      </c>
    </row>
    <row r="11" spans="1:13" x14ac:dyDescent="0.3">
      <c r="I11" t="s">
        <v>146</v>
      </c>
      <c r="J11">
        <f>DATEDIF(I7,J7,"D")</f>
        <v>9027</v>
      </c>
      <c r="K11">
        <f>DATEDIF(I7,J7,"MD")</f>
        <v>18</v>
      </c>
    </row>
    <row r="12" spans="1:13" x14ac:dyDescent="0.3">
      <c r="A12" t="s">
        <v>138</v>
      </c>
      <c r="B12" s="19">
        <f ca="1">EDATE(B2,C12)</f>
        <v>45829</v>
      </c>
      <c r="C12">
        <v>5</v>
      </c>
    </row>
    <row r="13" spans="1:13" x14ac:dyDescent="0.3">
      <c r="A13" t="s">
        <v>139</v>
      </c>
      <c r="B13" s="19">
        <f ca="1">EDATE(B2,C13)</f>
        <v>45525</v>
      </c>
      <c r="C13">
        <v>-5</v>
      </c>
    </row>
    <row r="15" spans="1:13" x14ac:dyDescent="0.3">
      <c r="A15" t="s">
        <v>140</v>
      </c>
      <c r="B15" s="19">
        <f ca="1">EDATE(B2,D15)</f>
        <v>47504</v>
      </c>
      <c r="C15">
        <v>5</v>
      </c>
      <c r="D15">
        <f>C15*12</f>
        <v>60</v>
      </c>
    </row>
    <row r="16" spans="1:13" x14ac:dyDescent="0.3">
      <c r="A16" t="s">
        <v>141</v>
      </c>
      <c r="B16" s="19">
        <f ca="1">EDATE(B2,D16)</f>
        <v>43851</v>
      </c>
      <c r="C16">
        <v>-5</v>
      </c>
      <c r="D16">
        <f>C16*12</f>
        <v>-60</v>
      </c>
    </row>
  </sheetData>
  <pageMargins left="0.7" right="0.7" top="0.75" bottom="0.75" header="0.3" footer="0.3"/>
  <pageSetup orientation="portrait" horizontalDpi="4294967293" verticalDpi="30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0D38-1963-4BA1-8146-84C26F469E7A}">
  <dimension ref="A1:F11"/>
  <sheetViews>
    <sheetView workbookViewId="0">
      <selection activeCell="J10" sqref="J10"/>
    </sheetView>
  </sheetViews>
  <sheetFormatPr defaultRowHeight="14.4" x14ac:dyDescent="0.3"/>
  <sheetData>
    <row r="1" spans="1:6" x14ac:dyDescent="0.3">
      <c r="A1" t="s">
        <v>151</v>
      </c>
      <c r="B1" t="s">
        <v>152</v>
      </c>
    </row>
    <row r="2" spans="1:6" x14ac:dyDescent="0.3">
      <c r="A2" t="s">
        <v>5</v>
      </c>
      <c r="B2">
        <v>10</v>
      </c>
      <c r="D2" t="s">
        <v>153</v>
      </c>
      <c r="E2">
        <f>SUM(number)</f>
        <v>550</v>
      </c>
    </row>
    <row r="3" spans="1:6" x14ac:dyDescent="0.3">
      <c r="A3" t="s">
        <v>6</v>
      </c>
      <c r="B3">
        <v>20</v>
      </c>
      <c r="D3" t="s">
        <v>154</v>
      </c>
      <c r="E3">
        <f>MIN(number)</f>
        <v>10</v>
      </c>
    </row>
    <row r="4" spans="1:6" x14ac:dyDescent="0.3">
      <c r="A4" t="s">
        <v>0</v>
      </c>
      <c r="B4">
        <v>30</v>
      </c>
      <c r="D4" t="s">
        <v>32</v>
      </c>
      <c r="E4">
        <f>MAX(number)</f>
        <v>100</v>
      </c>
    </row>
    <row r="5" spans="1:6" x14ac:dyDescent="0.3">
      <c r="A5" t="s">
        <v>1</v>
      </c>
      <c r="B5">
        <v>40</v>
      </c>
      <c r="D5" t="s">
        <v>155</v>
      </c>
      <c r="E5">
        <f>AVERAGE(number)</f>
        <v>55</v>
      </c>
    </row>
    <row r="6" spans="1:6" x14ac:dyDescent="0.3">
      <c r="A6" t="s">
        <v>2</v>
      </c>
      <c r="B6">
        <v>50</v>
      </c>
      <c r="D6" t="s">
        <v>156</v>
      </c>
      <c r="E6">
        <f>COUNT(number)</f>
        <v>10</v>
      </c>
      <c r="F6">
        <f>COUNT(text)</f>
        <v>0</v>
      </c>
    </row>
    <row r="7" spans="1:6" x14ac:dyDescent="0.3">
      <c r="A7" t="s">
        <v>3</v>
      </c>
      <c r="B7">
        <v>60</v>
      </c>
      <c r="D7" t="s">
        <v>157</v>
      </c>
      <c r="E7">
        <f>COUNTA(number)</f>
        <v>10</v>
      </c>
      <c r="F7">
        <f>COUNTA(text)</f>
        <v>10</v>
      </c>
    </row>
    <row r="8" spans="1:6" x14ac:dyDescent="0.3">
      <c r="A8" t="s">
        <v>4</v>
      </c>
      <c r="B8">
        <v>70</v>
      </c>
      <c r="D8" t="s">
        <v>158</v>
      </c>
      <c r="E8">
        <f>COUNTBLANK(number)</f>
        <v>0</v>
      </c>
    </row>
    <row r="9" spans="1:6" x14ac:dyDescent="0.3">
      <c r="A9" t="s">
        <v>5</v>
      </c>
      <c r="B9">
        <v>80</v>
      </c>
      <c r="D9" t="s">
        <v>159</v>
      </c>
      <c r="E9">
        <f>SMALL(number,4)</f>
        <v>40</v>
      </c>
    </row>
    <row r="10" spans="1:6" x14ac:dyDescent="0.3">
      <c r="A10" t="s">
        <v>6</v>
      </c>
      <c r="B10">
        <v>90</v>
      </c>
      <c r="D10" t="s">
        <v>160</v>
      </c>
      <c r="E10">
        <f>LARGE(number,1)</f>
        <v>100</v>
      </c>
    </row>
    <row r="11" spans="1:6" x14ac:dyDescent="0.3">
      <c r="A11" t="s">
        <v>0</v>
      </c>
      <c r="B11">
        <v>100</v>
      </c>
    </row>
  </sheetData>
  <phoneticPr fontId="3" type="noConversion"/>
  <pageMargins left="0.7" right="0.7" top="0.75" bottom="0.75" header="0.3" footer="0.3"/>
  <pageSetup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FC48-8115-44E7-A156-73B267F5E19B}">
  <dimension ref="A1:P25"/>
  <sheetViews>
    <sheetView zoomScaleNormal="100" workbookViewId="0">
      <selection activeCell="B10" sqref="B10"/>
    </sheetView>
  </sheetViews>
  <sheetFormatPr defaultRowHeight="14.4" x14ac:dyDescent="0.3"/>
  <cols>
    <col min="1" max="1" width="16.5546875" customWidth="1"/>
    <col min="2" max="4" width="10.109375" customWidth="1"/>
    <col min="5" max="5" width="13.44140625" customWidth="1"/>
    <col min="6" max="6" width="28.109375" customWidth="1"/>
    <col min="7" max="7" width="21.44140625" customWidth="1"/>
    <col min="9" max="9" width="10.77734375" bestFit="1" customWidth="1"/>
    <col min="10" max="16" width="10.109375" customWidth="1"/>
  </cols>
  <sheetData>
    <row r="1" spans="1:16" x14ac:dyDescent="0.3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G1" t="s">
        <v>172</v>
      </c>
      <c r="K1" t="s">
        <v>110</v>
      </c>
      <c r="L1" t="s">
        <v>168</v>
      </c>
    </row>
    <row r="2" spans="1:16" x14ac:dyDescent="0.3">
      <c r="B2">
        <v>20</v>
      </c>
      <c r="C2">
        <v>20</v>
      </c>
      <c r="D2">
        <v>20</v>
      </c>
      <c r="E2">
        <v>20</v>
      </c>
      <c r="K2" t="s">
        <v>166</v>
      </c>
      <c r="L2" t="s">
        <v>169</v>
      </c>
    </row>
    <row r="3" spans="1:16" x14ac:dyDescent="0.3">
      <c r="B3">
        <v>10</v>
      </c>
      <c r="C3">
        <v>10</v>
      </c>
      <c r="D3">
        <v>10</v>
      </c>
      <c r="E3">
        <v>10</v>
      </c>
      <c r="G3" t="s">
        <v>173</v>
      </c>
      <c r="K3" t="s">
        <v>111</v>
      </c>
      <c r="L3" t="s">
        <v>170</v>
      </c>
    </row>
    <row r="4" spans="1:16" x14ac:dyDescent="0.3">
      <c r="B4">
        <f>B2+B3</f>
        <v>30</v>
      </c>
      <c r="C4">
        <f>C2-C3</f>
        <v>10</v>
      </c>
      <c r="D4">
        <f>D2*D3</f>
        <v>200</v>
      </c>
      <c r="E4">
        <f>E2/E3</f>
        <v>2</v>
      </c>
      <c r="G4" t="s">
        <v>174</v>
      </c>
      <c r="H4">
        <v>120</v>
      </c>
      <c r="K4" t="s">
        <v>58</v>
      </c>
      <c r="L4" t="s">
        <v>164</v>
      </c>
    </row>
    <row r="5" spans="1:16" x14ac:dyDescent="0.3">
      <c r="C5">
        <f>C3-C2</f>
        <v>-10</v>
      </c>
      <c r="E5">
        <f>E3/E2</f>
        <v>0.5</v>
      </c>
      <c r="G5" t="s">
        <v>175</v>
      </c>
      <c r="H5">
        <v>200</v>
      </c>
      <c r="K5" t="s">
        <v>56</v>
      </c>
      <c r="L5" t="s">
        <v>171</v>
      </c>
    </row>
    <row r="6" spans="1:16" x14ac:dyDescent="0.3">
      <c r="G6" t="s">
        <v>176</v>
      </c>
      <c r="H6" s="25">
        <v>2</v>
      </c>
      <c r="K6" t="s">
        <v>167</v>
      </c>
      <c r="L6" t="s">
        <v>163</v>
      </c>
    </row>
    <row r="7" spans="1:16" x14ac:dyDescent="0.3">
      <c r="G7" t="s">
        <v>177</v>
      </c>
      <c r="H7" s="25">
        <f>(H5-H4)*H6</f>
        <v>160</v>
      </c>
    </row>
    <row r="9" spans="1:16" x14ac:dyDescent="0.3">
      <c r="A9" s="23" t="s">
        <v>178</v>
      </c>
      <c r="B9" s="26" t="s">
        <v>106</v>
      </c>
      <c r="C9" t="s">
        <v>107</v>
      </c>
    </row>
    <row r="10" spans="1:16" x14ac:dyDescent="0.3">
      <c r="A10">
        <f>COUNTA(C1:C5)</f>
        <v>5</v>
      </c>
      <c r="B10">
        <f>COUNTBLANK(C1:C8)</f>
        <v>3</v>
      </c>
      <c r="C10">
        <f>COUNTIF(C2:C5,10)</f>
        <v>2</v>
      </c>
      <c r="E10" t="s">
        <v>182</v>
      </c>
      <c r="F10" t="s">
        <v>183</v>
      </c>
    </row>
    <row r="11" spans="1:16" x14ac:dyDescent="0.3">
      <c r="A11" t="s">
        <v>179</v>
      </c>
      <c r="B11" t="s">
        <v>180</v>
      </c>
      <c r="C11" t="s">
        <v>181</v>
      </c>
      <c r="E11">
        <f>PERMUT(4,3)</f>
        <v>24</v>
      </c>
      <c r="F11">
        <f>COMBIN(8,2)</f>
        <v>28</v>
      </c>
    </row>
    <row r="13" spans="1:16" ht="15" thickBot="1" x14ac:dyDescent="0.35"/>
    <row r="14" spans="1:16" ht="15" thickBot="1" x14ac:dyDescent="0.35">
      <c r="A14" s="40" t="s">
        <v>184</v>
      </c>
      <c r="B14" s="41"/>
      <c r="C14" s="41"/>
      <c r="D14" s="41"/>
      <c r="E14" s="41"/>
      <c r="F14" s="41"/>
      <c r="G14" s="42"/>
    </row>
    <row r="15" spans="1:16" ht="15" thickBot="1" x14ac:dyDescent="0.35">
      <c r="A15" s="43"/>
      <c r="B15" s="44"/>
      <c r="C15" s="44"/>
      <c r="D15" s="44"/>
      <c r="E15" s="44"/>
      <c r="F15" s="44"/>
      <c r="G15" s="45"/>
      <c r="I15" s="46" t="s">
        <v>209</v>
      </c>
      <c r="J15" s="47"/>
      <c r="K15" s="47"/>
      <c r="L15" s="47"/>
      <c r="M15" s="47"/>
      <c r="N15" s="47"/>
      <c r="O15" s="47"/>
      <c r="P15" s="48"/>
    </row>
    <row r="16" spans="1:16" x14ac:dyDescent="0.3">
      <c r="A16" t="s">
        <v>185</v>
      </c>
      <c r="C16" t="s">
        <v>190</v>
      </c>
      <c r="D16" t="s">
        <v>151</v>
      </c>
      <c r="E16" t="s">
        <v>152</v>
      </c>
      <c r="J16" t="s">
        <v>216</v>
      </c>
      <c r="K16" t="s">
        <v>217</v>
      </c>
      <c r="L16" t="s">
        <v>164</v>
      </c>
    </row>
    <row r="17" spans="1:16" x14ac:dyDescent="0.3">
      <c r="A17" t="s">
        <v>186</v>
      </c>
      <c r="C17" t="s">
        <v>197</v>
      </c>
      <c r="D17" t="s">
        <v>191</v>
      </c>
      <c r="E17">
        <v>10</v>
      </c>
      <c r="F17" t="s">
        <v>205</v>
      </c>
      <c r="G17">
        <f>SUMIF(E17:E25,"&lt;50")</f>
        <v>100</v>
      </c>
      <c r="I17" t="s">
        <v>210</v>
      </c>
      <c r="J17">
        <v>3</v>
      </c>
      <c r="K17">
        <v>2</v>
      </c>
      <c r="L17">
        <f>J17*K17</f>
        <v>6</v>
      </c>
      <c r="M17">
        <f>SUMPRODUCT(J17:J19,K17:K19)</f>
        <v>59</v>
      </c>
    </row>
    <row r="18" spans="1:16" x14ac:dyDescent="0.3">
      <c r="A18" t="s">
        <v>181</v>
      </c>
      <c r="C18" t="s">
        <v>198</v>
      </c>
      <c r="D18" t="s">
        <v>192</v>
      </c>
      <c r="E18">
        <v>20</v>
      </c>
      <c r="I18" t="s">
        <v>211</v>
      </c>
      <c r="J18">
        <v>8</v>
      </c>
      <c r="K18">
        <v>6</v>
      </c>
      <c r="L18">
        <f t="shared" ref="L18:L19" si="0">J18*K18</f>
        <v>48</v>
      </c>
      <c r="M18">
        <v>7.4</v>
      </c>
      <c r="N18">
        <f>MROUND(M18,1)</f>
        <v>7</v>
      </c>
      <c r="O18">
        <f>MROUND(M18,5)</f>
        <v>5</v>
      </c>
    </row>
    <row r="19" spans="1:16" x14ac:dyDescent="0.3">
      <c r="C19" t="s">
        <v>199</v>
      </c>
      <c r="D19" t="s">
        <v>193</v>
      </c>
      <c r="E19">
        <v>30</v>
      </c>
      <c r="F19" t="s">
        <v>206</v>
      </c>
      <c r="G19">
        <f>SUMIF(D17:D25,D17,E17:E25)</f>
        <v>180</v>
      </c>
      <c r="I19" t="s">
        <v>212</v>
      </c>
      <c r="J19">
        <v>1</v>
      </c>
      <c r="K19">
        <v>5</v>
      </c>
      <c r="L19">
        <f t="shared" si="0"/>
        <v>5</v>
      </c>
      <c r="N19">
        <f>FLOOR(M18,1)</f>
        <v>7</v>
      </c>
      <c r="O19">
        <f>FLOOR(M18,5)</f>
        <v>5</v>
      </c>
      <c r="P19">
        <f>_xlfn.FLOOR.MATH(M18)</f>
        <v>7</v>
      </c>
    </row>
    <row r="20" spans="1:16" x14ac:dyDescent="0.3">
      <c r="A20" t="s">
        <v>187</v>
      </c>
      <c r="C20" t="s">
        <v>200</v>
      </c>
      <c r="D20" t="s">
        <v>194</v>
      </c>
      <c r="E20">
        <v>40</v>
      </c>
      <c r="I20" t="s">
        <v>213</v>
      </c>
      <c r="N20">
        <f>CEILING(M18,1)</f>
        <v>8</v>
      </c>
      <c r="O20">
        <f>CEILING(M18,5)</f>
        <v>10</v>
      </c>
      <c r="P20">
        <f>_xlfn.CEILING.MATH(M18)</f>
        <v>8</v>
      </c>
    </row>
    <row r="21" spans="1:16" x14ac:dyDescent="0.3">
      <c r="A21" t="s">
        <v>188</v>
      </c>
      <c r="C21" t="s">
        <v>201</v>
      </c>
      <c r="D21" t="s">
        <v>195</v>
      </c>
      <c r="E21">
        <v>50</v>
      </c>
      <c r="F21" t="s">
        <v>207</v>
      </c>
      <c r="G21">
        <f>COUNTIF(E17:E25,"&gt;50")</f>
        <v>4</v>
      </c>
      <c r="I21" t="s">
        <v>214</v>
      </c>
      <c r="M21">
        <f>MOD(J17,K17)</f>
        <v>1</v>
      </c>
      <c r="N21">
        <f>MOD(J19,K19)</f>
        <v>1</v>
      </c>
    </row>
    <row r="22" spans="1:16" x14ac:dyDescent="0.3">
      <c r="A22" t="s">
        <v>189</v>
      </c>
      <c r="C22" t="s">
        <v>202</v>
      </c>
      <c r="D22" t="s">
        <v>192</v>
      </c>
      <c r="E22">
        <v>60</v>
      </c>
      <c r="I22" t="s">
        <v>215</v>
      </c>
      <c r="M22">
        <f>QUOTIENT(J17,K17)</f>
        <v>1</v>
      </c>
      <c r="N22">
        <f>QUOTIENT(J19,K19)</f>
        <v>0</v>
      </c>
    </row>
    <row r="23" spans="1:16" x14ac:dyDescent="0.3">
      <c r="C23" t="s">
        <v>203</v>
      </c>
      <c r="D23" t="s">
        <v>196</v>
      </c>
      <c r="E23">
        <v>70</v>
      </c>
      <c r="F23" t="s">
        <v>208</v>
      </c>
      <c r="G23">
        <f>AVERAGEIF(E17:E25,"&lt;60")</f>
        <v>30</v>
      </c>
    </row>
    <row r="24" spans="1:16" x14ac:dyDescent="0.3">
      <c r="C24" t="s">
        <v>204</v>
      </c>
      <c r="D24" t="s">
        <v>191</v>
      </c>
      <c r="E24">
        <v>80</v>
      </c>
    </row>
    <row r="25" spans="1:16" x14ac:dyDescent="0.3">
      <c r="C25" t="s">
        <v>197</v>
      </c>
      <c r="D25" t="s">
        <v>191</v>
      </c>
      <c r="E25">
        <v>90</v>
      </c>
    </row>
  </sheetData>
  <mergeCells count="2">
    <mergeCell ref="A14:G15"/>
    <mergeCell ref="I15:P15"/>
  </mergeCells>
  <phoneticPr fontId="3" type="noConversion"/>
  <pageMargins left="0.7" right="0.7" top="0.75" bottom="0.75" header="0.3" footer="0.3"/>
  <pageSetup orientation="portrait" horizontalDpi="4294967293" verticalDpi="300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FF69-531C-4C9A-AFCD-935ED6E76D92}">
  <dimension ref="A1:J44"/>
  <sheetViews>
    <sheetView topLeftCell="A25" workbookViewId="0">
      <selection activeCell="A44" sqref="A44"/>
    </sheetView>
  </sheetViews>
  <sheetFormatPr defaultRowHeight="14.4" x14ac:dyDescent="0.3"/>
  <cols>
    <col min="1" max="1" width="19.88671875" style="5" customWidth="1"/>
    <col min="2" max="2" width="13.5546875" style="5" bestFit="1" customWidth="1"/>
    <col min="3" max="3" width="20.6640625" style="5" customWidth="1"/>
    <col min="4" max="4" width="10.33203125" style="5" bestFit="1" customWidth="1"/>
    <col min="5" max="5" width="9.6640625" style="5" customWidth="1"/>
    <col min="6" max="6" width="9.5546875" style="5" customWidth="1"/>
    <col min="7" max="7" width="8.88671875" style="5"/>
    <col min="8" max="8" width="17" style="5" bestFit="1" customWidth="1"/>
    <col min="9" max="16384" width="8.88671875" style="5"/>
  </cols>
  <sheetData>
    <row r="1" spans="1:10" x14ac:dyDescent="0.3">
      <c r="A1" s="27" t="s">
        <v>225</v>
      </c>
      <c r="B1" s="27" t="s">
        <v>226</v>
      </c>
      <c r="C1" s="27" t="s">
        <v>227</v>
      </c>
      <c r="D1" s="27" t="s">
        <v>228</v>
      </c>
      <c r="E1" s="27" t="s">
        <v>229</v>
      </c>
      <c r="F1" s="27" t="s">
        <v>230</v>
      </c>
    </row>
    <row r="2" spans="1:10" x14ac:dyDescent="0.3">
      <c r="A2" s="28" t="s">
        <v>218</v>
      </c>
      <c r="B2" s="28">
        <v>7384</v>
      </c>
      <c r="C2" s="29">
        <v>45523</v>
      </c>
      <c r="D2" s="28" t="s">
        <v>219</v>
      </c>
      <c r="E2" s="28" t="s">
        <v>220</v>
      </c>
      <c r="F2" s="28">
        <v>1506</v>
      </c>
    </row>
    <row r="3" spans="1:10" x14ac:dyDescent="0.3">
      <c r="A3" s="5" t="s">
        <v>221</v>
      </c>
      <c r="B3" s="5">
        <v>11425</v>
      </c>
      <c r="C3" s="30">
        <v>45523</v>
      </c>
      <c r="D3" s="5" t="s">
        <v>219</v>
      </c>
      <c r="E3" s="5" t="s">
        <v>222</v>
      </c>
      <c r="F3" s="5">
        <v>1010</v>
      </c>
    </row>
    <row r="4" spans="1:10" x14ac:dyDescent="0.3">
      <c r="A4" s="28" t="s">
        <v>223</v>
      </c>
      <c r="B4" s="28">
        <v>21803</v>
      </c>
      <c r="C4" s="29">
        <v>45523</v>
      </c>
      <c r="D4" s="28" t="s">
        <v>219</v>
      </c>
      <c r="E4" s="28" t="s">
        <v>224</v>
      </c>
      <c r="F4" s="28">
        <v>854</v>
      </c>
    </row>
    <row r="5" spans="1:10" x14ac:dyDescent="0.3">
      <c r="A5" s="28" t="s">
        <v>242</v>
      </c>
      <c r="B5" s="28">
        <v>27956.333333333299</v>
      </c>
      <c r="C5" s="29">
        <v>45523</v>
      </c>
      <c r="D5" s="28" t="s">
        <v>219</v>
      </c>
      <c r="E5" s="28" t="s">
        <v>220</v>
      </c>
      <c r="F5" s="28">
        <v>471.33333333333297</v>
      </c>
    </row>
    <row r="6" spans="1:10" x14ac:dyDescent="0.3">
      <c r="A6" s="5" t="s">
        <v>241</v>
      </c>
      <c r="B6" s="5">
        <v>35165.833333333299</v>
      </c>
      <c r="C6" s="30">
        <v>45523</v>
      </c>
      <c r="D6" s="5" t="s">
        <v>219</v>
      </c>
      <c r="E6" s="5" t="s">
        <v>222</v>
      </c>
      <c r="F6" s="5">
        <v>145.333333333333</v>
      </c>
    </row>
    <row r="7" spans="1:10" x14ac:dyDescent="0.3">
      <c r="A7" s="28" t="s">
        <v>244</v>
      </c>
      <c r="B7" s="28">
        <v>42375.333333333299</v>
      </c>
      <c r="C7" s="29">
        <v>45523</v>
      </c>
      <c r="D7" s="28" t="s">
        <v>219</v>
      </c>
      <c r="E7" s="28" t="s">
        <v>224</v>
      </c>
      <c r="F7" s="28">
        <v>-180.666666666667</v>
      </c>
      <c r="H7" s="5" t="s">
        <v>236</v>
      </c>
    </row>
    <row r="8" spans="1:10" x14ac:dyDescent="0.3">
      <c r="A8" s="28" t="s">
        <v>245</v>
      </c>
      <c r="B8" s="28">
        <v>49584.833333333198</v>
      </c>
      <c r="C8" s="29">
        <v>45523</v>
      </c>
      <c r="D8" s="28" t="s">
        <v>219</v>
      </c>
      <c r="E8" s="28" t="s">
        <v>220</v>
      </c>
      <c r="F8" s="28">
        <v>-506.666666666666</v>
      </c>
      <c r="H8" s="5" t="str" cm="1">
        <f t="array" ref="H8">INDEX(A2:A9,I8)</f>
        <v xml:space="preserve">Mascotex Limited </v>
      </c>
      <c r="I8" s="5">
        <v>4</v>
      </c>
    </row>
    <row r="9" spans="1:10" x14ac:dyDescent="0.3">
      <c r="A9" s="5" t="s">
        <v>246</v>
      </c>
      <c r="B9" s="5">
        <v>56794.333333333198</v>
      </c>
      <c r="C9" s="30">
        <v>45523</v>
      </c>
      <c r="D9" s="5" t="s">
        <v>219</v>
      </c>
      <c r="E9" s="5" t="s">
        <v>222</v>
      </c>
      <c r="F9" s="5">
        <v>-832.66666666666595</v>
      </c>
    </row>
    <row r="11" spans="1:10" x14ac:dyDescent="0.3">
      <c r="A11" s="5" t="s">
        <v>231</v>
      </c>
      <c r="B11" s="5" t="s">
        <v>232</v>
      </c>
      <c r="C11" s="5" t="s">
        <v>233</v>
      </c>
      <c r="D11" s="5" t="s">
        <v>234</v>
      </c>
    </row>
    <row r="12" spans="1:10" x14ac:dyDescent="0.3">
      <c r="A12" s="5" t="s">
        <v>223</v>
      </c>
      <c r="B12" s="5">
        <f>VLOOKUP(A12,A1:F4,6)</f>
        <v>854</v>
      </c>
      <c r="C12" s="5">
        <v>5</v>
      </c>
      <c r="D12" s="5">
        <f>B12*C12</f>
        <v>4270</v>
      </c>
      <c r="H12" s="5" t="s">
        <v>237</v>
      </c>
      <c r="J12" s="32" t="s">
        <v>240</v>
      </c>
    </row>
    <row r="13" spans="1:10" x14ac:dyDescent="0.3">
      <c r="A13" s="5" t="s">
        <v>235</v>
      </c>
      <c r="H13" s="32" t="s">
        <v>238</v>
      </c>
    </row>
    <row r="14" spans="1:10" x14ac:dyDescent="0.3">
      <c r="A14" s="31"/>
      <c r="B14" s="31"/>
      <c r="C14" s="31"/>
      <c r="D14" s="31"/>
    </row>
    <row r="15" spans="1:10" x14ac:dyDescent="0.3">
      <c r="A15" s="27" t="s">
        <v>225</v>
      </c>
      <c r="B15" s="27" t="s">
        <v>226</v>
      </c>
      <c r="C15" s="27" t="s">
        <v>227</v>
      </c>
      <c r="D15" s="27" t="s">
        <v>228</v>
      </c>
      <c r="E15" s="27" t="s">
        <v>229</v>
      </c>
      <c r="F15" s="27" t="s">
        <v>230</v>
      </c>
      <c r="H15" s="5" t="s">
        <v>239</v>
      </c>
    </row>
    <row r="16" spans="1:10" x14ac:dyDescent="0.3">
      <c r="A16" s="5" t="s">
        <v>221</v>
      </c>
      <c r="B16" s="5" t="e">
        <f>LOOKUP($A$16,$A$1:$A$4,$B$1:$B$4)</f>
        <v>#N/A</v>
      </c>
      <c r="C16" s="5" t="e">
        <f t="shared" ref="C16:F16" si="0">LOOKUP($A$16,$A$1:$A$4,C$1:C$4)</f>
        <v>#N/A</v>
      </c>
      <c r="D16" s="5" t="e">
        <f t="shared" si="0"/>
        <v>#N/A</v>
      </c>
      <c r="E16" s="5" t="e">
        <f t="shared" si="0"/>
        <v>#N/A</v>
      </c>
      <c r="F16" s="5" t="e">
        <f t="shared" si="0"/>
        <v>#N/A</v>
      </c>
    </row>
    <row r="17" spans="1:6" x14ac:dyDescent="0.3">
      <c r="A17" s="5" t="s">
        <v>221</v>
      </c>
      <c r="B17" s="5">
        <f>VLOOKUP($A$17,$A$1:$F$4,MATCH(B15,$A$1:$F$1,0),0)</f>
        <v>11425</v>
      </c>
      <c r="C17" s="5">
        <f>VLOOKUP($A$17,$A$1:$F$4,MATCH(C15,$A$1:$F$1,0),0)</f>
        <v>45523</v>
      </c>
      <c r="D17" s="5" t="str">
        <f>VLOOKUP($A$17,$A$1:$F$4,MATCH(D15,$A$1:$F$1,0),0)</f>
        <v>2nd Cut Off</v>
      </c>
      <c r="E17" s="5" t="str">
        <f>VLOOKUP($A$17,$A$1:$F$4,MATCH(E15,$A$1:$F$1,0),0)</f>
        <v>ID,VN</v>
      </c>
      <c r="F17" s="5">
        <f>VLOOKUP($A$17,$A$1:$F$4,MATCH(F15,$A$1:$F$1,0),0)</f>
        <v>1010</v>
      </c>
    </row>
    <row r="19" spans="1:6" x14ac:dyDescent="0.3">
      <c r="A19" s="5" t="s">
        <v>243</v>
      </c>
    </row>
    <row r="20" spans="1:6" x14ac:dyDescent="0.3">
      <c r="A20" s="5" t="s">
        <v>221</v>
      </c>
      <c r="B20" s="5" t="e">
        <f>VLOOKUP(A20,$A$4:$B$9,2,0)</f>
        <v>#N/A</v>
      </c>
      <c r="C20" s="5" t="str" cm="1">
        <f t="array" ref="C20">VLOOKUP(A20,TRIM($A$4:$B$9),2,0)</f>
        <v>35165.8333333333</v>
      </c>
    </row>
    <row r="21" spans="1:6" x14ac:dyDescent="0.3">
      <c r="A21" s="5" t="s">
        <v>218</v>
      </c>
      <c r="B21" s="5" t="e">
        <f>VLOOKUP(A21,$A$4:$B$9,2,0)</f>
        <v>#N/A</v>
      </c>
      <c r="C21" s="5" t="str" cm="1">
        <f t="array" ref="C21">VLOOKUP(A21,TRIM($A$4:$B$9),2,0)</f>
        <v>27956.3333333333</v>
      </c>
    </row>
    <row r="22" spans="1:6" x14ac:dyDescent="0.3">
      <c r="A22" s="5" t="s">
        <v>242</v>
      </c>
      <c r="B22" s="5" t="e" cm="1">
        <f t="array" ref="B22">VLOOKUP(A22,TRIM($A$4:$B$9),2,0)</f>
        <v>#N/A</v>
      </c>
      <c r="C22" s="5" t="str" cm="1">
        <f t="array" ref="C22">VLOOKUP(TRIM(A22),TRIM($A$4:$B$9),2,0)</f>
        <v>27956.3333333333</v>
      </c>
    </row>
    <row r="27" spans="1:6" x14ac:dyDescent="0.3">
      <c r="A27" t="s">
        <v>263</v>
      </c>
      <c r="B27"/>
      <c r="C27"/>
      <c r="D27"/>
      <c r="E27"/>
      <c r="F27"/>
    </row>
    <row r="28" spans="1:6" x14ac:dyDescent="0.3">
      <c r="A28"/>
      <c r="B28"/>
      <c r="C28"/>
      <c r="D28"/>
      <c r="E28"/>
      <c r="F28" t="s">
        <v>268</v>
      </c>
    </row>
    <row r="29" spans="1:6" x14ac:dyDescent="0.3">
      <c r="A29" s="5" t="s">
        <v>249</v>
      </c>
      <c r="B29" s="5" t="s">
        <v>250</v>
      </c>
      <c r="C29" s="5" t="s">
        <v>251</v>
      </c>
      <c r="D29" s="5" t="s">
        <v>232</v>
      </c>
      <c r="E29"/>
      <c r="F29" t="s">
        <v>269</v>
      </c>
    </row>
    <row r="30" spans="1:6" x14ac:dyDescent="0.3">
      <c r="A30" s="5" t="s">
        <v>252</v>
      </c>
      <c r="B30" s="5" t="s">
        <v>257</v>
      </c>
      <c r="C30" s="5">
        <v>25</v>
      </c>
      <c r="D30" s="5">
        <v>26.95</v>
      </c>
      <c r="E30"/>
      <c r="F30" t="s">
        <v>270</v>
      </c>
    </row>
    <row r="31" spans="1:6" x14ac:dyDescent="0.3">
      <c r="A31" s="5" t="s">
        <v>253</v>
      </c>
      <c r="B31" s="5" t="s">
        <v>258</v>
      </c>
      <c r="C31" s="5">
        <v>20</v>
      </c>
      <c r="D31" s="5">
        <v>28.95</v>
      </c>
      <c r="E31"/>
      <c r="F31"/>
    </row>
    <row r="32" spans="1:6" x14ac:dyDescent="0.3">
      <c r="A32" s="5" t="s">
        <v>254</v>
      </c>
      <c r="B32" s="5" t="s">
        <v>259</v>
      </c>
      <c r="C32" s="5">
        <v>35</v>
      </c>
      <c r="D32" s="5">
        <v>30.95</v>
      </c>
      <c r="E32"/>
      <c r="F32"/>
    </row>
    <row r="33" spans="1:6" x14ac:dyDescent="0.3">
      <c r="A33" s="5" t="s">
        <v>255</v>
      </c>
      <c r="B33" s="5" t="s">
        <v>260</v>
      </c>
      <c r="C33" s="5">
        <v>20</v>
      </c>
      <c r="D33" s="5">
        <v>32.950000000000003</v>
      </c>
      <c r="E33"/>
      <c r="F33"/>
    </row>
    <row r="34" spans="1:6" x14ac:dyDescent="0.3">
      <c r="A34" s="5" t="s">
        <v>256</v>
      </c>
      <c r="B34" s="5" t="s">
        <v>261</v>
      </c>
      <c r="C34" s="5">
        <v>10</v>
      </c>
      <c r="D34" s="5">
        <v>34.950000000000003</v>
      </c>
      <c r="E34"/>
      <c r="F34"/>
    </row>
    <row r="35" spans="1:6" x14ac:dyDescent="0.3">
      <c r="A35" s="5" t="s">
        <v>264</v>
      </c>
      <c r="B35" s="5" t="s">
        <v>266</v>
      </c>
      <c r="C35" s="5">
        <v>13</v>
      </c>
      <c r="D35" s="5">
        <v>36.950000000000003</v>
      </c>
      <c r="E35"/>
      <c r="F35"/>
    </row>
    <row r="36" spans="1:6" x14ac:dyDescent="0.3">
      <c r="A36" s="5" t="s">
        <v>265</v>
      </c>
      <c r="B36" s="5" t="s">
        <v>267</v>
      </c>
      <c r="C36" s="5">
        <v>10</v>
      </c>
      <c r="D36" s="5">
        <v>38.950000000000003</v>
      </c>
      <c r="E36"/>
      <c r="F36"/>
    </row>
    <row r="37" spans="1:6" x14ac:dyDescent="0.3">
      <c r="A37"/>
      <c r="B37"/>
      <c r="C37"/>
      <c r="D37"/>
      <c r="E37"/>
      <c r="F37"/>
    </row>
    <row r="38" spans="1:6" x14ac:dyDescent="0.3">
      <c r="A38" t="s">
        <v>249</v>
      </c>
      <c r="B38" t="s">
        <v>232</v>
      </c>
      <c r="C38" t="s">
        <v>233</v>
      </c>
      <c r="D38" t="s">
        <v>234</v>
      </c>
      <c r="E38"/>
      <c r="F38"/>
    </row>
    <row r="39" spans="1:6" x14ac:dyDescent="0.3">
      <c r="A39" t="s">
        <v>256</v>
      </c>
      <c r="B39">
        <f>VLOOKUP(A39,$A$30:$D$36,4,0)</f>
        <v>34.950000000000003</v>
      </c>
      <c r="C39">
        <v>4</v>
      </c>
      <c r="D39">
        <f>B39*C39</f>
        <v>139.80000000000001</v>
      </c>
      <c r="E39"/>
      <c r="F39"/>
    </row>
    <row r="42" spans="1:6" x14ac:dyDescent="0.3">
      <c r="A42" s="5" t="s">
        <v>274</v>
      </c>
    </row>
    <row r="43" spans="1:6" x14ac:dyDescent="0.3">
      <c r="A43" s="5" t="s">
        <v>249</v>
      </c>
      <c r="B43" s="5" t="s">
        <v>250</v>
      </c>
      <c r="C43" s="5" t="s">
        <v>251</v>
      </c>
      <c r="D43" s="5" t="s">
        <v>232</v>
      </c>
    </row>
    <row r="44" spans="1:6" x14ac:dyDescent="0.3">
      <c r="A44" s="5" t="s">
        <v>253</v>
      </c>
      <c r="B44" s="5" t="str">
        <f>VLOOKUP($A44,$A$29:$D$36,MATCH(B43,$A$29:$D$29,0),0)</f>
        <v>1000-165-B101</v>
      </c>
      <c r="C44" s="5">
        <f t="shared" ref="C44:D44" si="1">VLOOKUP($A44,$A$29:$D$36,MATCH(C43,$A$29:$D$29,0),0)</f>
        <v>20</v>
      </c>
      <c r="D44" s="5">
        <f t="shared" si="1"/>
        <v>28.95</v>
      </c>
    </row>
  </sheetData>
  <phoneticPr fontId="3" type="noConversion"/>
  <hyperlinks>
    <hyperlink ref="H13" location="Sheet1!G5" display="Link" xr:uid="{2D00D322-129C-424A-A05E-AE0FAF75565E}"/>
    <hyperlink ref="J12" r:id="rId1" xr:uid="{7C769198-4E19-4AEB-9462-BB4B0A952CEE}"/>
  </hyperlinks>
  <pageMargins left="0.7" right="0.7" top="0.75" bottom="0.75" header="0.3" footer="0.3"/>
  <pageSetup paperSize="9" fitToWidth="0" orientation="portrait" horizontalDpi="4294967293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9426-60B2-45AB-B7E9-D2B69C8DB3CD}">
  <dimension ref="A1:F12"/>
  <sheetViews>
    <sheetView workbookViewId="0">
      <selection activeCell="A4" sqref="A4:F7"/>
    </sheetView>
  </sheetViews>
  <sheetFormatPr defaultRowHeight="14.4" x14ac:dyDescent="0.3"/>
  <cols>
    <col min="1" max="1" width="12.33203125" bestFit="1" customWidth="1"/>
    <col min="2" max="6" width="13.5546875" bestFit="1" customWidth="1"/>
  </cols>
  <sheetData>
    <row r="1" spans="1:6" x14ac:dyDescent="0.3">
      <c r="A1" t="s">
        <v>247</v>
      </c>
    </row>
    <row r="2" spans="1:6" x14ac:dyDescent="0.3">
      <c r="A2" t="s">
        <v>248</v>
      </c>
    </row>
    <row r="4" spans="1:6" x14ac:dyDescent="0.3">
      <c r="A4" t="s">
        <v>249</v>
      </c>
      <c r="B4" t="s">
        <v>252</v>
      </c>
      <c r="C4" t="s">
        <v>253</v>
      </c>
      <c r="D4" t="s">
        <v>254</v>
      </c>
      <c r="E4" t="s">
        <v>255</v>
      </c>
      <c r="F4" t="s">
        <v>256</v>
      </c>
    </row>
    <row r="5" spans="1:6" x14ac:dyDescent="0.3">
      <c r="A5" t="s">
        <v>250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</row>
    <row r="6" spans="1:6" x14ac:dyDescent="0.3">
      <c r="A6" t="s">
        <v>251</v>
      </c>
      <c r="B6">
        <v>25</v>
      </c>
      <c r="C6">
        <v>20</v>
      </c>
      <c r="D6">
        <v>35</v>
      </c>
      <c r="E6">
        <v>20</v>
      </c>
      <c r="F6">
        <v>10</v>
      </c>
    </row>
    <row r="7" spans="1:6" x14ac:dyDescent="0.3">
      <c r="A7" t="s">
        <v>232</v>
      </c>
      <c r="B7">
        <v>26.95</v>
      </c>
      <c r="C7">
        <v>28.95</v>
      </c>
      <c r="D7">
        <v>30.95</v>
      </c>
      <c r="E7">
        <v>32.950000000000003</v>
      </c>
      <c r="F7">
        <v>34.950000000000003</v>
      </c>
    </row>
    <row r="9" spans="1:6" x14ac:dyDescent="0.3">
      <c r="A9" t="s">
        <v>249</v>
      </c>
      <c r="B9" t="s">
        <v>232</v>
      </c>
      <c r="C9" t="s">
        <v>251</v>
      </c>
      <c r="D9" t="s">
        <v>262</v>
      </c>
    </row>
    <row r="10" spans="1:6" x14ac:dyDescent="0.3">
      <c r="A10" t="s">
        <v>252</v>
      </c>
      <c r="B10">
        <f>HLOOKUP(A10,$A$4:$F$7,4,0)</f>
        <v>26.95</v>
      </c>
      <c r="C10">
        <f>HLOOKUP($A10,$A$4:$F$7,3,0)</f>
        <v>25</v>
      </c>
      <c r="D10" t="str">
        <f>HLOOKUP($A10,$A$4:$F$7,2,0)</f>
        <v>1000-165-B100</v>
      </c>
    </row>
    <row r="11" spans="1:6" x14ac:dyDescent="0.3">
      <c r="A11" t="s">
        <v>255</v>
      </c>
      <c r="B11">
        <f t="shared" ref="B11:B12" si="0">HLOOKUP(A11,$A$4:$F$7,4,0)</f>
        <v>32.950000000000003</v>
      </c>
      <c r="C11">
        <f t="shared" ref="C11:D12" si="1">HLOOKUP($A11,$A$4:$F$7,3,0)</f>
        <v>20</v>
      </c>
      <c r="D11" t="str">
        <f t="shared" ref="D11:D12" si="2">HLOOKUP($A11,$A$4:$F$7,2,0)</f>
        <v>1000-165-B103</v>
      </c>
    </row>
    <row r="12" spans="1:6" x14ac:dyDescent="0.3">
      <c r="A12" t="s">
        <v>256</v>
      </c>
      <c r="B12">
        <f t="shared" si="0"/>
        <v>34.950000000000003</v>
      </c>
      <c r="C12">
        <f t="shared" si="1"/>
        <v>10</v>
      </c>
      <c r="D12" t="str">
        <f t="shared" si="2"/>
        <v>1000-165-B104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AACD-1366-40A6-A9C3-A6656CDFEC7E}">
  <dimension ref="A1:F20"/>
  <sheetViews>
    <sheetView workbookViewId="0">
      <selection activeCell="C19" sqref="C19:C20"/>
    </sheetView>
  </sheetViews>
  <sheetFormatPr defaultRowHeight="14.4" x14ac:dyDescent="0.3"/>
  <cols>
    <col min="1" max="1" width="11.6640625" bestFit="1" customWidth="1"/>
    <col min="2" max="2" width="13.5546875" bestFit="1" customWidth="1"/>
    <col min="3" max="3" width="8" bestFit="1" customWidth="1"/>
    <col min="4" max="4" width="8.33203125" customWidth="1"/>
  </cols>
  <sheetData>
    <row r="1" spans="1:6" x14ac:dyDescent="0.3">
      <c r="A1" t="s">
        <v>271</v>
      </c>
    </row>
    <row r="3" spans="1:6" x14ac:dyDescent="0.3">
      <c r="A3" t="s">
        <v>272</v>
      </c>
      <c r="B3" t="s">
        <v>273</v>
      </c>
      <c r="D3" t="s">
        <v>272</v>
      </c>
    </row>
    <row r="4" spans="1:6" x14ac:dyDescent="0.3">
      <c r="A4">
        <v>0</v>
      </c>
      <c r="B4">
        <v>5</v>
      </c>
      <c r="D4">
        <v>1000</v>
      </c>
      <c r="E4">
        <f>LOOKUP($D4,$A$4:$B$8,$B$4:$B$8)</f>
        <v>15</v>
      </c>
      <c r="F4">
        <f>LOOKUP($D4,$A$4:$B$8)</f>
        <v>15</v>
      </c>
    </row>
    <row r="5" spans="1:6" x14ac:dyDescent="0.3">
      <c r="A5">
        <v>500</v>
      </c>
      <c r="B5">
        <v>10</v>
      </c>
      <c r="D5">
        <v>7000</v>
      </c>
      <c r="E5">
        <f>LOOKUP($D5,$A$4:$B$8,$B$4:$B$8)</f>
        <v>20</v>
      </c>
      <c r="F5">
        <f>LOOKUP($D5,$A$4:$B$8)</f>
        <v>20</v>
      </c>
    </row>
    <row r="6" spans="1:6" x14ac:dyDescent="0.3">
      <c r="A6">
        <v>1000</v>
      </c>
      <c r="B6">
        <v>15</v>
      </c>
    </row>
    <row r="7" spans="1:6" x14ac:dyDescent="0.3">
      <c r="A7">
        <v>6000</v>
      </c>
      <c r="B7">
        <v>20</v>
      </c>
    </row>
    <row r="8" spans="1:6" x14ac:dyDescent="0.3">
      <c r="A8">
        <v>25000</v>
      </c>
      <c r="B8">
        <v>25</v>
      </c>
    </row>
    <row r="15" spans="1:6" x14ac:dyDescent="0.3">
      <c r="A15" t="s">
        <v>272</v>
      </c>
      <c r="B15">
        <v>0</v>
      </c>
      <c r="C15">
        <v>500</v>
      </c>
      <c r="D15">
        <v>1000</v>
      </c>
      <c r="E15">
        <v>6000</v>
      </c>
      <c r="F15">
        <v>25000</v>
      </c>
    </row>
    <row r="16" spans="1:6" x14ac:dyDescent="0.3">
      <c r="A16" t="s">
        <v>273</v>
      </c>
      <c r="B16">
        <v>5</v>
      </c>
      <c r="C16">
        <v>10</v>
      </c>
      <c r="D16">
        <v>15</v>
      </c>
      <c r="E16">
        <v>20</v>
      </c>
      <c r="F16">
        <v>25</v>
      </c>
    </row>
    <row r="18" spans="1:3" x14ac:dyDescent="0.3">
      <c r="A18" t="s">
        <v>272</v>
      </c>
    </row>
    <row r="19" spans="1:3" x14ac:dyDescent="0.3">
      <c r="A19">
        <v>1000</v>
      </c>
      <c r="B19">
        <f ca="1">LOOKUP($A19,$B$15:$F$16,$B$16:$F$16)</f>
        <v>15</v>
      </c>
      <c r="C19">
        <f>LOOKUP($A19,$B$15:$F$16)</f>
        <v>15</v>
      </c>
    </row>
    <row r="20" spans="1:3" x14ac:dyDescent="0.3">
      <c r="A20">
        <v>7000</v>
      </c>
      <c r="B20">
        <f ca="1">LOOKUP($A20,$B$15:$F$16,$B$16:$F$16)</f>
        <v>20</v>
      </c>
      <c r="C20">
        <f>LOOKUP($A20,$B$15:$F$16)</f>
        <v>20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A424-8077-4DDF-999A-206A137CAC5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2863-6D70-4C7F-82D0-215B277BF7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Sheet1</vt:lpstr>
      <vt:lpstr>text function</vt:lpstr>
      <vt:lpstr>Date function</vt:lpstr>
      <vt:lpstr>Nmae Range and formulas</vt:lpstr>
      <vt:lpstr>Basic Formulas</vt:lpstr>
      <vt:lpstr>V-Lookup</vt:lpstr>
      <vt:lpstr>HLookup</vt:lpstr>
      <vt:lpstr>Lookup</vt:lpstr>
      <vt:lpstr>Index Function</vt:lpstr>
      <vt:lpstr>Sheet5</vt:lpstr>
      <vt:lpstr>logical_function</vt:lpstr>
      <vt:lpstr>name1</vt:lpstr>
      <vt:lpstr>nested_if</vt:lpstr>
      <vt:lpstr>number</vt:lpstr>
      <vt:lpstr>'V-Lookup'!Print_Area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Merajul Rahman Shipon</dc:creator>
  <cp:lastModifiedBy>Merajul Rahman Shipon</cp:lastModifiedBy>
  <cp:lastPrinted>2024-08-18T04:13:48Z</cp:lastPrinted>
  <dcterms:created xsi:type="dcterms:W3CDTF">2015-06-05T18:17:20Z</dcterms:created>
  <dcterms:modified xsi:type="dcterms:W3CDTF">2025-01-21T06:31:01Z</dcterms:modified>
</cp:coreProperties>
</file>