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D453D428-29EC-4A7D-BC1C-41FDEF1ABCA2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Modelo1" sheetId="1" r:id="rId1"/>
    <sheet name="Modelo2" sheetId="4" r:id="rId2"/>
    <sheet name="Modelo3" sheetId="3" r:id="rId3"/>
    <sheet name="Parametros" sheetId="2" r:id="rId4"/>
  </sheets>
  <calcPr calcId="179017"/>
</workbook>
</file>

<file path=xl/calcChain.xml><?xml version="1.0" encoding="utf-8"?>
<calcChain xmlns="http://schemas.openxmlformats.org/spreadsheetml/2006/main">
  <c r="A7" i="4" l="1"/>
  <c r="A8" i="4"/>
  <c r="A9" i="4"/>
  <c r="A6" i="4"/>
  <c r="K9" i="4"/>
  <c r="J9" i="4"/>
  <c r="I9" i="4"/>
  <c r="H9" i="4"/>
  <c r="F9" i="4"/>
  <c r="K8" i="4"/>
  <c r="J8" i="4"/>
  <c r="I8" i="4"/>
  <c r="H8" i="4"/>
  <c r="F8" i="4"/>
  <c r="K7" i="4"/>
  <c r="J7" i="4"/>
  <c r="I7" i="4"/>
  <c r="H7" i="4"/>
  <c r="F7" i="4"/>
  <c r="K6" i="4"/>
  <c r="J6" i="4"/>
  <c r="I6" i="4"/>
  <c r="H6" i="4"/>
  <c r="F6" i="4"/>
  <c r="A4" i="4"/>
  <c r="A3" i="4"/>
  <c r="A2" i="4"/>
  <c r="F3" i="4"/>
  <c r="F4" i="4"/>
  <c r="F5" i="4"/>
  <c r="F2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5" i="4"/>
  <c r="J5" i="4"/>
  <c r="I5" i="4"/>
  <c r="H5" i="4"/>
  <c r="A5" i="4"/>
  <c r="K4" i="4"/>
  <c r="J4" i="4"/>
  <c r="I4" i="4"/>
  <c r="H4" i="4"/>
  <c r="K3" i="4"/>
  <c r="J3" i="4"/>
  <c r="I3" i="4"/>
  <c r="H3" i="4"/>
  <c r="K2" i="4"/>
  <c r="J2" i="4"/>
  <c r="I2" i="4"/>
  <c r="H2" i="4"/>
  <c r="H4" i="1" l="1"/>
  <c r="H5" i="1"/>
  <c r="A3" i="1"/>
  <c r="A2" i="1"/>
  <c r="A5" i="1"/>
  <c r="A4" i="1"/>
  <c r="A3" i="3"/>
  <c r="A2" i="3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A5" i="3"/>
  <c r="A4" i="3"/>
  <c r="L26" i="2"/>
  <c r="L25" i="2"/>
  <c r="H3" i="1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G1" i="2"/>
  <c r="A1" i="2"/>
  <c r="A16" i="2"/>
  <c r="G13" i="2"/>
  <c r="G14" i="2"/>
  <c r="G16" i="2"/>
  <c r="G17" i="2"/>
  <c r="G18" i="2"/>
  <c r="G19" i="2"/>
  <c r="G20" i="2"/>
  <c r="G21" i="2"/>
  <c r="G3" i="2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L5" i="1" l="1"/>
  <c r="G3" i="3"/>
  <c r="G4" i="3"/>
  <c r="G5" i="3"/>
  <c r="L2" i="1"/>
  <c r="L3" i="1"/>
  <c r="L4" i="1"/>
  <c r="M4" i="1"/>
  <c r="M2" i="1"/>
  <c r="H4" i="3"/>
  <c r="M5" i="1"/>
  <c r="H3" i="3"/>
  <c r="H5" i="3"/>
  <c r="M3" i="1"/>
  <c r="G2" i="3"/>
  <c r="H2" i="3"/>
  <c r="A18" i="2"/>
  <c r="A19" i="2"/>
  <c r="A20" i="2"/>
  <c r="A21" i="2"/>
  <c r="A17" i="2"/>
  <c r="A3" i="2"/>
  <c r="A4" i="2"/>
  <c r="A5" i="2"/>
  <c r="A6" i="2"/>
  <c r="A2" i="2"/>
  <c r="H2" i="1"/>
  <c r="J3" i="1" l="1"/>
  <c r="J4" i="1"/>
  <c r="J5" i="1"/>
  <c r="E3" i="3"/>
  <c r="E4" i="3"/>
  <c r="E5" i="3"/>
  <c r="J2" i="1"/>
  <c r="F5" i="3"/>
  <c r="K3" i="1"/>
  <c r="K4" i="1"/>
  <c r="K2" i="1"/>
  <c r="K5" i="1"/>
  <c r="F3" i="3"/>
  <c r="F4" i="3"/>
  <c r="F2" i="3"/>
  <c r="E2" i="3"/>
  <c r="A25" i="2" l="1"/>
  <c r="A24" i="2" l="1"/>
  <c r="A22" i="2" l="1"/>
  <c r="A23" i="2"/>
  <c r="A10" i="2" l="1"/>
  <c r="A9" i="2" l="1"/>
  <c r="A8" i="2" l="1"/>
  <c r="A7" i="2"/>
</calcChain>
</file>

<file path=xl/sharedStrings.xml><?xml version="1.0" encoding="utf-8"?>
<sst xmlns="http://schemas.openxmlformats.org/spreadsheetml/2006/main" count="138" uniqueCount="64">
  <si>
    <t>Data</t>
  </si>
  <si>
    <t>ENT</t>
  </si>
  <si>
    <t>SAI</t>
  </si>
  <si>
    <t>Tipo</t>
  </si>
  <si>
    <t>Ticket</t>
  </si>
  <si>
    <t>Projeto</t>
  </si>
  <si>
    <t>Atividade</t>
  </si>
  <si>
    <t>Trac</t>
  </si>
  <si>
    <t>#1234</t>
  </si>
  <si>
    <t>Total</t>
  </si>
  <si>
    <t>Projetos</t>
  </si>
  <si>
    <t>Sistemas</t>
  </si>
  <si>
    <t>Projeto 1</t>
  </si>
  <si>
    <t>Projeto 2</t>
  </si>
  <si>
    <t>Projeto 3</t>
  </si>
  <si>
    <t>Projeto 4</t>
  </si>
  <si>
    <t>Projeto 5</t>
  </si>
  <si>
    <t>Sistema 1</t>
  </si>
  <si>
    <t>Sistema 2</t>
  </si>
  <si>
    <t>Sistema 3</t>
  </si>
  <si>
    <t>Sistema 4</t>
  </si>
  <si>
    <t>Sistema 5</t>
  </si>
  <si>
    <t>Proj</t>
  </si>
  <si>
    <t>Sist</t>
  </si>
  <si>
    <t>Projeto / Sistema</t>
  </si>
  <si>
    <t>Id</t>
  </si>
  <si>
    <t>Descrição</t>
  </si>
  <si>
    <t>Projeto 1 / Sistema 1</t>
  </si>
  <si>
    <t>Testes</t>
  </si>
  <si>
    <t>Treinamento</t>
  </si>
  <si>
    <t>Projeto 1 / Sistema 2</t>
  </si>
  <si>
    <t>Desenv.</t>
  </si>
  <si>
    <t>Especificações</t>
  </si>
  <si>
    <t>Suporte</t>
  </si>
  <si>
    <t>Análises</t>
  </si>
  <si>
    <t>Planejamento / Reuniões</t>
  </si>
  <si>
    <t>Ativ. Administrativas</t>
  </si>
  <si>
    <t>Deploy QA</t>
  </si>
  <si>
    <t>Ausências</t>
  </si>
  <si>
    <t>Ativ. Oper. Indevida</t>
  </si>
  <si>
    <t>Melhoria</t>
  </si>
  <si>
    <t>Correção</t>
  </si>
  <si>
    <t>Merge</t>
  </si>
  <si>
    <t>Deploy</t>
  </si>
  <si>
    <t>Categoria</t>
  </si>
  <si>
    <t>Cat.</t>
  </si>
  <si>
    <t>Ativ.</t>
  </si>
  <si>
    <t>Desenv. / Melhoria</t>
  </si>
  <si>
    <t>#1235</t>
  </si>
  <si>
    <t>Projeto 2 / Sistema 1</t>
  </si>
  <si>
    <t>Categoria / Atividade</t>
  </si>
  <si>
    <t>Sis</t>
  </si>
  <si>
    <t>Cat</t>
  </si>
  <si>
    <t>Ativ</t>
  </si>
  <si>
    <t>Projeto 2 / Sistema 2</t>
  </si>
  <si>
    <t>Testes / Melhoria</t>
  </si>
  <si>
    <t>Testes / Projeto</t>
  </si>
  <si>
    <t>Desenv. / Projeto</t>
  </si>
  <si>
    <t>Fiz A</t>
  </si>
  <si>
    <t>Fiz B</t>
  </si>
  <si>
    <t>Fiz C</t>
  </si>
  <si>
    <t>Fiz D</t>
  </si>
  <si>
    <t>RTC</t>
  </si>
  <si>
    <t>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</si>
</sst>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0" fontId="0" fillId="0" borderId="0" xfId="0" applyAlignment="1"/>
    <xf numFmtId="49" fontId="3" fillId="0" borderId="0" xfId="0" applyNumberFormat="1" applyFont="1" applyBorder="1" applyAlignment="1">
      <alignment horizontal="left"/>
    </xf>
    <xf numFmtId="49" fontId="0" fillId="0" borderId="0" xfId="0" applyNumberFormat="1" applyAlignment="1"/>
    <xf numFmtId="0" fontId="1" fillId="0" borderId="0" xfId="0" applyFont="1" applyBorder="1" applyAlignment="1"/>
    <xf numFmtId="0" fontId="1" fillId="0" borderId="0" xfId="0" applyFont="1" applyAlignment="1"/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F5" sqref="F5:G5"/>
    </sheetView>
  </sheetViews>
  <sheetFormatPr defaultRowHeight="15" x14ac:dyDescent="0.25"/>
  <cols>
    <col min="1" max="8" width="7.85546875" customWidth="1"/>
    <col min="9" max="9" width="29.28515625" bestFit="1" customWidth="1"/>
    <col min="10" max="13" width="4.5703125" customWidth="1"/>
    <col min="14" max="14" width="19.42578125" bestFit="1" customWidth="1"/>
    <col min="15" max="15" width="20" bestFit="1" customWidth="1"/>
  </cols>
  <sheetData>
    <row r="1" spans="1:15" x14ac:dyDescent="0.25">
      <c r="A1" s="15" t="s">
        <v>0</v>
      </c>
      <c r="B1" s="15" t="s">
        <v>1</v>
      </c>
      <c r="C1" s="15" t="s">
        <v>2</v>
      </c>
      <c r="D1" s="15" t="s">
        <v>1</v>
      </c>
      <c r="E1" s="15" t="s">
        <v>2</v>
      </c>
      <c r="F1" s="15" t="s">
        <v>3</v>
      </c>
      <c r="G1" s="15" t="s">
        <v>4</v>
      </c>
      <c r="H1" s="16" t="s">
        <v>9</v>
      </c>
      <c r="I1" s="15" t="s">
        <v>26</v>
      </c>
      <c r="J1" s="15" t="s">
        <v>22</v>
      </c>
      <c r="K1" s="15" t="s">
        <v>51</v>
      </c>
      <c r="L1" s="15" t="s">
        <v>52</v>
      </c>
      <c r="M1" s="15" t="s">
        <v>53</v>
      </c>
      <c r="N1" s="15" t="s">
        <v>24</v>
      </c>
      <c r="O1" s="15" t="s">
        <v>50</v>
      </c>
    </row>
    <row r="2" spans="1:15" x14ac:dyDescent="0.25">
      <c r="A2" s="1">
        <f ca="1">TODAY() - 3</f>
        <v>43298</v>
      </c>
      <c r="B2" s="2">
        <v>0.33333333333333331</v>
      </c>
      <c r="C2" s="2">
        <v>0.5</v>
      </c>
      <c r="D2" s="2">
        <v>0.54166666666666663</v>
      </c>
      <c r="E2" s="2">
        <v>0.70833333333333337</v>
      </c>
      <c r="F2" s="3" t="s">
        <v>7</v>
      </c>
      <c r="G2" s="3" t="s">
        <v>8</v>
      </c>
      <c r="H2" s="2">
        <f xml:space="preserve"> (C2 - B2) + (E2 - D2)</f>
        <v>0.33333333333333343</v>
      </c>
      <c r="I2" s="3" t="s">
        <v>58</v>
      </c>
      <c r="J2" s="3">
        <f>IFERROR(VLOOKUP( LEFT(N2, FIND(" / ", N2) - 1), Parametros!$A$2:$B$26, 2, FALSE), "")</f>
        <v>1</v>
      </c>
      <c r="K2" s="3">
        <f>IFERROR(VLOOKUP( RIGHT(N2,  LEN(N2) - FIND(" / ", N2) - 2), Parametros!$A$17:$B$25, 2, FALSE), "")</f>
        <v>1</v>
      </c>
      <c r="L2" s="3">
        <f>IFERROR(VLOOKUP( LEFT(O2, FIND(" / ", O2) - 1), Parametros!$G$2:$H$26, 2, FALSE), "")</f>
        <v>1</v>
      </c>
      <c r="M2" s="3">
        <f>IFERROR(VLOOKUP( RIGHT(O2,  LEN(O2) - FIND(" / ", O2) - 2), Parametros!$G$12:$H$21, 2, FALSE), "")</f>
        <v>1</v>
      </c>
      <c r="N2" t="s">
        <v>27</v>
      </c>
      <c r="O2" t="s">
        <v>47</v>
      </c>
    </row>
    <row r="3" spans="1:15" x14ac:dyDescent="0.25">
      <c r="A3" s="1">
        <f ca="1">TODAY() - 2</f>
        <v>43299</v>
      </c>
      <c r="B3" s="2">
        <v>0.33333333333333331</v>
      </c>
      <c r="C3" s="2">
        <v>0.5</v>
      </c>
      <c r="D3" s="2">
        <v>0.54166666666666663</v>
      </c>
      <c r="E3" s="2">
        <v>0.70833333333333337</v>
      </c>
      <c r="F3" s="3" t="s">
        <v>62</v>
      </c>
      <c r="G3" s="3" t="s">
        <v>48</v>
      </c>
      <c r="H3" s="2">
        <f t="shared" ref="H3" si="0" xml:space="preserve"> (C3 - B3) + (E3 - D3)</f>
        <v>0.33333333333333343</v>
      </c>
      <c r="I3" s="3" t="s">
        <v>59</v>
      </c>
      <c r="J3" s="3">
        <f>IFERROR(VLOOKUP( LEFT(N3, FIND(" / ", N3) - 1), Parametros!$A$2:$B$26, 2, FALSE), "")</f>
        <v>1</v>
      </c>
      <c r="K3" s="3">
        <f>IFERROR(VLOOKUP( RIGHT(N3,  LEN(N3) - FIND(" / ", N3) - 2), Parametros!$A$17:$B$25, 2, FALSE), "")</f>
        <v>2</v>
      </c>
      <c r="L3" s="3">
        <f>IFERROR(VLOOKUP( LEFT(O3, FIND(" / ", O3) - 1), Parametros!$G$2:$H$26, 2, FALSE), "")</f>
        <v>1</v>
      </c>
      <c r="M3" s="3">
        <f>IFERROR(VLOOKUP( RIGHT(O3,  LEN(O3) - FIND(" / ", O3) - 2), Parametros!$G$12:$H$21, 2, FALSE), "")</f>
        <v>2</v>
      </c>
      <c r="N3" t="s">
        <v>30</v>
      </c>
      <c r="O3" t="s">
        <v>57</v>
      </c>
    </row>
    <row r="4" spans="1:15" x14ac:dyDescent="0.25">
      <c r="A4" s="1">
        <f ca="1">TODAY() - 1</f>
        <v>43300</v>
      </c>
      <c r="B4" s="2">
        <v>0.33333333333333331</v>
      </c>
      <c r="C4" s="2">
        <v>0.5</v>
      </c>
      <c r="D4" s="2">
        <v>0.54166666666666663</v>
      </c>
      <c r="E4" s="2">
        <v>0.70833333333333337</v>
      </c>
      <c r="F4" s="3"/>
      <c r="G4" s="3"/>
      <c r="H4" s="2">
        <f xml:space="preserve"> (C4 - B4) + (E4 - D4)</f>
        <v>0.33333333333333343</v>
      </c>
      <c r="I4" s="3" t="s">
        <v>60</v>
      </c>
      <c r="J4" s="3">
        <f>IFERROR(VLOOKUP( LEFT(N4, FIND(" / ", N4) - 1), Parametros!$A$2:$B$26, 2, FALSE), "")</f>
        <v>2</v>
      </c>
      <c r="K4" s="3">
        <f>IFERROR(VLOOKUP( RIGHT(N4,  LEN(N4) - FIND(" / ", N4) - 2), Parametros!$A$17:$B$25, 2, FALSE), "")</f>
        <v>1</v>
      </c>
      <c r="L4" s="3">
        <f>IFERROR(VLOOKUP( LEFT(O4, FIND(" / ", O4) - 1), Parametros!$G$2:$H$26, 2, FALSE), "")</f>
        <v>2</v>
      </c>
      <c r="M4" s="3">
        <f>IFERROR(VLOOKUP( RIGHT(O4,  LEN(O4) - FIND(" / ", O4) - 2), Parametros!$G$12:$H$21, 2, FALSE), "")</f>
        <v>1</v>
      </c>
      <c r="N4" t="s">
        <v>49</v>
      </c>
      <c r="O4" t="s">
        <v>55</v>
      </c>
    </row>
    <row r="5" spans="1:15" x14ac:dyDescent="0.25">
      <c r="A5" s="1">
        <f ca="1">TODAY()</f>
        <v>43301</v>
      </c>
      <c r="B5" s="2">
        <v>0.33333333333333331</v>
      </c>
      <c r="C5" s="2">
        <v>0.5</v>
      </c>
      <c r="D5" s="2">
        <v>0.54166666666666663</v>
      </c>
      <c r="E5" s="2">
        <v>0.70833333333333337</v>
      </c>
      <c r="F5" s="3"/>
      <c r="G5" s="3"/>
      <c r="H5" s="2">
        <f t="shared" ref="H5" si="1" xml:space="preserve"> (C5 - B5) + (E5 - D5)</f>
        <v>0.33333333333333343</v>
      </c>
      <c r="I5" s="3" t="s">
        <v>61</v>
      </c>
      <c r="J5" s="3">
        <f>IFERROR(VLOOKUP( LEFT(N5, FIND(" / ", N5) - 1), Parametros!$A$2:$B$26, 2, FALSE), "")</f>
        <v>2</v>
      </c>
      <c r="K5" s="3">
        <f>IFERROR(VLOOKUP( RIGHT(N5,  LEN(N5) - FIND(" / ", N5) - 2), Parametros!$A$17:$B$25, 2, FALSE), "")</f>
        <v>2</v>
      </c>
      <c r="L5" s="3">
        <f>IFERROR(VLOOKUP( LEFT(O5, FIND(" / ", O5) - 1), Parametros!$G$2:$H$26, 2, FALSE), "")</f>
        <v>2</v>
      </c>
      <c r="M5" s="3">
        <f>IFERROR(VLOOKUP( RIGHT(O5,  LEN(O5) - FIND(" / ", O5) - 2), Parametros!$G$12:$H$21, 2, FALSE), "")</f>
        <v>2</v>
      </c>
      <c r="N5" t="s">
        <v>54</v>
      </c>
      <c r="O5" t="s">
        <v>56</v>
      </c>
    </row>
    <row r="6" spans="1:15" x14ac:dyDescent="0.25">
      <c r="A6" s="1"/>
      <c r="B6" s="2"/>
      <c r="C6" s="2"/>
      <c r="D6" s="2"/>
      <c r="E6" s="2"/>
      <c r="F6" s="3"/>
      <c r="G6" s="3"/>
      <c r="H6" s="2"/>
      <c r="I6" s="3"/>
      <c r="J6" s="3" t="str">
        <f>IFERROR(VLOOKUP( LEFT(N6, FIND(" / ", N6) - 1), Parametros!$A$2:$B$26, 2, FALSE), "")</f>
        <v/>
      </c>
      <c r="K6" s="3" t="str">
        <f>IFERROR(VLOOKUP( RIGHT(N6,  LEN(N6) - FIND(" / ", N6) - 2), Parametros!$A$17:$B$25, 2, FALSE), "")</f>
        <v/>
      </c>
      <c r="L6" s="3" t="str">
        <f>IFERROR(VLOOKUP( LEFT(O6, FIND(" / ", O6) - 1), Parametros!$G$2:$H$26, 2, FALSE), "")</f>
        <v/>
      </c>
      <c r="M6" s="3" t="str">
        <f>IFERROR(VLOOKUP( RIGHT(O6,  LEN(O6) - FIND(" / ", O6) - 2), Parametros!$G$12:$H$21, 2, FALSE), "")</f>
        <v/>
      </c>
    </row>
    <row r="7" spans="1:15" x14ac:dyDescent="0.25">
      <c r="A7" s="1"/>
      <c r="B7" s="2"/>
      <c r="C7" s="2"/>
      <c r="D7" s="2"/>
      <c r="E7" s="2"/>
      <c r="F7" s="3"/>
      <c r="G7" s="3"/>
      <c r="H7" s="2"/>
      <c r="I7" s="3"/>
      <c r="J7" s="3" t="str">
        <f>IFERROR(VLOOKUP( LEFT(N7, FIND(" / ", N7) - 1), Parametros!$A$2:$B$26, 2, FALSE), "")</f>
        <v/>
      </c>
      <c r="K7" s="3" t="str">
        <f>IFERROR(VLOOKUP( RIGHT(N7,  LEN(N7) - FIND(" / ", N7) - 2), Parametros!$A$17:$B$25, 2, FALSE), "")</f>
        <v/>
      </c>
      <c r="L7" s="3" t="str">
        <f>IFERROR(VLOOKUP( LEFT(O7, FIND(" / ", O7) - 1), Parametros!$G$2:$H$26, 2, FALSE), "")</f>
        <v/>
      </c>
      <c r="M7" s="3" t="str">
        <f>IFERROR(VLOOKUP( RIGHT(O7,  LEN(O7) - FIND(" / ", O7) - 2), Parametros!$G$12:$H$21, 2, FALSE), "")</f>
        <v/>
      </c>
    </row>
    <row r="8" spans="1:15" x14ac:dyDescent="0.25">
      <c r="A8" s="1"/>
      <c r="B8" s="2"/>
      <c r="C8" s="2"/>
      <c r="D8" s="2"/>
      <c r="E8" s="2"/>
      <c r="F8" s="3"/>
      <c r="G8" s="3"/>
      <c r="H8" s="2"/>
      <c r="I8" s="3"/>
      <c r="J8" s="3" t="str">
        <f>IFERROR(VLOOKUP( LEFT(N8, FIND(" / ", N8) - 1), Parametros!$A$2:$B$26, 2, FALSE), "")</f>
        <v/>
      </c>
      <c r="K8" s="3" t="str">
        <f>IFERROR(VLOOKUP( RIGHT(N8,  LEN(N8) - FIND(" / ", N8) - 2), Parametros!$A$17:$B$25, 2, FALSE), "")</f>
        <v/>
      </c>
      <c r="L8" s="3" t="str">
        <f>IFERROR(VLOOKUP( LEFT(O8, FIND(" / ", O8) - 1), Parametros!$G$2:$H$26, 2, FALSE), "")</f>
        <v/>
      </c>
      <c r="M8" s="3" t="str">
        <f>IFERROR(VLOOKUP( RIGHT(O8,  LEN(O8) - FIND(" / ", O8) - 2), Parametros!$G$12:$H$21, 2, FALSE), "")</f>
        <v/>
      </c>
    </row>
    <row r="9" spans="1:15" x14ac:dyDescent="0.25">
      <c r="A9" s="1"/>
      <c r="B9" s="2"/>
      <c r="C9" s="2"/>
      <c r="D9" s="2"/>
      <c r="E9" s="2"/>
      <c r="F9" s="3"/>
      <c r="G9" s="3"/>
      <c r="H9" s="2"/>
      <c r="I9" s="3"/>
      <c r="J9" s="3" t="str">
        <f>IFERROR(VLOOKUP( LEFT(N9, FIND(" / ", N9) - 1), Parametros!$A$2:$B$26, 2, FALSE), "")</f>
        <v/>
      </c>
      <c r="K9" s="3" t="str">
        <f>IFERROR(VLOOKUP( RIGHT(N9,  LEN(N9) - FIND(" / ", N9) - 2), Parametros!$A$17:$B$25, 2, FALSE), "")</f>
        <v/>
      </c>
      <c r="L9" s="3" t="str">
        <f>IFERROR(VLOOKUP( LEFT(O9, FIND(" / ", O9) - 1), Parametros!$G$2:$H$26, 2, FALSE), "")</f>
        <v/>
      </c>
      <c r="M9" s="3" t="str">
        <f>IFERROR(VLOOKUP( RIGHT(O9,  LEN(O9) - FIND(" / ", O9) - 2), Parametros!$G$12:$H$21, 2, FALSE), "")</f>
        <v/>
      </c>
    </row>
    <row r="10" spans="1:15" x14ac:dyDescent="0.25">
      <c r="A10" s="1"/>
      <c r="B10" s="2"/>
      <c r="C10" s="2"/>
      <c r="D10" s="2"/>
      <c r="E10" s="2"/>
      <c r="F10" s="3"/>
      <c r="G10" s="3"/>
      <c r="H10" s="2"/>
      <c r="I10" s="3"/>
      <c r="J10" s="3" t="str">
        <f>IFERROR(VLOOKUP( LEFT(N10, FIND(" / ", N10) - 1), Parametros!$A$2:$B$26, 2, FALSE), "")</f>
        <v/>
      </c>
      <c r="K10" s="3" t="str">
        <f>IFERROR(VLOOKUP( RIGHT(N10,  LEN(N10) - FIND(" / ", N10) - 2), Parametros!$A$17:$B$25, 2, FALSE), "")</f>
        <v/>
      </c>
      <c r="L10" s="3" t="str">
        <f>IFERROR(VLOOKUP( LEFT(O10, FIND(" / ", O10) - 1), Parametros!$G$2:$H$26, 2, FALSE), "")</f>
        <v/>
      </c>
      <c r="M10" s="3" t="str">
        <f>IFERROR(VLOOKUP( RIGHT(O10,  LEN(O10) - FIND(" / ", O10) - 2), Parametros!$G$12:$H$21, 2, FALSE), "")</f>
        <v/>
      </c>
    </row>
    <row r="11" spans="1:15" x14ac:dyDescent="0.25">
      <c r="A11" s="1"/>
      <c r="B11" s="2"/>
      <c r="C11" s="2"/>
      <c r="D11" s="2"/>
      <c r="E11" s="2"/>
      <c r="F11" s="3"/>
      <c r="G11" s="3"/>
      <c r="H11" s="2"/>
      <c r="I11" s="3"/>
      <c r="J11" s="3" t="str">
        <f>IFERROR(VLOOKUP( LEFT(N11, FIND(" / ", N11) - 1), Parametros!$A$2:$B$26, 2, FALSE), "")</f>
        <v/>
      </c>
      <c r="K11" s="3" t="str">
        <f>IFERROR(VLOOKUP( RIGHT(N11,  LEN(N11) - FIND(" / ", N11) - 2), Parametros!$A$17:$B$25, 2, FALSE), "")</f>
        <v/>
      </c>
      <c r="L11" s="3" t="str">
        <f>IFERROR(VLOOKUP( LEFT(O11, FIND(" / ", O11) - 1), Parametros!$G$2:$H$26, 2, FALSE), "")</f>
        <v/>
      </c>
      <c r="M11" s="3" t="str">
        <f>IFERROR(VLOOKUP( RIGHT(O11,  LEN(O11) - FIND(" / ", O11) - 2), Parametros!$G$12:$H$21, 2, FALSE), "")</f>
        <v/>
      </c>
    </row>
    <row r="12" spans="1:15" x14ac:dyDescent="0.25">
      <c r="A12" s="1"/>
      <c r="B12" s="2"/>
      <c r="C12" s="2"/>
      <c r="D12" s="2"/>
      <c r="E12" s="2"/>
      <c r="F12" s="3"/>
      <c r="G12" s="3"/>
      <c r="H12" s="2"/>
      <c r="I12" s="3"/>
      <c r="J12" s="3" t="str">
        <f>IFERROR(VLOOKUP( LEFT(N12, FIND(" / ", N12) - 1), Parametros!$A$2:$B$26, 2, FALSE), "")</f>
        <v/>
      </c>
      <c r="K12" s="3" t="str">
        <f>IFERROR(VLOOKUP( RIGHT(N12,  LEN(N12) - FIND(" / ", N12) - 2), Parametros!$A$17:$B$25, 2, FALSE), "")</f>
        <v/>
      </c>
      <c r="L12" s="3" t="str">
        <f>IFERROR(VLOOKUP( LEFT(O12, FIND(" / ", O12) - 1), Parametros!$G$2:$H$26, 2, FALSE), "")</f>
        <v/>
      </c>
      <c r="M12" s="3" t="str">
        <f>IFERROR(VLOOKUP( RIGHT(O12,  LEN(O12) - FIND(" / ", O12) - 2), Parametros!$G$12:$H$21, 2, FALSE), "")</f>
        <v/>
      </c>
    </row>
    <row r="13" spans="1:15" x14ac:dyDescent="0.25">
      <c r="J13" s="3" t="str">
        <f>IFERROR(VLOOKUP( LEFT(N13, FIND(" / ", N13) - 1), Parametros!$A$2:$B$26, 2, FALSE), "")</f>
        <v/>
      </c>
      <c r="K13" s="3" t="str">
        <f>IFERROR(VLOOKUP( RIGHT(N13,  LEN(N13) - FIND(" / ", N13) - 2), Parametros!$A$17:$B$25, 2, FALSE), "")</f>
        <v/>
      </c>
      <c r="L13" s="3" t="str">
        <f>IFERROR(VLOOKUP( LEFT(O13, FIND(" / ", O13) - 1), Parametros!$G$2:$H$26, 2, FALSE), "")</f>
        <v/>
      </c>
      <c r="M13" s="3" t="str">
        <f>IFERROR(VLOOKUP( RIGHT(O13,  LEN(O13) - FIND(" / ", O13) - 2), Parametros!$G$12:$H$21, 2, FALSE), "")</f>
        <v/>
      </c>
    </row>
    <row r="14" spans="1:15" x14ac:dyDescent="0.25">
      <c r="J14" s="3" t="str">
        <f>IFERROR(VLOOKUP( LEFT(N14, FIND(" / ", N14) - 1), Parametros!$A$2:$B$26, 2, FALSE), "")</f>
        <v/>
      </c>
      <c r="K14" s="3" t="str">
        <f>IFERROR(VLOOKUP( RIGHT(N14,  LEN(N14) - FIND(" / ", N14) - 2), Parametros!$A$17:$B$25, 2, FALSE), "")</f>
        <v/>
      </c>
      <c r="L14" s="3" t="str">
        <f>IFERROR(VLOOKUP( LEFT(O14, FIND(" / ", O14) - 1), Parametros!$G$2:$H$26, 2, FALSE), "")</f>
        <v/>
      </c>
      <c r="M14" s="3" t="str">
        <f>IFERROR(VLOOKUP( RIGHT(O14,  LEN(O14) - FIND(" / ", O14) - 2), Parametros!$G$12:$H$21, 2, FALSE), "")</f>
        <v/>
      </c>
    </row>
    <row r="15" spans="1:15" x14ac:dyDescent="0.25">
      <c r="J15" s="3" t="str">
        <f>IFERROR(VLOOKUP( LEFT(N15, FIND(" / ", N15) - 1), Parametros!$A$2:$B$26, 2, FALSE), "")</f>
        <v/>
      </c>
      <c r="K15" s="3" t="str">
        <f>IFERROR(VLOOKUP( RIGHT(N15,  LEN(N15) - FIND(" / ", N15) - 2), Parametros!$A$17:$B$25, 2, FALSE), "")</f>
        <v/>
      </c>
      <c r="L15" s="3" t="str">
        <f>IFERROR(VLOOKUP( LEFT(O15, FIND(" / ", O15) - 1), Parametros!$G$2:$H$26, 2, FALSE), "")</f>
        <v/>
      </c>
      <c r="M15" s="3" t="str">
        <f>IFERROR(VLOOKUP( RIGHT(O15,  LEN(O15) - FIND(" / ", O15) - 2), Parametros!$G$12:$H$21, 2, FALSE), "")</f>
        <v/>
      </c>
    </row>
    <row r="16" spans="1:15" x14ac:dyDescent="0.25">
      <c r="J16" s="3" t="str">
        <f>IFERROR(VLOOKUP( LEFT(N16, FIND(" / ", N16) - 1), Parametros!$A$2:$B$26, 2, FALSE), "")</f>
        <v/>
      </c>
      <c r="K16" s="3" t="str">
        <f>IFERROR(VLOOKUP( RIGHT(N16,  LEN(N16) - FIND(" / ", N16) - 2), Parametros!$A$17:$B$25, 2, FALSE), "")</f>
        <v/>
      </c>
      <c r="L16" s="3" t="str">
        <f>IFERROR(VLOOKUP( LEFT(O16, FIND(" / ", O16) - 1), Parametros!$G$2:$H$26, 2, FALSE), "")</f>
        <v/>
      </c>
      <c r="M16" s="3" t="str">
        <f>IFERROR(VLOOKUP( RIGHT(O16,  LEN(O16) - FIND(" / ", O16) - 2), Parametros!$G$12:$H$21, 2, FALSE), "")</f>
        <v/>
      </c>
    </row>
    <row r="17" spans="10:13" x14ac:dyDescent="0.25">
      <c r="J17" s="3" t="str">
        <f>IFERROR(VLOOKUP( LEFT(N17, FIND(" / ", N17) - 1), Parametros!$A$2:$B$26, 2, FALSE), "")</f>
        <v/>
      </c>
      <c r="K17" s="3" t="str">
        <f>IFERROR(VLOOKUP( RIGHT(N17,  LEN(N17) - FIND(" / ", N17) - 2), Parametros!$A$17:$B$25, 2, FALSE), "")</f>
        <v/>
      </c>
      <c r="L17" s="3" t="str">
        <f>IFERROR(VLOOKUP( LEFT(O17, FIND(" / ", O17) - 1), Parametros!$G$2:$H$26, 2, FALSE), "")</f>
        <v/>
      </c>
      <c r="M17" s="3" t="str">
        <f>IFERROR(VLOOKUP( RIGHT(O17,  LEN(O17) - FIND(" / ", O17) - 2), Parametros!$G$12:$H$21, 2, FALSE), "")</f>
        <v/>
      </c>
    </row>
    <row r="18" spans="10:13" x14ac:dyDescent="0.25">
      <c r="J18" s="3" t="str">
        <f>IFERROR(VLOOKUP( LEFT(N18, FIND(" / ", N18) - 1), Parametros!$A$2:$B$26, 2, FALSE), "")</f>
        <v/>
      </c>
      <c r="K18" s="3" t="str">
        <f>IFERROR(VLOOKUP( RIGHT(N18,  LEN(N18) - FIND(" / ", N18) - 2), Parametros!$A$17:$B$25, 2, FALSE), "")</f>
        <v/>
      </c>
      <c r="L18" s="3" t="str">
        <f>IFERROR(VLOOKUP( LEFT(O18, FIND(" / ", O18) - 1), Parametros!$G$2:$H$26, 2, FALSE), "")</f>
        <v/>
      </c>
      <c r="M18" s="3" t="str">
        <f>IFERROR(VLOOKUP( RIGHT(O18,  LEN(O18) - FIND(" / ", O18) - 2), Parametros!$G$12:$H$21, 2, FALSE), "")</f>
        <v/>
      </c>
    </row>
    <row r="19" spans="10:13" x14ac:dyDescent="0.25">
      <c r="J19" s="3" t="str">
        <f>IFERROR(VLOOKUP( LEFT(N19, FIND(" / ", N19) - 1), Parametros!$A$2:$B$26, 2, FALSE), "")</f>
        <v/>
      </c>
      <c r="K19" s="3" t="str">
        <f>IFERROR(VLOOKUP( RIGHT(N19,  LEN(N19) - FIND(" / ", N19) - 2), Parametros!$A$17:$B$25, 2, FALSE), "")</f>
        <v/>
      </c>
      <c r="L19" s="3" t="str">
        <f>IFERROR(VLOOKUP( LEFT(O19, FIND(" / ", O19) - 1), Parametros!$G$2:$H$26, 2, FALSE), "")</f>
        <v/>
      </c>
      <c r="M19" s="3" t="str">
        <f>IFERROR(VLOOKUP( RIGHT(O19,  LEN(O19) - FIND(" / ", O19) - 2), Parametros!$G$12:$H$21, 2, FALSE), "")</f>
        <v/>
      </c>
    </row>
    <row r="20" spans="10:13" x14ac:dyDescent="0.25">
      <c r="J20" s="3" t="str">
        <f>IFERROR(VLOOKUP( LEFT(N20, FIND(" / ", N20) - 1), Parametros!$A$2:$B$26, 2, FALSE), "")</f>
        <v/>
      </c>
      <c r="K20" s="3" t="str">
        <f>IFERROR(VLOOKUP( RIGHT(N20,  LEN(N20) - FIND(" / ", N20) - 2), Parametros!$A$17:$B$25, 2, FALSE), "")</f>
        <v/>
      </c>
      <c r="L20" s="3" t="str">
        <f>IFERROR(VLOOKUP( LEFT(O20, FIND(" / ", O20) - 1), Parametros!$G$2:$H$26, 2, FALSE), "")</f>
        <v/>
      </c>
      <c r="M20" s="3" t="str">
        <f>IFERROR(VLOOKUP( RIGHT(O20,  LEN(O20) - FIND(" / ", O20) - 2), Parametros!$G$12:$H$21, 2, FALSE), "")</f>
        <v/>
      </c>
    </row>
    <row r="21" spans="10:13" x14ac:dyDescent="0.25">
      <c r="J21" s="3" t="str">
        <f>IFERROR(VLOOKUP( LEFT(N21, FIND(" / ", N21) - 1), Parametros!$A$2:$B$26, 2, FALSE), "")</f>
        <v/>
      </c>
      <c r="K21" s="3" t="str">
        <f>IFERROR(VLOOKUP( RIGHT(N21,  LEN(N21) - FIND(" / ", N21) - 2), Parametros!$A$17:$B$25, 2, FALSE), "")</f>
        <v/>
      </c>
      <c r="L21" s="3" t="str">
        <f>IFERROR(VLOOKUP( LEFT(O21, FIND(" / ", O21) - 1), Parametros!$G$2:$H$26, 2, FALSE), "")</f>
        <v/>
      </c>
      <c r="M21" s="3" t="str">
        <f>IFERROR(VLOOKUP( RIGHT(O21,  LEN(O21) - FIND(" / ", O21) - 2), Parametros!$G$12:$H$21, 2, FALSE), "")</f>
        <v/>
      </c>
    </row>
    <row r="22" spans="10:13" x14ac:dyDescent="0.25">
      <c r="J22" s="3" t="str">
        <f>IFERROR(VLOOKUP( LEFT(N22, FIND(" / ", N22) - 1), Parametros!$A$2:$B$26, 2, FALSE), "")</f>
        <v/>
      </c>
      <c r="K22" s="3" t="str">
        <f>IFERROR(VLOOKUP( RIGHT(N22,  LEN(N22) - FIND(" / ", N22) - 2), Parametros!$A$17:$B$25, 2, FALSE), "")</f>
        <v/>
      </c>
      <c r="L22" s="3" t="str">
        <f>IFERROR(VLOOKUP( LEFT(O22, FIND(" / ", O22) - 1), Parametros!$G$2:$H$26, 2, FALSE), "")</f>
        <v/>
      </c>
      <c r="M22" s="3" t="str">
        <f>IFERROR(VLOOKUP( RIGHT(O22,  LEN(O22) - FIND(" / ", O22) - 2), Parametros!$G$12:$H$21, 2, FALSE), "")</f>
        <v/>
      </c>
    </row>
    <row r="23" spans="10:13" x14ac:dyDescent="0.25">
      <c r="J23" s="3" t="str">
        <f>IFERROR(VLOOKUP( LEFT(N23, FIND(" / ", N23) - 1), Parametros!$A$2:$B$26, 2, FALSE), "")</f>
        <v/>
      </c>
      <c r="K23" s="3" t="str">
        <f>IFERROR(VLOOKUP( RIGHT(N23,  LEN(N23) - FIND(" / ", N23) - 2), Parametros!$A$17:$B$25, 2, FALSE), "")</f>
        <v/>
      </c>
      <c r="L23" s="3" t="str">
        <f>IFERROR(VLOOKUP( LEFT(O23, FIND(" / ", O23) - 1), Parametros!$G$2:$H$26, 2, FALSE), "")</f>
        <v/>
      </c>
      <c r="M23" s="3" t="str">
        <f>IFERROR(VLOOKUP( RIGHT(O23,  LEN(O23) - FIND(" / ", O23) - 2), Parametros!$G$12:$H$21, 2, FALSE), "")</f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Parametros!$F$2:$F$26</xm:f>
          </x14:formula1>
          <xm:sqref>N2:N33</xm:sqref>
        </x14:dataValidation>
        <x14:dataValidation type="list" allowBlank="1" showInputMessage="1" showErrorMessage="1" xr:uid="{00000000-0002-0000-0000-000001000000}">
          <x14:formula1>
            <xm:f>Parametros!$L$2:$L$26</xm:f>
          </x14:formula1>
          <xm:sqref>O2:O22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A9E9-2A23-4520-A279-A5D81BD0E2E5}">
  <dimension ref="A1:M23"/>
  <sheetViews>
    <sheetView tabSelected="1" workbookViewId="0">
      <selection activeCell="B6" sqref="B6"/>
    </sheetView>
  </sheetViews>
  <sheetFormatPr defaultRowHeight="15" x14ac:dyDescent="0.25"/>
  <cols>
    <col min="1" max="6" width="7.85546875" customWidth="1"/>
    <col min="7" max="7" width="29.28515625" bestFit="1" customWidth="1"/>
    <col min="8" max="11" width="4.5703125" customWidth="1"/>
    <col min="12" max="12" width="19.42578125" bestFit="1" customWidth="1"/>
    <col min="13" max="13" width="20" bestFit="1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9</v>
      </c>
      <c r="G1" s="15" t="s">
        <v>26</v>
      </c>
      <c r="H1" s="15" t="s">
        <v>22</v>
      </c>
      <c r="I1" s="15" t="s">
        <v>51</v>
      </c>
      <c r="J1" s="15" t="s">
        <v>52</v>
      </c>
      <c r="K1" s="15" t="s">
        <v>53</v>
      </c>
      <c r="L1" s="15" t="s">
        <v>24</v>
      </c>
      <c r="M1" s="15" t="s">
        <v>50</v>
      </c>
    </row>
    <row r="2" spans="1:13" x14ac:dyDescent="0.25">
      <c r="A2" s="1">
        <f ca="1">TODAY()</f>
        <v>43301</v>
      </c>
      <c r="B2" s="2">
        <v>0.33333333333333331</v>
      </c>
      <c r="C2" s="2">
        <v>0.375</v>
      </c>
      <c r="D2" s="3" t="s">
        <v>63</v>
      </c>
      <c r="E2" s="3">
        <v>12345</v>
      </c>
      <c r="F2" s="2">
        <f xml:space="preserve"> (C2 - B2)</f>
        <v>4.1666666666666685E-2</v>
      </c>
      <c r="G2" s="3" t="s">
        <v>58</v>
      </c>
      <c r="H2" s="3">
        <f>IFERROR(VLOOKUP( LEFT(L2, FIND(" / ", L2) - 1), Parametros!$A$2:$B$26, 2, FALSE), "")</f>
        <v>1</v>
      </c>
      <c r="I2" s="3">
        <f>IFERROR(VLOOKUP( RIGHT(L2,  LEN(L2) - FIND(" / ", L2) - 2), Parametros!$A$17:$B$25, 2, FALSE), "")</f>
        <v>1</v>
      </c>
      <c r="J2" s="3">
        <f>IFERROR(VLOOKUP( LEFT(M2, FIND(" / ", M2) - 1), Parametros!$G$2:$H$26, 2, FALSE), "")</f>
        <v>1</v>
      </c>
      <c r="K2" s="3">
        <f>IFERROR(VLOOKUP( RIGHT(M2,  LEN(M2) - FIND(" / ", M2) - 2), Parametros!$G$12:$H$21, 2, FALSE), "")</f>
        <v>1</v>
      </c>
      <c r="L2" t="s">
        <v>27</v>
      </c>
      <c r="M2" t="s">
        <v>47</v>
      </c>
    </row>
    <row r="3" spans="1:13" x14ac:dyDescent="0.25">
      <c r="A3" s="1">
        <f ca="1">TODAY()</f>
        <v>43301</v>
      </c>
      <c r="B3" s="2">
        <v>0.375</v>
      </c>
      <c r="C3" s="2">
        <v>0.5</v>
      </c>
      <c r="D3" s="3" t="s">
        <v>63</v>
      </c>
      <c r="E3" s="3">
        <v>54321</v>
      </c>
      <c r="F3" s="2">
        <f t="shared" ref="F3:F5" si="0" xml:space="preserve"> (C3 - B3)</f>
        <v>0.125</v>
      </c>
      <c r="G3" s="3" t="s">
        <v>59</v>
      </c>
      <c r="H3" s="3">
        <f>IFERROR(VLOOKUP( LEFT(L3, FIND(" / ", L3) - 1), Parametros!$A$2:$B$26, 2, FALSE), "")</f>
        <v>1</v>
      </c>
      <c r="I3" s="3">
        <f>IFERROR(VLOOKUP( RIGHT(L3,  LEN(L3) - FIND(" / ", L3) - 2), Parametros!$A$17:$B$25, 2, FALSE), "")</f>
        <v>2</v>
      </c>
      <c r="J3" s="3">
        <f>IFERROR(VLOOKUP( LEFT(M3, FIND(" / ", M3) - 1), Parametros!$G$2:$H$26, 2, FALSE), "")</f>
        <v>1</v>
      </c>
      <c r="K3" s="3">
        <f>IFERROR(VLOOKUP( RIGHT(M3,  LEN(M3) - FIND(" / ", M3) - 2), Parametros!$G$12:$H$21, 2, FALSE), "")</f>
        <v>2</v>
      </c>
      <c r="L3" t="s">
        <v>30</v>
      </c>
      <c r="M3" t="s">
        <v>57</v>
      </c>
    </row>
    <row r="4" spans="1:13" x14ac:dyDescent="0.25">
      <c r="A4" s="1">
        <f ca="1">TODAY()</f>
        <v>43301</v>
      </c>
      <c r="B4" s="2">
        <v>0.54166666666666663</v>
      </c>
      <c r="C4" s="2">
        <v>0.625</v>
      </c>
      <c r="D4" s="3" t="s">
        <v>63</v>
      </c>
      <c r="E4" s="3">
        <v>32145</v>
      </c>
      <c r="F4" s="2">
        <f t="shared" si="0"/>
        <v>8.333333333333337E-2</v>
      </c>
      <c r="G4" s="3" t="s">
        <v>60</v>
      </c>
      <c r="H4" s="3">
        <f>IFERROR(VLOOKUP( LEFT(L4, FIND(" / ", L4) - 1), Parametros!$A$2:$B$26, 2, FALSE), "")</f>
        <v>2</v>
      </c>
      <c r="I4" s="3">
        <f>IFERROR(VLOOKUP( RIGHT(L4,  LEN(L4) - FIND(" / ", L4) - 2), Parametros!$A$17:$B$25, 2, FALSE), "")</f>
        <v>1</v>
      </c>
      <c r="J4" s="3">
        <f>IFERROR(VLOOKUP( LEFT(M4, FIND(" / ", M4) - 1), Parametros!$G$2:$H$26, 2, FALSE), "")</f>
        <v>2</v>
      </c>
      <c r="K4" s="3">
        <f>IFERROR(VLOOKUP( RIGHT(M4,  LEN(M4) - FIND(" / ", M4) - 2), Parametros!$G$12:$H$21, 2, FALSE), "")</f>
        <v>1</v>
      </c>
      <c r="L4" t="s">
        <v>49</v>
      </c>
      <c r="M4" t="s">
        <v>55</v>
      </c>
    </row>
    <row r="5" spans="1:13" x14ac:dyDescent="0.25">
      <c r="A5" s="1">
        <f ca="1">TODAY()</f>
        <v>43301</v>
      </c>
      <c r="B5" s="2">
        <v>0.625</v>
      </c>
      <c r="C5" s="2">
        <v>0.8125</v>
      </c>
      <c r="D5" s="3" t="s">
        <v>63</v>
      </c>
      <c r="E5" s="3">
        <v>45321</v>
      </c>
      <c r="F5" s="2">
        <f t="shared" si="0"/>
        <v>0.1875</v>
      </c>
      <c r="G5" s="3" t="s">
        <v>61</v>
      </c>
      <c r="H5" s="3">
        <f>IFERROR(VLOOKUP( LEFT(L5, FIND(" / ", L5) - 1), Parametros!$A$2:$B$26, 2, FALSE), "")</f>
        <v>2</v>
      </c>
      <c r="I5" s="3">
        <f>IFERROR(VLOOKUP( RIGHT(L5,  LEN(L5) - FIND(" / ", L5) - 2), Parametros!$A$17:$B$25, 2, FALSE), "")</f>
        <v>2</v>
      </c>
      <c r="J5" s="3">
        <f>IFERROR(VLOOKUP( LEFT(M5, FIND(" / ", M5) - 1), Parametros!$G$2:$H$26, 2, FALSE), "")</f>
        <v>2</v>
      </c>
      <c r="K5" s="3">
        <f>IFERROR(VLOOKUP( RIGHT(M5,  LEN(M5) - FIND(" / ", M5) - 2), Parametros!$G$12:$H$21, 2, FALSE), "")</f>
        <v>2</v>
      </c>
      <c r="L5" t="s">
        <v>54</v>
      </c>
      <c r="M5" t="s">
        <v>56</v>
      </c>
    </row>
    <row r="6" spans="1:13" x14ac:dyDescent="0.25">
      <c r="A6" s="1">
        <f ca="1">TODAY() + 1</f>
        <v>43302</v>
      </c>
      <c r="B6" s="2">
        <v>0.33333333333333331</v>
      </c>
      <c r="C6" s="2">
        <v>0.375</v>
      </c>
      <c r="D6" s="3" t="s">
        <v>63</v>
      </c>
      <c r="E6" s="3">
        <v>12345</v>
      </c>
      <c r="F6" s="2">
        <f xml:space="preserve"> (C6 - B6)</f>
        <v>4.1666666666666685E-2</v>
      </c>
      <c r="G6" s="3" t="s">
        <v>58</v>
      </c>
      <c r="H6" s="3">
        <f>IFERROR(VLOOKUP( LEFT(L6, FIND(" / ", L6) - 1), Parametros!$A$2:$B$26, 2, FALSE), "")</f>
        <v>1</v>
      </c>
      <c r="I6" s="3">
        <f>IFERROR(VLOOKUP( RIGHT(L6,  LEN(L6) - FIND(" / ", L6) - 2), Parametros!$A$17:$B$25, 2, FALSE), "")</f>
        <v>1</v>
      </c>
      <c r="J6" s="3">
        <f>IFERROR(VLOOKUP( LEFT(M6, FIND(" / ", M6) - 1), Parametros!$G$2:$H$26, 2, FALSE), "")</f>
        <v>1</v>
      </c>
      <c r="K6" s="3">
        <f>IFERROR(VLOOKUP( RIGHT(M6,  LEN(M6) - FIND(" / ", M6) - 2), Parametros!$G$12:$H$21, 2, FALSE), "")</f>
        <v>1</v>
      </c>
      <c r="L6" t="s">
        <v>27</v>
      </c>
      <c r="M6" t="s">
        <v>47</v>
      </c>
    </row>
    <row r="7" spans="1:13" x14ac:dyDescent="0.25">
      <c r="A7" s="1">
        <f t="shared" ref="A7:A9" ca="1" si="1">TODAY() + 1</f>
        <v>43302</v>
      </c>
      <c r="B7" s="2">
        <v>0.375</v>
      </c>
      <c r="C7" s="2">
        <v>0.5</v>
      </c>
      <c r="D7" s="3" t="s">
        <v>63</v>
      </c>
      <c r="E7" s="3">
        <v>54321</v>
      </c>
      <c r="F7" s="2">
        <f t="shared" ref="F7:F9" si="2" xml:space="preserve"> (C7 - B7)</f>
        <v>0.125</v>
      </c>
      <c r="G7" s="3" t="s">
        <v>59</v>
      </c>
      <c r="H7" s="3">
        <f>IFERROR(VLOOKUP( LEFT(L7, FIND(" / ", L7) - 1), Parametros!$A$2:$B$26, 2, FALSE), "")</f>
        <v>1</v>
      </c>
      <c r="I7" s="3">
        <f>IFERROR(VLOOKUP( RIGHT(L7,  LEN(L7) - FIND(" / ", L7) - 2), Parametros!$A$17:$B$25, 2, FALSE), "")</f>
        <v>2</v>
      </c>
      <c r="J7" s="3">
        <f>IFERROR(VLOOKUP( LEFT(M7, FIND(" / ", M7) - 1), Parametros!$G$2:$H$26, 2, FALSE), "")</f>
        <v>1</v>
      </c>
      <c r="K7" s="3">
        <f>IFERROR(VLOOKUP( RIGHT(M7,  LEN(M7) - FIND(" / ", M7) - 2), Parametros!$G$12:$H$21, 2, FALSE), "")</f>
        <v>2</v>
      </c>
      <c r="L7" t="s">
        <v>30</v>
      </c>
      <c r="M7" t="s">
        <v>57</v>
      </c>
    </row>
    <row r="8" spans="1:13" x14ac:dyDescent="0.25">
      <c r="A8" s="1">
        <f t="shared" ca="1" si="1"/>
        <v>43302</v>
      </c>
      <c r="B8" s="2">
        <v>0.54166666666666663</v>
      </c>
      <c r="C8" s="2">
        <v>0.625</v>
      </c>
      <c r="D8" s="3" t="s">
        <v>63</v>
      </c>
      <c r="E8" s="3">
        <v>32145</v>
      </c>
      <c r="F8" s="2">
        <f t="shared" si="2"/>
        <v>8.333333333333337E-2</v>
      </c>
      <c r="G8" s="3" t="s">
        <v>60</v>
      </c>
      <c r="H8" s="3">
        <f>IFERROR(VLOOKUP( LEFT(L8, FIND(" / ", L8) - 1), Parametros!$A$2:$B$26, 2, FALSE), "")</f>
        <v>2</v>
      </c>
      <c r="I8" s="3">
        <f>IFERROR(VLOOKUP( RIGHT(L8,  LEN(L8) - FIND(" / ", L8) - 2), Parametros!$A$17:$B$25, 2, FALSE), "")</f>
        <v>1</v>
      </c>
      <c r="J8" s="3">
        <f>IFERROR(VLOOKUP( LEFT(M8, FIND(" / ", M8) - 1), Parametros!$G$2:$H$26, 2, FALSE), "")</f>
        <v>2</v>
      </c>
      <c r="K8" s="3">
        <f>IFERROR(VLOOKUP( RIGHT(M8,  LEN(M8) - FIND(" / ", M8) - 2), Parametros!$G$12:$H$21, 2, FALSE), "")</f>
        <v>1</v>
      </c>
      <c r="L8" t="s">
        <v>49</v>
      </c>
      <c r="M8" t="s">
        <v>55</v>
      </c>
    </row>
    <row r="9" spans="1:13" x14ac:dyDescent="0.25">
      <c r="A9" s="1">
        <f t="shared" ca="1" si="1"/>
        <v>43302</v>
      </c>
      <c r="B9" s="2">
        <v>0.625</v>
      </c>
      <c r="C9" s="2">
        <v>0.8125</v>
      </c>
      <c r="D9" s="3" t="s">
        <v>63</v>
      </c>
      <c r="E9" s="3">
        <v>45321</v>
      </c>
      <c r="F9" s="2">
        <f t="shared" si="2"/>
        <v>0.1875</v>
      </c>
      <c r="G9" s="3" t="s">
        <v>61</v>
      </c>
      <c r="H9" s="3">
        <f>IFERROR(VLOOKUP( LEFT(L9, FIND(" / ", L9) - 1), Parametros!$A$2:$B$26, 2, FALSE), "")</f>
        <v>2</v>
      </c>
      <c r="I9" s="3">
        <f>IFERROR(VLOOKUP( RIGHT(L9,  LEN(L9) - FIND(" / ", L9) - 2), Parametros!$A$17:$B$25, 2, FALSE), "")</f>
        <v>2</v>
      </c>
      <c r="J9" s="3">
        <f>IFERROR(VLOOKUP( LEFT(M9, FIND(" / ", M9) - 1), Parametros!$G$2:$H$26, 2, FALSE), "")</f>
        <v>2</v>
      </c>
      <c r="K9" s="3">
        <f>IFERROR(VLOOKUP( RIGHT(M9,  LEN(M9) - FIND(" / ", M9) - 2), Parametros!$G$12:$H$21, 2, FALSE), "")</f>
        <v>2</v>
      </c>
      <c r="L9" t="s">
        <v>54</v>
      </c>
      <c r="M9" t="s">
        <v>56</v>
      </c>
    </row>
    <row r="10" spans="1:13" x14ac:dyDescent="0.25">
      <c r="A10" s="1"/>
      <c r="B10" s="2"/>
      <c r="C10" s="2"/>
      <c r="D10" s="3"/>
      <c r="E10" s="3"/>
      <c r="F10" s="2"/>
      <c r="G10" s="3"/>
      <c r="H10" s="3" t="str">
        <f>IFERROR(VLOOKUP( LEFT(L10, FIND(" / ", L10) - 1), Parametros!$A$2:$B$26, 2, FALSE), "")</f>
        <v/>
      </c>
      <c r="I10" s="3" t="str">
        <f>IFERROR(VLOOKUP( RIGHT(L10,  LEN(L10) - FIND(" / ", L10) - 2), Parametros!$A$17:$B$25, 2, FALSE), "")</f>
        <v/>
      </c>
      <c r="J10" s="3" t="str">
        <f>IFERROR(VLOOKUP( LEFT(M10, FIND(" / ", M10) - 1), Parametros!$G$2:$H$26, 2, FALSE), "")</f>
        <v/>
      </c>
      <c r="K10" s="3" t="str">
        <f>IFERROR(VLOOKUP( RIGHT(M10,  LEN(M10) - FIND(" / ", M10) - 2), Parametros!$G$12:$H$21, 2, FALSE), "")</f>
        <v/>
      </c>
    </row>
    <row r="11" spans="1:13" x14ac:dyDescent="0.25">
      <c r="A11" s="1"/>
      <c r="B11" s="2"/>
      <c r="C11" s="2"/>
      <c r="D11" s="3"/>
      <c r="E11" s="3"/>
      <c r="F11" s="2"/>
      <c r="G11" s="3"/>
      <c r="H11" s="3" t="str">
        <f>IFERROR(VLOOKUP( LEFT(L11, FIND(" / ", L11) - 1), Parametros!$A$2:$B$26, 2, FALSE), "")</f>
        <v/>
      </c>
      <c r="I11" s="3" t="str">
        <f>IFERROR(VLOOKUP( RIGHT(L11,  LEN(L11) - FIND(" / ", L11) - 2), Parametros!$A$17:$B$25, 2, FALSE), "")</f>
        <v/>
      </c>
      <c r="J11" s="3" t="str">
        <f>IFERROR(VLOOKUP( LEFT(M11, FIND(" / ", M11) - 1), Parametros!$G$2:$H$26, 2, FALSE), "")</f>
        <v/>
      </c>
      <c r="K11" s="3" t="str">
        <f>IFERROR(VLOOKUP( RIGHT(M11,  LEN(M11) - FIND(" / ", M11) - 2), Parametros!$G$12:$H$21, 2, FALSE), "")</f>
        <v/>
      </c>
    </row>
    <row r="12" spans="1:13" x14ac:dyDescent="0.25">
      <c r="A12" s="1"/>
      <c r="B12" s="2"/>
      <c r="C12" s="2"/>
      <c r="D12" s="3"/>
      <c r="E12" s="3"/>
      <c r="F12" s="2"/>
      <c r="G12" s="3"/>
      <c r="H12" s="3" t="str">
        <f>IFERROR(VLOOKUP( LEFT(L12, FIND(" / ", L12) - 1), Parametros!$A$2:$B$26, 2, FALSE), "")</f>
        <v/>
      </c>
      <c r="I12" s="3" t="str">
        <f>IFERROR(VLOOKUP( RIGHT(L12,  LEN(L12) - FIND(" / ", L12) - 2), Parametros!$A$17:$B$25, 2, FALSE), "")</f>
        <v/>
      </c>
      <c r="J12" s="3" t="str">
        <f>IFERROR(VLOOKUP( LEFT(M12, FIND(" / ", M12) - 1), Parametros!$G$2:$H$26, 2, FALSE), "")</f>
        <v/>
      </c>
      <c r="K12" s="3" t="str">
        <f>IFERROR(VLOOKUP( RIGHT(M12,  LEN(M12) - FIND(" / ", M12) - 2), Parametros!$G$12:$H$21, 2, FALSE), "")</f>
        <v/>
      </c>
    </row>
    <row r="13" spans="1:13" x14ac:dyDescent="0.25">
      <c r="H13" s="3" t="str">
        <f>IFERROR(VLOOKUP( LEFT(L13, FIND(" / ", L13) - 1), Parametros!$A$2:$B$26, 2, FALSE), "")</f>
        <v/>
      </c>
      <c r="I13" s="3" t="str">
        <f>IFERROR(VLOOKUP( RIGHT(L13,  LEN(L13) - FIND(" / ", L13) - 2), Parametros!$A$17:$B$25, 2, FALSE), "")</f>
        <v/>
      </c>
      <c r="J13" s="3" t="str">
        <f>IFERROR(VLOOKUP( LEFT(M13, FIND(" / ", M13) - 1), Parametros!$G$2:$H$26, 2, FALSE), "")</f>
        <v/>
      </c>
      <c r="K13" s="3" t="str">
        <f>IFERROR(VLOOKUP( RIGHT(M13,  LEN(M13) - FIND(" / ", M13) - 2), Parametros!$G$12:$H$21, 2, FALSE), "")</f>
        <v/>
      </c>
    </row>
    <row r="14" spans="1:13" x14ac:dyDescent="0.25">
      <c r="H14" s="3" t="str">
        <f>IFERROR(VLOOKUP( LEFT(L14, FIND(" / ", L14) - 1), Parametros!$A$2:$B$26, 2, FALSE), "")</f>
        <v/>
      </c>
      <c r="I14" s="3" t="str">
        <f>IFERROR(VLOOKUP( RIGHT(L14,  LEN(L14) - FIND(" / ", L14) - 2), Parametros!$A$17:$B$25, 2, FALSE), "")</f>
        <v/>
      </c>
      <c r="J14" s="3" t="str">
        <f>IFERROR(VLOOKUP( LEFT(M14, FIND(" / ", M14) - 1), Parametros!$G$2:$H$26, 2, FALSE), "")</f>
        <v/>
      </c>
      <c r="K14" s="3" t="str">
        <f>IFERROR(VLOOKUP( RIGHT(M14,  LEN(M14) - FIND(" / ", M14) - 2), Parametros!$G$12:$H$21, 2, FALSE), "")</f>
        <v/>
      </c>
    </row>
    <row r="15" spans="1:13" x14ac:dyDescent="0.25">
      <c r="H15" s="3" t="str">
        <f>IFERROR(VLOOKUP( LEFT(L15, FIND(" / ", L15) - 1), Parametros!$A$2:$B$26, 2, FALSE), "")</f>
        <v/>
      </c>
      <c r="I15" s="3" t="str">
        <f>IFERROR(VLOOKUP( RIGHT(L15,  LEN(L15) - FIND(" / ", L15) - 2), Parametros!$A$17:$B$25, 2, FALSE), "")</f>
        <v/>
      </c>
      <c r="J15" s="3" t="str">
        <f>IFERROR(VLOOKUP( LEFT(M15, FIND(" / ", M15) - 1), Parametros!$G$2:$H$26, 2, FALSE), "")</f>
        <v/>
      </c>
      <c r="K15" s="3" t="str">
        <f>IFERROR(VLOOKUP( RIGHT(M15,  LEN(M15) - FIND(" / ", M15) - 2), Parametros!$G$12:$H$21, 2, FALSE), "")</f>
        <v/>
      </c>
    </row>
    <row r="16" spans="1:13" x14ac:dyDescent="0.25">
      <c r="H16" s="3" t="str">
        <f>IFERROR(VLOOKUP( LEFT(L16, FIND(" / ", L16) - 1), Parametros!$A$2:$B$26, 2, FALSE), "")</f>
        <v/>
      </c>
      <c r="I16" s="3" t="str">
        <f>IFERROR(VLOOKUP( RIGHT(L16,  LEN(L16) - FIND(" / ", L16) - 2), Parametros!$A$17:$B$25, 2, FALSE), "")</f>
        <v/>
      </c>
      <c r="J16" s="3" t="str">
        <f>IFERROR(VLOOKUP( LEFT(M16, FIND(" / ", M16) - 1), Parametros!$G$2:$H$26, 2, FALSE), "")</f>
        <v/>
      </c>
      <c r="K16" s="3" t="str">
        <f>IFERROR(VLOOKUP( RIGHT(M16,  LEN(M16) - FIND(" / ", M16) - 2), Parametros!$G$12:$H$21, 2, FALSE), "")</f>
        <v/>
      </c>
    </row>
    <row r="17" spans="8:11" x14ac:dyDescent="0.25">
      <c r="H17" s="3" t="str">
        <f>IFERROR(VLOOKUP( LEFT(L17, FIND(" / ", L17) - 1), Parametros!$A$2:$B$26, 2, FALSE), "")</f>
        <v/>
      </c>
      <c r="I17" s="3" t="str">
        <f>IFERROR(VLOOKUP( RIGHT(L17,  LEN(L17) - FIND(" / ", L17) - 2), Parametros!$A$17:$B$25, 2, FALSE), "")</f>
        <v/>
      </c>
      <c r="J17" s="3" t="str">
        <f>IFERROR(VLOOKUP( LEFT(M17, FIND(" / ", M17) - 1), Parametros!$G$2:$H$26, 2, FALSE), "")</f>
        <v/>
      </c>
      <c r="K17" s="3" t="str">
        <f>IFERROR(VLOOKUP( RIGHT(M17,  LEN(M17) - FIND(" / ", M17) - 2), Parametros!$G$12:$H$21, 2, FALSE), "")</f>
        <v/>
      </c>
    </row>
    <row r="18" spans="8:11" x14ac:dyDescent="0.25">
      <c r="H18" s="3" t="str">
        <f>IFERROR(VLOOKUP( LEFT(L18, FIND(" / ", L18) - 1), Parametros!$A$2:$B$26, 2, FALSE), "")</f>
        <v/>
      </c>
      <c r="I18" s="3" t="str">
        <f>IFERROR(VLOOKUP( RIGHT(L18,  LEN(L18) - FIND(" / ", L18) - 2), Parametros!$A$17:$B$25, 2, FALSE), "")</f>
        <v/>
      </c>
      <c r="J18" s="3" t="str">
        <f>IFERROR(VLOOKUP( LEFT(M18, FIND(" / ", M18) - 1), Parametros!$G$2:$H$26, 2, FALSE), "")</f>
        <v/>
      </c>
      <c r="K18" s="3" t="str">
        <f>IFERROR(VLOOKUP( RIGHT(M18,  LEN(M18) - FIND(" / ", M18) - 2), Parametros!$G$12:$H$21, 2, FALSE), "")</f>
        <v/>
      </c>
    </row>
    <row r="19" spans="8:11" x14ac:dyDescent="0.25">
      <c r="H19" s="3" t="str">
        <f>IFERROR(VLOOKUP( LEFT(L19, FIND(" / ", L19) - 1), Parametros!$A$2:$B$26, 2, FALSE), "")</f>
        <v/>
      </c>
      <c r="I19" s="3" t="str">
        <f>IFERROR(VLOOKUP( RIGHT(L19,  LEN(L19) - FIND(" / ", L19) - 2), Parametros!$A$17:$B$25, 2, FALSE), "")</f>
        <v/>
      </c>
      <c r="J19" s="3" t="str">
        <f>IFERROR(VLOOKUP( LEFT(M19, FIND(" / ", M19) - 1), Parametros!$G$2:$H$26, 2, FALSE), "")</f>
        <v/>
      </c>
      <c r="K19" s="3" t="str">
        <f>IFERROR(VLOOKUP( RIGHT(M19,  LEN(M19) - FIND(" / ", M19) - 2), Parametros!$G$12:$H$21, 2, FALSE), "")</f>
        <v/>
      </c>
    </row>
    <row r="20" spans="8:11" x14ac:dyDescent="0.25">
      <c r="H20" s="3" t="str">
        <f>IFERROR(VLOOKUP( LEFT(L20, FIND(" / ", L20) - 1), Parametros!$A$2:$B$26, 2, FALSE), "")</f>
        <v/>
      </c>
      <c r="I20" s="3" t="str">
        <f>IFERROR(VLOOKUP( RIGHT(L20,  LEN(L20) - FIND(" / ", L20) - 2), Parametros!$A$17:$B$25, 2, FALSE), "")</f>
        <v/>
      </c>
      <c r="J20" s="3" t="str">
        <f>IFERROR(VLOOKUP( LEFT(M20, FIND(" / ", M20) - 1), Parametros!$G$2:$H$26, 2, FALSE), "")</f>
        <v/>
      </c>
      <c r="K20" s="3" t="str">
        <f>IFERROR(VLOOKUP( RIGHT(M20,  LEN(M20) - FIND(" / ", M20) - 2), Parametros!$G$12:$H$21, 2, FALSE), "")</f>
        <v/>
      </c>
    </row>
    <row r="21" spans="8:11" x14ac:dyDescent="0.25">
      <c r="H21" s="3" t="str">
        <f>IFERROR(VLOOKUP( LEFT(L21, FIND(" / ", L21) - 1), Parametros!$A$2:$B$26, 2, FALSE), "")</f>
        <v/>
      </c>
      <c r="I21" s="3" t="str">
        <f>IFERROR(VLOOKUP( RIGHT(L21,  LEN(L21) - FIND(" / ", L21) - 2), Parametros!$A$17:$B$25, 2, FALSE), "")</f>
        <v/>
      </c>
      <c r="J21" s="3" t="str">
        <f>IFERROR(VLOOKUP( LEFT(M21, FIND(" / ", M21) - 1), Parametros!$G$2:$H$26, 2, FALSE), "")</f>
        <v/>
      </c>
      <c r="K21" s="3" t="str">
        <f>IFERROR(VLOOKUP( RIGHT(M21,  LEN(M21) - FIND(" / ", M21) - 2), Parametros!$G$12:$H$21, 2, FALSE), "")</f>
        <v/>
      </c>
    </row>
    <row r="22" spans="8:11" x14ac:dyDescent="0.25">
      <c r="H22" s="3" t="str">
        <f>IFERROR(VLOOKUP( LEFT(L22, FIND(" / ", L22) - 1), Parametros!$A$2:$B$26, 2, FALSE), "")</f>
        <v/>
      </c>
      <c r="I22" s="3" t="str">
        <f>IFERROR(VLOOKUP( RIGHT(L22,  LEN(L22) - FIND(" / ", L22) - 2), Parametros!$A$17:$B$25, 2, FALSE), "")</f>
        <v/>
      </c>
      <c r="J22" s="3" t="str">
        <f>IFERROR(VLOOKUP( LEFT(M22, FIND(" / ", M22) - 1), Parametros!$G$2:$H$26, 2, FALSE), "")</f>
        <v/>
      </c>
      <c r="K22" s="3" t="str">
        <f>IFERROR(VLOOKUP( RIGHT(M22,  LEN(M22) - FIND(" / ", M22) - 2), Parametros!$G$12:$H$21, 2, FALSE), "")</f>
        <v/>
      </c>
    </row>
    <row r="23" spans="8:11" x14ac:dyDescent="0.25">
      <c r="H23" s="3" t="str">
        <f>IFERROR(VLOOKUP( LEFT(L23, FIND(" / ", L23) - 1), Parametros!$A$2:$B$26, 2, FALSE), "")</f>
        <v/>
      </c>
      <c r="I23" s="3" t="str">
        <f>IFERROR(VLOOKUP( RIGHT(L23,  LEN(L23) - FIND(" / ", L23) - 2), Parametros!$A$17:$B$25, 2, FALSE), "")</f>
        <v/>
      </c>
      <c r="J23" s="3" t="str">
        <f>IFERROR(VLOOKUP( LEFT(M23, FIND(" / ", M23) - 1), Parametros!$G$2:$H$26, 2, FALSE), "")</f>
        <v/>
      </c>
      <c r="K23" s="3" t="str">
        <f>IFERROR(VLOOKUP( RIGHT(M23,  LEN(M23) - FIND(" / ", M23) - 2), Parametros!$G$12:$H$21, 2, FALSE), "")</f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5B132F-FADE-44D5-BA25-55EC59A8A9B7}">
          <x14:formula1>
            <xm:f>Parametros!$L$2:$L$26</xm:f>
          </x14:formula1>
          <xm:sqref>M2:M22</xm:sqref>
        </x14:dataValidation>
        <x14:dataValidation type="list" allowBlank="1" showInputMessage="1" showErrorMessage="1" xr:uid="{FFEB9900-8AA5-40E1-9C8C-BF02C7400249}">
          <x14:formula1>
            <xm:f>Parametros!$F$2:$F$26</xm:f>
          </x14:formula1>
          <xm:sqref>L2:L33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D1" sqref="D1"/>
    </sheetView>
  </sheetViews>
  <sheetFormatPr defaultRowHeight="15" x14ac:dyDescent="0.25"/>
  <cols>
    <col min="1" max="3" width="7.85546875" customWidth="1"/>
    <col min="4" max="4" width="31.42578125" customWidth="1"/>
    <col min="5" max="8" width="4.5703125" customWidth="1"/>
    <col min="9" max="9" width="19.42578125" bestFit="1" customWidth="1"/>
    <col min="10" max="10" width="20" bestFit="1" customWidth="1"/>
    <col min="11" max="11" width="2.140625" bestFit="1" customWidth="1"/>
    <col min="12" max="12" width="17" bestFit="1" customWidth="1"/>
    <col min="13" max="13" width="19.42578125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26</v>
      </c>
      <c r="E1" s="15" t="s">
        <v>22</v>
      </c>
      <c r="F1" s="15" t="s">
        <v>51</v>
      </c>
      <c r="G1" s="15" t="s">
        <v>52</v>
      </c>
      <c r="H1" s="15" t="s">
        <v>53</v>
      </c>
      <c r="I1" s="15" t="s">
        <v>24</v>
      </c>
      <c r="J1" s="15" t="s">
        <v>50</v>
      </c>
    </row>
    <row r="2" spans="1:10" x14ac:dyDescent="0.25">
      <c r="A2" s="1">
        <f ca="1">TODAY() - 1</f>
        <v>43300</v>
      </c>
      <c r="B2" s="2">
        <v>0.33333333333333331</v>
      </c>
      <c r="C2" s="2">
        <v>0.5</v>
      </c>
      <c r="D2" s="3" t="s">
        <v>58</v>
      </c>
      <c r="E2" s="3">
        <f>VLOOKUP( LEFT(I2, FIND(" / ", I2) - 1), Parametros!$A$2:$B$26, 2, FALSE)</f>
        <v>1</v>
      </c>
      <c r="F2" s="3">
        <f>VLOOKUP( RIGHT(I2,  LEN(I2) - FIND(" / ", I2) - 2), Parametros!$A$17:$B$25, 2, FALSE)</f>
        <v>1</v>
      </c>
      <c r="G2" s="3">
        <f>VLOOKUP( LEFT(J2, FIND(" / ", J2) - 1), Parametros!$G$2:$H$26, 2, FALSE)</f>
        <v>1</v>
      </c>
      <c r="H2" s="3">
        <f>VLOOKUP( RIGHT(J2,  LEN(J2) - FIND(" / ", J2) - 2), Parametros!$G$12:$H$21, 2, FALSE)</f>
        <v>1</v>
      </c>
      <c r="I2" t="s">
        <v>27</v>
      </c>
      <c r="J2" t="s">
        <v>47</v>
      </c>
    </row>
    <row r="3" spans="1:10" x14ac:dyDescent="0.25">
      <c r="A3" s="1">
        <f ca="1">TODAY() - 1</f>
        <v>43300</v>
      </c>
      <c r="B3" s="2">
        <v>0.54166666666666663</v>
      </c>
      <c r="C3" s="2">
        <v>0.70833333333333337</v>
      </c>
      <c r="D3" s="3" t="s">
        <v>59</v>
      </c>
      <c r="E3" s="3">
        <f>VLOOKUP( LEFT(I3, FIND(" / ", I3) - 1), Parametros!$A$2:$B$26, 2, FALSE)</f>
        <v>1</v>
      </c>
      <c r="F3" s="3">
        <f>VLOOKUP( RIGHT(I3,  LEN(I3) - FIND(" / ", I3) - 2), Parametros!$A$17:$B$25, 2, FALSE)</f>
        <v>2</v>
      </c>
      <c r="G3" s="3">
        <f>VLOOKUP( LEFT(J3, FIND(" / ", J3) - 1), Parametros!$G$2:$H$26, 2, FALSE)</f>
        <v>1</v>
      </c>
      <c r="H3" s="3">
        <f>VLOOKUP( RIGHT(J3,  LEN(J3) - FIND(" / ", J3) - 2), Parametros!$G$12:$H$21, 2, FALSE)</f>
        <v>2</v>
      </c>
      <c r="I3" t="s">
        <v>30</v>
      </c>
      <c r="J3" t="s">
        <v>57</v>
      </c>
    </row>
    <row r="4" spans="1:10" x14ac:dyDescent="0.25">
      <c r="A4" s="1">
        <f ca="1">TODAY()</f>
        <v>43301</v>
      </c>
      <c r="B4" s="2">
        <v>0.33333333333333331</v>
      </c>
      <c r="C4" s="2">
        <v>0.5</v>
      </c>
      <c r="D4" s="3" t="s">
        <v>60</v>
      </c>
      <c r="E4" s="3">
        <f>VLOOKUP( LEFT(I4, FIND(" / ", I4) - 1), Parametros!$A$2:$B$26, 2, FALSE)</f>
        <v>2</v>
      </c>
      <c r="F4" s="3">
        <f>VLOOKUP( RIGHT(I4,  LEN(I4) - FIND(" / ", I4) - 2), Parametros!$A$17:$B$25, 2, FALSE)</f>
        <v>1</v>
      </c>
      <c r="G4" s="3">
        <f>VLOOKUP( LEFT(J4, FIND(" / ", J4) - 1), Parametros!$G$2:$H$26, 2, FALSE)</f>
        <v>2</v>
      </c>
      <c r="H4" s="3">
        <f>VLOOKUP( RIGHT(J4,  LEN(J4) - FIND(" / ", J4) - 2), Parametros!$G$12:$H$21, 2, FALSE)</f>
        <v>1</v>
      </c>
      <c r="I4" t="s">
        <v>49</v>
      </c>
      <c r="J4" t="s">
        <v>55</v>
      </c>
    </row>
    <row r="5" spans="1:10" x14ac:dyDescent="0.25">
      <c r="A5" s="1">
        <f ca="1">TODAY()</f>
        <v>43301</v>
      </c>
      <c r="B5" s="2">
        <v>0.54166666666666663</v>
      </c>
      <c r="C5" s="2">
        <v>0.70833333333333337</v>
      </c>
      <c r="D5" s="3" t="s">
        <v>61</v>
      </c>
      <c r="E5" s="3">
        <f>VLOOKUP( LEFT(I5, FIND(" / ", I5) - 1), Parametros!$A$2:$B$26, 2, FALSE)</f>
        <v>2</v>
      </c>
      <c r="F5" s="3">
        <f>VLOOKUP( RIGHT(I5,  LEN(I5) - FIND(" / ", I5) - 2), Parametros!$A$17:$B$25, 2, FALSE)</f>
        <v>2</v>
      </c>
      <c r="G5" s="3">
        <f>VLOOKUP( LEFT(J5, FIND(" / ", J5) - 1), Parametros!$G$2:$H$26, 2, FALSE)</f>
        <v>2</v>
      </c>
      <c r="H5" s="3">
        <f>VLOOKUP( RIGHT(J5,  LEN(J5) - FIND(" / ", J5) - 2), Parametros!$G$12:$H$21, 2, FALSE)</f>
        <v>2</v>
      </c>
      <c r="I5" t="s">
        <v>54</v>
      </c>
      <c r="J5" t="s">
        <v>56</v>
      </c>
    </row>
    <row r="6" spans="1:10" x14ac:dyDescent="0.25">
      <c r="D6" s="3"/>
      <c r="E6" s="3"/>
      <c r="F6" s="3"/>
      <c r="G6" s="3"/>
      <c r="H6" s="3"/>
    </row>
    <row r="7" spans="1:10" x14ac:dyDescent="0.25">
      <c r="E7" s="3"/>
      <c r="F7" s="3"/>
      <c r="G7" s="3"/>
      <c r="H7" s="3"/>
    </row>
    <row r="8" spans="1:10" x14ac:dyDescent="0.25">
      <c r="E8" s="3"/>
      <c r="F8" s="3"/>
      <c r="G8" s="3"/>
      <c r="H8" s="3"/>
    </row>
    <row r="9" spans="1:10" x14ac:dyDescent="0.25">
      <c r="E9" s="3"/>
      <c r="F9" s="3"/>
      <c r="G9" s="3"/>
      <c r="H9" s="3"/>
    </row>
    <row r="10" spans="1:10" x14ac:dyDescent="0.25">
      <c r="E10" s="3"/>
      <c r="F10" s="3"/>
      <c r="G10" s="3"/>
      <c r="H10" s="3"/>
    </row>
    <row r="11" spans="1:10" x14ac:dyDescent="0.25">
      <c r="E11" s="3"/>
      <c r="F11" s="3"/>
      <c r="G11" s="3"/>
      <c r="H11" s="3"/>
    </row>
    <row r="12" spans="1:10" x14ac:dyDescent="0.25">
      <c r="E12" s="3"/>
      <c r="F12" s="3"/>
      <c r="G12" s="3"/>
      <c r="H12" s="3"/>
    </row>
  </sheetData>
  <pageMargins left="0.511811024" right="0.511811024" top="0.78740157499999996" bottom="0.78740157499999996" header="0.31496062000000002" footer="0.31496062000000002"/>
  <pageSetup paperSize="9" orientation="portrait" verticalDpi="599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Parametros!$F$2:$F$26</xm:f>
          </x14:formula1>
          <xm:sqref>I2:I12</xm:sqref>
        </x14:dataValidation>
        <x14:dataValidation type="list" allowBlank="1" showInputMessage="1" showErrorMessage="1" xr:uid="{00000000-0002-0000-0100-000001000000}">
          <x14:formula1>
            <xm:f>Parametros!$L$2:$L$26</xm:f>
          </x14:formula1>
          <xm:sqref>J2:J12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B1" workbookViewId="0">
      <selection activeCell="B1" sqref="B1"/>
    </sheetView>
  </sheetViews>
  <sheetFormatPr defaultRowHeight="15" x14ac:dyDescent="0.25"/>
  <cols>
    <col min="1" max="1" width="9" style="4" hidden="1" customWidth="1"/>
    <col min="2" max="2" width="2.7109375" style="13" bestFit="1" customWidth="1"/>
    <col min="3" max="3" width="24.42578125" style="4" customWidth="1"/>
    <col min="4" max="5" width="4.28515625" style="13" customWidth="1"/>
    <col min="6" max="6" width="31.5703125" style="4" customWidth="1"/>
    <col min="7" max="7" width="0" style="4" hidden="1" customWidth="1"/>
    <col min="8" max="8" width="3" style="4" bestFit="1" customWidth="1"/>
    <col min="9" max="9" width="33.7109375" style="4" customWidth="1"/>
    <col min="10" max="11" width="4.28515625" style="13" customWidth="1"/>
    <col min="12" max="12" width="31.5703125" style="4" customWidth="1"/>
    <col min="13" max="16384" width="9.140625" style="4"/>
  </cols>
  <sheetData>
    <row r="1" spans="1:12" x14ac:dyDescent="0.25">
      <c r="A1" s="17" t="str">
        <f>C1</f>
        <v>Projetos</v>
      </c>
      <c r="B1" s="10" t="s">
        <v>25</v>
      </c>
      <c r="C1" s="7" t="s">
        <v>10</v>
      </c>
      <c r="D1" s="15" t="s">
        <v>22</v>
      </c>
      <c r="E1" s="15" t="s">
        <v>23</v>
      </c>
      <c r="F1" s="8" t="s">
        <v>24</v>
      </c>
      <c r="G1" s="17" t="str">
        <f>I1</f>
        <v>Categoria</v>
      </c>
      <c r="H1" s="10" t="s">
        <v>25</v>
      </c>
      <c r="I1" s="9" t="s">
        <v>44</v>
      </c>
      <c r="J1" s="15" t="s">
        <v>45</v>
      </c>
      <c r="K1" s="15" t="s">
        <v>46</v>
      </c>
      <c r="L1" s="8" t="s">
        <v>50</v>
      </c>
    </row>
    <row r="2" spans="1:12" x14ac:dyDescent="0.25">
      <c r="A2" s="5" t="str">
        <f>C2</f>
        <v>Projeto 1</v>
      </c>
      <c r="B2" s="11">
        <v>1</v>
      </c>
      <c r="C2" s="5" t="s">
        <v>12</v>
      </c>
      <c r="D2" s="13">
        <v>1</v>
      </c>
      <c r="E2" s="13">
        <v>1</v>
      </c>
      <c r="F2" s="4" t="str">
        <f t="shared" ref="F2:F26" si="0" xml:space="preserve"> IFERROR( VLOOKUP(D2, $B$2:$C$10, 2, FALSE) &amp; " / " &amp; VLOOKUP(E2, $B$17:$C$25, 2, FALSE), "")</f>
        <v>Projeto 1 / Sistema 1</v>
      </c>
      <c r="G2" s="4" t="str">
        <f>I2</f>
        <v>Desenv.</v>
      </c>
      <c r="H2" s="4">
        <v>1</v>
      </c>
      <c r="I2" s="4" t="s">
        <v>31</v>
      </c>
      <c r="J2" s="13">
        <v>1</v>
      </c>
      <c r="K2" s="13">
        <v>1</v>
      </c>
      <c r="L2" s="4" t="str">
        <f t="shared" ref="L2:L26" si="1" xml:space="preserve"> IFERROR( VLOOKUP(J2, $H$2:$I$13, 2, FALSE) &amp; " / " &amp; VLOOKUP(K2, $H$16:$I$21, 2, FALSE), "")</f>
        <v>Desenv. / Melhoria</v>
      </c>
    </row>
    <row r="3" spans="1:12" x14ac:dyDescent="0.25">
      <c r="A3" s="5" t="str">
        <f t="shared" ref="A3:A10" si="2">C3</f>
        <v>Projeto 2</v>
      </c>
      <c r="B3" s="11">
        <v>2</v>
      </c>
      <c r="C3" s="5" t="s">
        <v>13</v>
      </c>
      <c r="D3" s="13">
        <v>1</v>
      </c>
      <c r="E3" s="13">
        <v>2</v>
      </c>
      <c r="F3" s="4" t="str">
        <f t="shared" si="0"/>
        <v>Projeto 1 / Sistema 2</v>
      </c>
      <c r="G3" s="4" t="str">
        <f t="shared" ref="G3:G14" si="3">I3</f>
        <v>Testes</v>
      </c>
      <c r="H3" s="4">
        <v>2</v>
      </c>
      <c r="I3" s="4" t="s">
        <v>28</v>
      </c>
      <c r="J3" s="13">
        <v>1</v>
      </c>
      <c r="K3" s="13">
        <v>2</v>
      </c>
      <c r="L3" s="4" t="str">
        <f t="shared" si="1"/>
        <v>Desenv. / Projeto</v>
      </c>
    </row>
    <row r="4" spans="1:12" x14ac:dyDescent="0.25">
      <c r="A4" s="5" t="str">
        <f t="shared" si="2"/>
        <v>Projeto 3</v>
      </c>
      <c r="B4" s="11">
        <v>3</v>
      </c>
      <c r="C4" s="5" t="s">
        <v>14</v>
      </c>
      <c r="D4" s="13">
        <v>1</v>
      </c>
      <c r="E4" s="13">
        <v>3</v>
      </c>
      <c r="F4" s="4" t="str">
        <f t="shared" si="0"/>
        <v>Projeto 1 / Sistema 3</v>
      </c>
      <c r="G4" s="4" t="str">
        <f t="shared" si="3"/>
        <v>Especificações</v>
      </c>
      <c r="H4" s="4">
        <v>3</v>
      </c>
      <c r="I4" s="4" t="s">
        <v>32</v>
      </c>
      <c r="J4" s="13">
        <v>1</v>
      </c>
      <c r="K4" s="13">
        <v>3</v>
      </c>
      <c r="L4" s="4" t="str">
        <f t="shared" si="1"/>
        <v>Desenv. / Correção</v>
      </c>
    </row>
    <row r="5" spans="1:12" x14ac:dyDescent="0.25">
      <c r="A5" s="5" t="str">
        <f t="shared" si="2"/>
        <v>Projeto 4</v>
      </c>
      <c r="B5" s="11">
        <v>4</v>
      </c>
      <c r="C5" s="5" t="s">
        <v>15</v>
      </c>
      <c r="D5" s="13">
        <v>1</v>
      </c>
      <c r="E5" s="13">
        <v>4</v>
      </c>
      <c r="F5" s="4" t="str">
        <f t="shared" si="0"/>
        <v>Projeto 1 / Sistema 4</v>
      </c>
      <c r="G5" s="4" t="str">
        <f t="shared" si="3"/>
        <v>Suporte</v>
      </c>
      <c r="H5" s="4">
        <v>4</v>
      </c>
      <c r="I5" s="4" t="s">
        <v>33</v>
      </c>
      <c r="J5" s="13">
        <v>1</v>
      </c>
      <c r="K5" s="13">
        <v>19</v>
      </c>
      <c r="L5" s="4" t="str">
        <f t="shared" si="1"/>
        <v>Desenv. / Merge</v>
      </c>
    </row>
    <row r="6" spans="1:12" x14ac:dyDescent="0.25">
      <c r="A6" s="5" t="str">
        <f t="shared" si="2"/>
        <v>Projeto 5</v>
      </c>
      <c r="B6" s="11">
        <v>5</v>
      </c>
      <c r="C6" s="5" t="s">
        <v>16</v>
      </c>
      <c r="D6" s="13">
        <v>1</v>
      </c>
      <c r="E6" s="13">
        <v>5</v>
      </c>
      <c r="F6" s="4" t="str">
        <f t="shared" si="0"/>
        <v>Projeto 1 / Sistema 5</v>
      </c>
      <c r="G6" s="4" t="str">
        <f t="shared" si="3"/>
        <v>Análises</v>
      </c>
      <c r="H6" s="4">
        <v>5</v>
      </c>
      <c r="I6" s="4" t="s">
        <v>34</v>
      </c>
      <c r="J6" s="13">
        <v>1</v>
      </c>
      <c r="K6" s="13">
        <v>20</v>
      </c>
      <c r="L6" s="4" t="str">
        <f t="shared" si="1"/>
        <v>Desenv. / Deploy</v>
      </c>
    </row>
    <row r="7" spans="1:12" x14ac:dyDescent="0.25">
      <c r="A7" s="5">
        <f t="shared" si="2"/>
        <v>0</v>
      </c>
      <c r="B7" s="11"/>
      <c r="C7" s="6"/>
      <c r="D7" s="13">
        <v>2</v>
      </c>
      <c r="E7" s="13">
        <v>1</v>
      </c>
      <c r="F7" s="4" t="str">
        <f t="shared" si="0"/>
        <v>Projeto 2 / Sistema 1</v>
      </c>
      <c r="G7" s="4" t="str">
        <f t="shared" si="3"/>
        <v>Planejamento / Reuniões</v>
      </c>
      <c r="H7" s="4">
        <v>6</v>
      </c>
      <c r="I7" s="4" t="s">
        <v>35</v>
      </c>
      <c r="J7" s="13">
        <v>2</v>
      </c>
      <c r="K7" s="13">
        <v>1</v>
      </c>
      <c r="L7" s="4" t="str">
        <f t="shared" si="1"/>
        <v>Testes / Melhoria</v>
      </c>
    </row>
    <row r="8" spans="1:12" x14ac:dyDescent="0.25">
      <c r="A8" s="5">
        <f t="shared" si="2"/>
        <v>0</v>
      </c>
      <c r="B8" s="11"/>
      <c r="C8" s="6"/>
      <c r="D8" s="13">
        <v>2</v>
      </c>
      <c r="E8" s="13">
        <v>2</v>
      </c>
      <c r="F8" s="4" t="str">
        <f t="shared" si="0"/>
        <v>Projeto 2 / Sistema 2</v>
      </c>
      <c r="G8" s="4" t="str">
        <f t="shared" si="3"/>
        <v>Ativ. Administrativas</v>
      </c>
      <c r="H8" s="4">
        <v>7</v>
      </c>
      <c r="I8" s="4" t="s">
        <v>36</v>
      </c>
      <c r="J8" s="13">
        <v>2</v>
      </c>
      <c r="K8" s="13">
        <v>2</v>
      </c>
      <c r="L8" s="4" t="str">
        <f t="shared" si="1"/>
        <v>Testes / Projeto</v>
      </c>
    </row>
    <row r="9" spans="1:12" x14ac:dyDescent="0.25">
      <c r="A9" s="5">
        <f t="shared" si="2"/>
        <v>0</v>
      </c>
      <c r="B9" s="12"/>
      <c r="C9" s="6"/>
      <c r="D9" s="13">
        <v>2</v>
      </c>
      <c r="E9" s="13">
        <v>3</v>
      </c>
      <c r="F9" s="4" t="str">
        <f t="shared" si="0"/>
        <v>Projeto 2 / Sistema 3</v>
      </c>
      <c r="G9" s="4" t="str">
        <f t="shared" si="3"/>
        <v>Treinamento</v>
      </c>
      <c r="H9" s="4">
        <v>8</v>
      </c>
      <c r="I9" s="4" t="s">
        <v>29</v>
      </c>
      <c r="J9" s="13">
        <v>2</v>
      </c>
      <c r="K9" s="13">
        <v>3</v>
      </c>
      <c r="L9" s="4" t="str">
        <f t="shared" si="1"/>
        <v>Testes / Correção</v>
      </c>
    </row>
    <row r="10" spans="1:12" x14ac:dyDescent="0.25">
      <c r="A10" s="5">
        <f t="shared" si="2"/>
        <v>0</v>
      </c>
      <c r="B10" s="12"/>
      <c r="C10" s="6"/>
      <c r="D10" s="13">
        <v>2</v>
      </c>
      <c r="E10" s="13">
        <v>4</v>
      </c>
      <c r="F10" s="4" t="str">
        <f t="shared" si="0"/>
        <v>Projeto 2 / Sistema 4</v>
      </c>
      <c r="G10" s="4" t="str">
        <f t="shared" si="3"/>
        <v>Deploy QA</v>
      </c>
      <c r="H10" s="4">
        <v>9</v>
      </c>
      <c r="I10" s="4" t="s">
        <v>37</v>
      </c>
      <c r="J10" s="13">
        <v>2</v>
      </c>
      <c r="K10" s="13">
        <v>19</v>
      </c>
      <c r="L10" s="4" t="str">
        <f t="shared" si="1"/>
        <v>Testes / Merge</v>
      </c>
    </row>
    <row r="11" spans="1:12" x14ac:dyDescent="0.25">
      <c r="D11" s="13">
        <v>2</v>
      </c>
      <c r="E11" s="13">
        <v>5</v>
      </c>
      <c r="F11" s="4" t="str">
        <f t="shared" si="0"/>
        <v>Projeto 2 / Sistema 5</v>
      </c>
      <c r="G11" s="4" t="str">
        <f t="shared" si="3"/>
        <v>Ausências</v>
      </c>
      <c r="H11" s="4">
        <v>10</v>
      </c>
      <c r="I11" s="4" t="s">
        <v>38</v>
      </c>
      <c r="J11" s="13">
        <v>2</v>
      </c>
      <c r="K11" s="13">
        <v>20</v>
      </c>
      <c r="L11" s="4" t="str">
        <f t="shared" si="1"/>
        <v>Testes / Deploy</v>
      </c>
    </row>
    <row r="12" spans="1:12" x14ac:dyDescent="0.25">
      <c r="D12" s="13">
        <v>3</v>
      </c>
      <c r="E12" s="13">
        <v>1</v>
      </c>
      <c r="F12" s="4" t="str">
        <f t="shared" si="0"/>
        <v>Projeto 3 / Sistema 1</v>
      </c>
      <c r="G12" s="4" t="str">
        <f t="shared" si="3"/>
        <v>Ativ. Oper. Indevida</v>
      </c>
      <c r="H12" s="4">
        <v>11</v>
      </c>
      <c r="I12" s="4" t="s">
        <v>39</v>
      </c>
      <c r="J12" s="13">
        <v>3</v>
      </c>
      <c r="K12" s="13">
        <v>1</v>
      </c>
      <c r="L12" s="4" t="str">
        <f t="shared" si="1"/>
        <v>Especificações / Melhoria</v>
      </c>
    </row>
    <row r="13" spans="1:12" x14ac:dyDescent="0.25">
      <c r="D13" s="13">
        <v>3</v>
      </c>
      <c r="E13" s="13">
        <v>2</v>
      </c>
      <c r="F13" s="4" t="str">
        <f t="shared" si="0"/>
        <v>Projeto 3 / Sistema 2</v>
      </c>
      <c r="G13" s="4">
        <f>I13</f>
        <v>0</v>
      </c>
      <c r="J13" s="13">
        <v>3</v>
      </c>
      <c r="K13" s="13">
        <v>2</v>
      </c>
      <c r="L13" s="4" t="str">
        <f t="shared" si="1"/>
        <v>Especificações / Projeto</v>
      </c>
    </row>
    <row r="14" spans="1:12" x14ac:dyDescent="0.25">
      <c r="D14" s="13">
        <v>3</v>
      </c>
      <c r="E14" s="13">
        <v>3</v>
      </c>
      <c r="F14" s="4" t="str">
        <f t="shared" si="0"/>
        <v>Projeto 3 / Sistema 3</v>
      </c>
      <c r="G14" s="4">
        <f t="shared" si="3"/>
        <v>0</v>
      </c>
      <c r="J14" s="13">
        <v>3</v>
      </c>
      <c r="K14" s="13">
        <v>3</v>
      </c>
      <c r="L14" s="4" t="str">
        <f t="shared" si="1"/>
        <v>Especificações / Correção</v>
      </c>
    </row>
    <row r="15" spans="1:12" x14ac:dyDescent="0.25">
      <c r="D15" s="13">
        <v>3</v>
      </c>
      <c r="E15" s="13">
        <v>4</v>
      </c>
      <c r="F15" s="4" t="str">
        <f t="shared" si="0"/>
        <v>Projeto 3 / Sistema 4</v>
      </c>
      <c r="J15" s="13">
        <v>3</v>
      </c>
      <c r="K15" s="13">
        <v>19</v>
      </c>
      <c r="L15" s="4" t="str">
        <f t="shared" si="1"/>
        <v>Especificações / Merge</v>
      </c>
    </row>
    <row r="16" spans="1:12" x14ac:dyDescent="0.25">
      <c r="A16" s="17" t="str">
        <f t="shared" ref="A16:A25" si="4">C16</f>
        <v>Sistemas</v>
      </c>
      <c r="B16" s="10" t="s">
        <v>25</v>
      </c>
      <c r="C16" s="9" t="s">
        <v>11</v>
      </c>
      <c r="D16" s="13">
        <v>3</v>
      </c>
      <c r="E16" s="13">
        <v>5</v>
      </c>
      <c r="F16" s="4" t="str">
        <f t="shared" si="0"/>
        <v>Projeto 3 / Sistema 5</v>
      </c>
      <c r="G16" s="17" t="str">
        <f t="shared" ref="G16:G21" si="5">I16</f>
        <v>Atividade</v>
      </c>
      <c r="H16" s="10" t="s">
        <v>25</v>
      </c>
      <c r="I16" s="9" t="s">
        <v>6</v>
      </c>
      <c r="J16" s="13">
        <v>3</v>
      </c>
      <c r="K16" s="13">
        <v>20</v>
      </c>
      <c r="L16" s="4" t="str">
        <f t="shared" si="1"/>
        <v>Especificações / Deploy</v>
      </c>
    </row>
    <row r="17" spans="1:12" x14ac:dyDescent="0.25">
      <c r="A17" s="5" t="str">
        <f t="shared" si="4"/>
        <v>Sistema 1</v>
      </c>
      <c r="B17" s="11">
        <v>1</v>
      </c>
      <c r="C17" s="5" t="s">
        <v>17</v>
      </c>
      <c r="D17" s="13">
        <v>4</v>
      </c>
      <c r="E17" s="13">
        <v>1</v>
      </c>
      <c r="F17" s="4" t="str">
        <f t="shared" si="0"/>
        <v>Projeto 4 / Sistema 1</v>
      </c>
      <c r="G17" s="4" t="str">
        <f t="shared" si="5"/>
        <v>Melhoria</v>
      </c>
      <c r="H17" s="4">
        <v>1</v>
      </c>
      <c r="I17" s="4" t="s">
        <v>40</v>
      </c>
      <c r="J17" s="13">
        <v>4</v>
      </c>
      <c r="K17" s="13">
        <v>1</v>
      </c>
      <c r="L17" s="4" t="str">
        <f t="shared" si="1"/>
        <v>Suporte / Melhoria</v>
      </c>
    </row>
    <row r="18" spans="1:12" x14ac:dyDescent="0.25">
      <c r="A18" s="5" t="str">
        <f t="shared" si="4"/>
        <v>Sistema 2</v>
      </c>
      <c r="B18" s="11">
        <v>2</v>
      </c>
      <c r="C18" s="5" t="s">
        <v>18</v>
      </c>
      <c r="D18" s="13">
        <v>4</v>
      </c>
      <c r="E18" s="13">
        <v>2</v>
      </c>
      <c r="F18" s="4" t="str">
        <f t="shared" si="0"/>
        <v>Projeto 4 / Sistema 2</v>
      </c>
      <c r="G18" s="4" t="str">
        <f t="shared" si="5"/>
        <v>Projeto</v>
      </c>
      <c r="H18" s="4">
        <v>2</v>
      </c>
      <c r="I18" s="4" t="s">
        <v>5</v>
      </c>
      <c r="J18" s="13">
        <v>4</v>
      </c>
      <c r="K18" s="13">
        <v>2</v>
      </c>
      <c r="L18" s="4" t="str">
        <f t="shared" si="1"/>
        <v>Suporte / Projeto</v>
      </c>
    </row>
    <row r="19" spans="1:12" x14ac:dyDescent="0.25">
      <c r="A19" s="5" t="str">
        <f t="shared" si="4"/>
        <v>Sistema 3</v>
      </c>
      <c r="B19" s="11">
        <v>3</v>
      </c>
      <c r="C19" s="5" t="s">
        <v>19</v>
      </c>
      <c r="D19" s="13">
        <v>4</v>
      </c>
      <c r="E19" s="13">
        <v>3</v>
      </c>
      <c r="F19" s="4" t="str">
        <f t="shared" si="0"/>
        <v>Projeto 4 / Sistema 3</v>
      </c>
      <c r="G19" s="4" t="str">
        <f t="shared" si="5"/>
        <v>Correção</v>
      </c>
      <c r="H19" s="4">
        <v>3</v>
      </c>
      <c r="I19" s="4" t="s">
        <v>41</v>
      </c>
      <c r="J19" s="13">
        <v>4</v>
      </c>
      <c r="K19" s="13">
        <v>3</v>
      </c>
      <c r="L19" s="4" t="str">
        <f t="shared" si="1"/>
        <v>Suporte / Correção</v>
      </c>
    </row>
    <row r="20" spans="1:12" x14ac:dyDescent="0.25">
      <c r="A20" s="5" t="str">
        <f t="shared" si="4"/>
        <v>Sistema 4</v>
      </c>
      <c r="B20" s="11">
        <v>4</v>
      </c>
      <c r="C20" s="5" t="s">
        <v>20</v>
      </c>
      <c r="D20" s="13">
        <v>4</v>
      </c>
      <c r="E20" s="13">
        <v>4</v>
      </c>
      <c r="F20" s="4" t="str">
        <f t="shared" si="0"/>
        <v>Projeto 4 / Sistema 4</v>
      </c>
      <c r="G20" s="4" t="str">
        <f t="shared" si="5"/>
        <v>Merge</v>
      </c>
      <c r="H20" s="4">
        <v>19</v>
      </c>
      <c r="I20" s="4" t="s">
        <v>42</v>
      </c>
      <c r="J20" s="13">
        <v>4</v>
      </c>
      <c r="K20" s="13">
        <v>19</v>
      </c>
      <c r="L20" s="4" t="str">
        <f t="shared" si="1"/>
        <v>Suporte / Merge</v>
      </c>
    </row>
    <row r="21" spans="1:12" x14ac:dyDescent="0.25">
      <c r="A21" s="5" t="str">
        <f t="shared" si="4"/>
        <v>Sistema 5</v>
      </c>
      <c r="B21" s="11">
        <v>5</v>
      </c>
      <c r="C21" s="5" t="s">
        <v>21</v>
      </c>
      <c r="D21" s="13">
        <v>4</v>
      </c>
      <c r="E21" s="13">
        <v>5</v>
      </c>
      <c r="F21" s="4" t="str">
        <f t="shared" si="0"/>
        <v>Projeto 4 / Sistema 5</v>
      </c>
      <c r="G21" s="4" t="str">
        <f t="shared" si="5"/>
        <v>Deploy</v>
      </c>
      <c r="H21" s="4">
        <v>20</v>
      </c>
      <c r="I21" s="4" t="s">
        <v>43</v>
      </c>
      <c r="J21" s="13">
        <v>4</v>
      </c>
      <c r="K21" s="13">
        <v>20</v>
      </c>
      <c r="L21" s="4" t="str">
        <f t="shared" si="1"/>
        <v>Suporte / Deploy</v>
      </c>
    </row>
    <row r="22" spans="1:12" x14ac:dyDescent="0.25">
      <c r="A22" s="5">
        <f t="shared" si="4"/>
        <v>0</v>
      </c>
      <c r="B22" s="14"/>
      <c r="C22" s="6"/>
      <c r="D22" s="13">
        <v>5</v>
      </c>
      <c r="E22" s="13">
        <v>1</v>
      </c>
      <c r="F22" s="4" t="str">
        <f t="shared" si="0"/>
        <v>Projeto 5 / Sistema 1</v>
      </c>
      <c r="J22" s="13">
        <v>5</v>
      </c>
      <c r="K22" s="13">
        <v>1</v>
      </c>
      <c r="L22" s="4" t="str">
        <f t="shared" si="1"/>
        <v>Análises / Melhoria</v>
      </c>
    </row>
    <row r="23" spans="1:12" x14ac:dyDescent="0.25">
      <c r="A23" s="5">
        <f t="shared" si="4"/>
        <v>0</v>
      </c>
      <c r="B23" s="14"/>
      <c r="C23" s="6"/>
      <c r="D23" s="13">
        <v>5</v>
      </c>
      <c r="E23" s="13">
        <v>2</v>
      </c>
      <c r="F23" s="4" t="str">
        <f t="shared" si="0"/>
        <v>Projeto 5 / Sistema 2</v>
      </c>
      <c r="J23" s="13">
        <v>5</v>
      </c>
      <c r="K23" s="13">
        <v>2</v>
      </c>
      <c r="L23" s="4" t="str">
        <f t="shared" si="1"/>
        <v>Análises / Projeto</v>
      </c>
    </row>
    <row r="24" spans="1:12" x14ac:dyDescent="0.25">
      <c r="A24" s="5">
        <f t="shared" si="4"/>
        <v>0</v>
      </c>
      <c r="B24" s="14"/>
      <c r="C24" s="6"/>
      <c r="D24" s="13">
        <v>5</v>
      </c>
      <c r="E24" s="13">
        <v>3</v>
      </c>
      <c r="F24" s="4" t="str">
        <f t="shared" si="0"/>
        <v>Projeto 5 / Sistema 3</v>
      </c>
      <c r="J24" s="13">
        <v>5</v>
      </c>
      <c r="K24" s="13">
        <v>3</v>
      </c>
      <c r="L24" s="4" t="str">
        <f t="shared" si="1"/>
        <v>Análises / Correção</v>
      </c>
    </row>
    <row r="25" spans="1:12" x14ac:dyDescent="0.25">
      <c r="A25" s="5">
        <f t="shared" si="4"/>
        <v>0</v>
      </c>
      <c r="B25" s="14"/>
      <c r="C25" s="6"/>
      <c r="D25" s="13">
        <v>5</v>
      </c>
      <c r="E25" s="13">
        <v>4</v>
      </c>
      <c r="F25" s="4" t="str">
        <f t="shared" si="0"/>
        <v>Projeto 5 / Sistema 4</v>
      </c>
      <c r="J25" s="13">
        <v>5</v>
      </c>
      <c r="K25" s="13">
        <v>19</v>
      </c>
      <c r="L25" s="4" t="str">
        <f t="shared" si="1"/>
        <v>Análises / Merge</v>
      </c>
    </row>
    <row r="26" spans="1:12" x14ac:dyDescent="0.25">
      <c r="A26" s="5"/>
      <c r="C26" s="6"/>
      <c r="D26" s="13">
        <v>5</v>
      </c>
      <c r="E26" s="13">
        <v>5</v>
      </c>
      <c r="F26" s="4" t="str">
        <f t="shared" si="0"/>
        <v>Projeto 5 / Sistema 5</v>
      </c>
      <c r="J26" s="13">
        <v>5</v>
      </c>
      <c r="K26" s="13">
        <v>20</v>
      </c>
      <c r="L26" s="4" t="str">
        <f t="shared" si="1"/>
        <v>Análises / Deploy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Modelo1</vt:lpstr>
      <vt:lpstr>Modelo2</vt:lpstr>
      <vt:lpstr>Modelo3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2018-07-20T16:27:14Z</dcterms:modified>
</cp:coreProperties>
</file>