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\\aua-aru-fs01\User$\angelo\My Documents\DEZHI\"/>
    </mc:Choice>
  </mc:AlternateContent>
  <xr:revisionPtr revIDLastSave="0" documentId="13_ncr:1_{10B9DF6F-070D-45C0-8C05-00F925313ED1}" xr6:coauthVersionLast="36" xr6:coauthVersionMax="36" xr10:uidLastSave="{00000000-0000-0000-0000-000000000000}"/>
  <bookViews>
    <workbookView xWindow="0" yWindow="0" windowWidth="25410" windowHeight="10740" activeTab="1" xr2:uid="{922861C9-434E-46B8-B382-0705D49677D2}"/>
  </bookViews>
  <sheets>
    <sheet name="OUTPUT" sheetId="2" r:id="rId1"/>
    <sheet name="INPUT" sheetId="1" r:id="rId2"/>
    <sheet name="RECORD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M13" i="1"/>
  <c r="N13" i="1"/>
  <c r="O13" i="1"/>
  <c r="P13" i="1"/>
  <c r="Q13" i="1"/>
  <c r="M12" i="1"/>
  <c r="N12" i="1"/>
  <c r="O12" i="1"/>
  <c r="P12" i="1"/>
  <c r="Q12" i="1"/>
  <c r="I19" i="2" l="1"/>
  <c r="M9" i="1" l="1"/>
  <c r="N9" i="1"/>
  <c r="O9" i="1"/>
  <c r="P9" i="1"/>
  <c r="Q9" i="1"/>
  <c r="M11" i="1" l="1"/>
  <c r="N11" i="1"/>
  <c r="O11" i="1"/>
  <c r="P11" i="1"/>
  <c r="Q11" i="1"/>
  <c r="M10" i="1" l="1"/>
  <c r="N10" i="1"/>
  <c r="O10" i="1"/>
  <c r="P10" i="1"/>
  <c r="Q10" i="1"/>
  <c r="M2" i="1" l="1"/>
  <c r="N2" i="1"/>
  <c r="O2" i="1"/>
  <c r="P2" i="1"/>
  <c r="Q2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7" i="1"/>
  <c r="N7" i="1"/>
  <c r="O7" i="1"/>
  <c r="P7" i="1"/>
  <c r="Q7" i="1"/>
  <c r="M8" i="1"/>
  <c r="N8" i="1"/>
  <c r="O8" i="1"/>
  <c r="P8" i="1"/>
  <c r="Q8" i="1"/>
  <c r="Q6" i="1" l="1"/>
  <c r="P6" i="1"/>
  <c r="O6" i="1"/>
  <c r="N6" i="1"/>
  <c r="M6" i="1"/>
  <c r="E12" i="2" l="1"/>
  <c r="E10" i="2"/>
  <c r="E13" i="2"/>
  <c r="E11" i="2"/>
  <c r="E14" i="2" l="1"/>
  <c r="E18" i="2" s="1"/>
  <c r="E19" i="2" l="1"/>
  <c r="E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Angelo Willems</author>
  </authors>
  <commentList>
    <comment ref="E8" authorId="0" shapeId="0" xr:uid="{5171770A-BC25-4997-B261-0FD880C74F9F}">
      <text>
        <r>
          <rPr>
            <b/>
            <sz val="9"/>
            <color indexed="81"/>
            <rFont val="Tahoma"/>
            <charset val="1"/>
          </rPr>
          <t>Angelo Willems:</t>
        </r>
        <r>
          <rPr>
            <sz val="9"/>
            <color indexed="81"/>
            <rFont val="Tahoma"/>
            <charset val="1"/>
          </rPr>
          <t xml:space="preserve">
Select your Period.</t>
        </r>
      </text>
    </comment>
    <comment ref="E15" authorId="0" shapeId="0" xr:uid="{7E0D6374-DD80-4E40-81D3-DCE01600612F}">
      <text>
        <r>
          <rPr>
            <b/>
            <sz val="9"/>
            <color indexed="81"/>
            <rFont val="Tahoma"/>
            <charset val="1"/>
          </rPr>
          <t>Angelo Willems:</t>
        </r>
        <r>
          <rPr>
            <sz val="9"/>
            <color indexed="81"/>
            <rFont val="Tahoma"/>
            <charset val="1"/>
          </rPr>
          <t xml:space="preserve">
Cannot be less than -10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Angelo Willems</author>
  </authors>
  <commentList>
    <comment ref="A1" authorId="0" shapeId="0" xr:uid="{10024067-D185-45BA-A473-2C19CF853208}">
      <text>
        <r>
          <rPr>
            <b/>
            <sz val="9"/>
            <color indexed="81"/>
            <rFont val="Tahoma"/>
            <family val="2"/>
          </rPr>
          <t>Angelo Willems:</t>
        </r>
        <r>
          <rPr>
            <sz val="9"/>
            <color indexed="81"/>
            <rFont val="Tahoma"/>
            <family val="2"/>
          </rPr>
          <t xml:space="preserve">
Insert Date of Invoice </t>
        </r>
        <r>
          <rPr>
            <b/>
            <sz val="9"/>
            <color indexed="81"/>
            <rFont val="Tahoma"/>
            <family val="2"/>
          </rPr>
          <t>"Carib LPG"</t>
        </r>
        <r>
          <rPr>
            <sz val="9"/>
            <color indexed="81"/>
            <rFont val="Tahoma"/>
            <family val="2"/>
          </rPr>
          <t>. With format: "</t>
        </r>
        <r>
          <rPr>
            <b/>
            <sz val="9"/>
            <color indexed="81"/>
            <rFont val="Tahoma"/>
            <family val="2"/>
          </rPr>
          <t>mm/dd/yyy</t>
        </r>
        <r>
          <rPr>
            <sz val="9"/>
            <color indexed="81"/>
            <rFont val="Tahoma"/>
            <family val="2"/>
          </rPr>
          <t>"</t>
        </r>
      </text>
    </comment>
    <comment ref="B1" authorId="0" shapeId="0" xr:uid="{773E757C-3546-4D5D-8DD3-4EBF440730C5}">
      <text>
        <r>
          <rPr>
            <b/>
            <sz val="9"/>
            <color indexed="81"/>
            <rFont val="Tahoma"/>
            <family val="2"/>
          </rPr>
          <t>Angelo Willems:</t>
        </r>
        <r>
          <rPr>
            <sz val="9"/>
            <color indexed="81"/>
            <rFont val="Tahoma"/>
            <family val="2"/>
          </rPr>
          <t xml:space="preserve">
Insert </t>
        </r>
        <r>
          <rPr>
            <b/>
            <sz val="9"/>
            <color indexed="81"/>
            <rFont val="Tahoma"/>
            <family val="2"/>
          </rPr>
          <t>Volume</t>
        </r>
        <r>
          <rPr>
            <sz val="9"/>
            <color indexed="81"/>
            <rFont val="Tahoma"/>
            <family val="2"/>
          </rPr>
          <t xml:space="preserve"> of Propane in </t>
        </r>
        <r>
          <rPr>
            <b/>
            <sz val="9"/>
            <color indexed="81"/>
            <rFont val="Tahoma"/>
            <family val="2"/>
          </rPr>
          <t>Metric Tons</t>
        </r>
        <r>
          <rPr>
            <sz val="9"/>
            <color indexed="81"/>
            <rFont val="Tahoma"/>
            <family val="2"/>
          </rPr>
          <t>. Invoice "</t>
        </r>
        <r>
          <rPr>
            <b/>
            <sz val="9"/>
            <color indexed="81"/>
            <rFont val="Tahoma"/>
            <family val="2"/>
          </rPr>
          <t>Carib LPG</t>
        </r>
        <r>
          <rPr>
            <sz val="9"/>
            <color indexed="81"/>
            <rFont val="Tahoma"/>
            <family val="2"/>
          </rPr>
          <t>".</t>
        </r>
      </text>
    </comment>
    <comment ref="D1" authorId="0" shapeId="0" xr:uid="{0EF96CD6-4F7D-440E-B5F1-079C164731A0}">
      <text>
        <r>
          <rPr>
            <b/>
            <sz val="9"/>
            <color indexed="81"/>
            <rFont val="Tahoma"/>
            <family val="2"/>
          </rPr>
          <t>Angelo Willems:</t>
        </r>
        <r>
          <rPr>
            <sz val="9"/>
            <color indexed="81"/>
            <rFont val="Tahoma"/>
            <family val="2"/>
          </rPr>
          <t xml:space="preserve">
Insert Price of Propane in </t>
        </r>
        <r>
          <rPr>
            <b/>
            <sz val="9"/>
            <color indexed="81"/>
            <rFont val="Tahoma"/>
            <family val="2"/>
          </rPr>
          <t>USD</t>
        </r>
        <r>
          <rPr>
            <sz val="9"/>
            <color indexed="81"/>
            <rFont val="Tahoma"/>
            <family val="2"/>
          </rPr>
          <t>. Exactly as printed on the Invoice "</t>
        </r>
        <r>
          <rPr>
            <b/>
            <sz val="9"/>
            <color indexed="81"/>
            <rFont val="Tahoma"/>
            <family val="2"/>
          </rPr>
          <t>Carib LPG</t>
        </r>
        <r>
          <rPr>
            <sz val="9"/>
            <color indexed="81"/>
            <rFont val="Tahoma"/>
            <family val="2"/>
          </rPr>
          <t xml:space="preserve">".
</t>
        </r>
      </text>
    </comment>
    <comment ref="E1" authorId="0" shapeId="0" xr:uid="{3030D060-2BEE-421A-B0AC-8170BBC6E5D9}">
      <text>
        <r>
          <rPr>
            <b/>
            <sz val="9"/>
            <color indexed="81"/>
            <rFont val="Tahoma"/>
            <family val="2"/>
          </rPr>
          <t>Angelo Willems:</t>
        </r>
        <r>
          <rPr>
            <sz val="9"/>
            <color indexed="81"/>
            <rFont val="Tahoma"/>
            <family val="2"/>
          </rPr>
          <t xml:space="preserve">
Insert Price of Freight Premium in </t>
        </r>
        <r>
          <rPr>
            <b/>
            <sz val="9"/>
            <color indexed="81"/>
            <rFont val="Tahoma"/>
            <family val="2"/>
          </rPr>
          <t>USD</t>
        </r>
        <r>
          <rPr>
            <sz val="9"/>
            <color indexed="81"/>
            <rFont val="Tahoma"/>
            <family val="2"/>
          </rPr>
          <t>. Invoice "</t>
        </r>
        <r>
          <rPr>
            <b/>
            <sz val="9"/>
            <color indexed="81"/>
            <rFont val="Tahoma"/>
            <family val="2"/>
          </rPr>
          <t>Carib LPG</t>
        </r>
        <r>
          <rPr>
            <sz val="9"/>
            <color indexed="81"/>
            <rFont val="Tahoma"/>
            <family val="2"/>
          </rPr>
          <t>".</t>
        </r>
      </text>
    </comment>
    <comment ref="F1" authorId="0" shapeId="0" xr:uid="{82D17B93-A584-4BB5-A0C0-734784EA6D4E}">
      <text>
        <r>
          <rPr>
            <b/>
            <sz val="9"/>
            <color indexed="81"/>
            <rFont val="Tahoma"/>
            <family val="2"/>
          </rPr>
          <t>Angelo Willems:</t>
        </r>
        <r>
          <rPr>
            <sz val="9"/>
            <color indexed="81"/>
            <rFont val="Tahoma"/>
            <family val="2"/>
          </rPr>
          <t xml:space="preserve">
Insert Price of Insurance in </t>
        </r>
        <r>
          <rPr>
            <b/>
            <sz val="9"/>
            <color indexed="81"/>
            <rFont val="Tahoma"/>
            <family val="2"/>
          </rPr>
          <t>USD</t>
        </r>
        <r>
          <rPr>
            <sz val="9"/>
            <color indexed="81"/>
            <rFont val="Tahoma"/>
            <family val="2"/>
          </rPr>
          <t>. Exactly as printed on the Invoice "</t>
        </r>
        <r>
          <rPr>
            <b/>
            <sz val="9"/>
            <color indexed="81"/>
            <rFont val="Tahoma"/>
            <family val="2"/>
          </rPr>
          <t>Carib LPG</t>
        </r>
        <r>
          <rPr>
            <sz val="9"/>
            <color indexed="81"/>
            <rFont val="Tahoma"/>
            <family val="2"/>
          </rPr>
          <t>".</t>
        </r>
      </text>
    </comment>
    <comment ref="G1" authorId="0" shapeId="0" xr:uid="{E330D092-9683-4568-8496-306AAA7FD6A0}">
      <text>
        <r>
          <rPr>
            <b/>
            <sz val="9"/>
            <color indexed="81"/>
            <rFont val="Tahoma"/>
            <family val="2"/>
          </rPr>
          <t>Angelo Willems:</t>
        </r>
        <r>
          <rPr>
            <sz val="9"/>
            <color indexed="81"/>
            <rFont val="Tahoma"/>
            <family val="2"/>
          </rPr>
          <t xml:space="preserve">
Insert Price of Customs Duties in </t>
        </r>
        <r>
          <rPr>
            <b/>
            <sz val="9"/>
            <color indexed="81"/>
            <rFont val="Tahoma"/>
            <family val="2"/>
          </rPr>
          <t>AWG</t>
        </r>
        <r>
          <rPr>
            <sz val="9"/>
            <color indexed="81"/>
            <rFont val="Tahoma"/>
            <family val="2"/>
          </rPr>
          <t>. Invoice "</t>
        </r>
        <r>
          <rPr>
            <b/>
            <sz val="9"/>
            <color indexed="81"/>
            <rFont val="Tahoma"/>
            <family val="2"/>
          </rPr>
          <t>ADUANA</t>
        </r>
        <r>
          <rPr>
            <sz val="9"/>
            <color indexed="81"/>
            <rFont val="Tahoma"/>
            <family val="2"/>
          </rPr>
          <t>".</t>
        </r>
      </text>
    </comment>
    <comment ref="H1" authorId="0" shapeId="0" xr:uid="{10D657AB-BFF6-41BB-890C-95B4B462D4CF}">
      <text>
        <r>
          <rPr>
            <b/>
            <sz val="9"/>
            <color indexed="81"/>
            <rFont val="Tahoma"/>
            <family val="2"/>
          </rPr>
          <t>Angelo Willems:</t>
        </r>
        <r>
          <rPr>
            <sz val="9"/>
            <color indexed="81"/>
            <rFont val="Tahoma"/>
            <family val="2"/>
          </rPr>
          <t xml:space="preserve">
Insert Price of Inspection in </t>
        </r>
        <r>
          <rPr>
            <b/>
            <sz val="9"/>
            <color indexed="81"/>
            <rFont val="Tahoma"/>
            <family val="2"/>
          </rPr>
          <t>AWG</t>
        </r>
        <r>
          <rPr>
            <sz val="9"/>
            <color indexed="81"/>
            <rFont val="Tahoma"/>
            <family val="2"/>
          </rPr>
          <t>. Exactly as printed on the Invoice "</t>
        </r>
        <r>
          <rPr>
            <b/>
            <sz val="9"/>
            <color indexed="81"/>
            <rFont val="Tahoma"/>
            <family val="2"/>
          </rPr>
          <t>AmSpec</t>
        </r>
        <r>
          <rPr>
            <sz val="9"/>
            <color indexed="81"/>
            <rFont val="Tahoma"/>
            <family val="2"/>
          </rPr>
          <t>".</t>
        </r>
      </text>
    </comment>
    <comment ref="I1" authorId="0" shapeId="0" xr:uid="{D44DE10D-626C-47C1-8F01-6AE35AB58596}">
      <text>
        <r>
          <rPr>
            <b/>
            <sz val="9"/>
            <color indexed="81"/>
            <rFont val="Tahoma"/>
            <family val="2"/>
          </rPr>
          <t>Angelo Willems:</t>
        </r>
        <r>
          <rPr>
            <sz val="9"/>
            <color indexed="81"/>
            <rFont val="Tahoma"/>
            <family val="2"/>
          </rPr>
          <t xml:space="preserve">
Insert Price of Warfage in </t>
        </r>
        <r>
          <rPr>
            <b/>
            <sz val="9"/>
            <color indexed="81"/>
            <rFont val="Tahoma"/>
            <family val="2"/>
          </rPr>
          <t>AWG</t>
        </r>
        <r>
          <rPr>
            <sz val="9"/>
            <color indexed="81"/>
            <rFont val="Tahoma"/>
            <family val="2"/>
          </rPr>
          <t>. Invoice "</t>
        </r>
        <r>
          <rPr>
            <b/>
            <sz val="9"/>
            <color indexed="81"/>
            <rFont val="Tahoma"/>
            <family val="2"/>
          </rPr>
          <t>Wevco</t>
        </r>
        <r>
          <rPr>
            <sz val="9"/>
            <color indexed="81"/>
            <rFont val="Tahoma"/>
            <family val="2"/>
          </rPr>
          <t>" (</t>
        </r>
        <r>
          <rPr>
            <b/>
            <sz val="9"/>
            <color indexed="81"/>
            <rFont val="Tahoma"/>
            <family val="2"/>
          </rPr>
          <t>ASTEC</t>
        </r>
        <r>
          <rPr>
            <sz val="9"/>
            <color indexed="81"/>
            <rFont val="Tahoma"/>
            <family val="2"/>
          </rPr>
          <t>).</t>
        </r>
      </text>
    </comment>
    <comment ref="J1" authorId="0" shapeId="0" xr:uid="{38FD0C22-44D6-47B4-A90E-EE5BC82DF73A}">
      <text>
        <r>
          <rPr>
            <b/>
            <sz val="9"/>
            <color indexed="81"/>
            <rFont val="Tahoma"/>
            <family val="2"/>
          </rPr>
          <t>Angelo Willems:</t>
        </r>
        <r>
          <rPr>
            <sz val="9"/>
            <color indexed="81"/>
            <rFont val="Tahoma"/>
            <family val="2"/>
          </rPr>
          <t xml:space="preserve">
Insert Price of Loading in </t>
        </r>
        <r>
          <rPr>
            <b/>
            <sz val="9"/>
            <color indexed="81"/>
            <rFont val="Tahoma"/>
            <family val="2"/>
          </rPr>
          <t>AWG</t>
        </r>
        <r>
          <rPr>
            <sz val="9"/>
            <color indexed="81"/>
            <rFont val="Tahoma"/>
            <family val="2"/>
          </rPr>
          <t>. Exactly as printed on the Invoice "</t>
        </r>
        <r>
          <rPr>
            <b/>
            <sz val="9"/>
            <color indexed="81"/>
            <rFont val="Tahoma"/>
            <family val="2"/>
          </rPr>
          <t>Wevco</t>
        </r>
        <r>
          <rPr>
            <sz val="9"/>
            <color indexed="81"/>
            <rFont val="Tahoma"/>
            <family val="2"/>
          </rPr>
          <t>".</t>
        </r>
      </text>
    </comment>
  </commentList>
</comments>
</file>

<file path=xl/sharedStrings.xml><?xml version="1.0" encoding="utf-8"?>
<sst xmlns="http://schemas.openxmlformats.org/spreadsheetml/2006/main" count="85" uniqueCount="57">
  <si>
    <t>Date</t>
  </si>
  <si>
    <t>Volume</t>
  </si>
  <si>
    <t>Propane</t>
  </si>
  <si>
    <t>Insurance</t>
  </si>
  <si>
    <t>Duties</t>
  </si>
  <si>
    <t>Inspection</t>
  </si>
  <si>
    <t>Warfage</t>
  </si>
  <si>
    <t>Loading</t>
  </si>
  <si>
    <t>Broker</t>
  </si>
  <si>
    <t>LPG</t>
  </si>
  <si>
    <t>Handeling</t>
  </si>
  <si>
    <t>Period</t>
  </si>
  <si>
    <t>USD to AWG</t>
  </si>
  <si>
    <t>Metric ton to pounds</t>
  </si>
  <si>
    <t>BBO</t>
  </si>
  <si>
    <t>2022 Q3</t>
  </si>
  <si>
    <t>Posting</t>
  </si>
  <si>
    <t>Vracht, Verzekering</t>
  </si>
  <si>
    <t>Invoerrechten</t>
  </si>
  <si>
    <t>Handling kosten</t>
  </si>
  <si>
    <t>Landed cost</t>
  </si>
  <si>
    <t>Buffer/Recovery</t>
  </si>
  <si>
    <t>Subsidie</t>
  </si>
  <si>
    <t>Marge</t>
  </si>
  <si>
    <t>Verkoopprijs excl. BBO</t>
  </si>
  <si>
    <t>Verkoopprijs incl. BBO</t>
  </si>
  <si>
    <t>2022 Q1</t>
  </si>
  <si>
    <t>2022 Q2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</si>
  <si>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</si>
  <si>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</si>
  <si>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</si>
  <si>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</si>
  <si>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</si>
  <si>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</si>
  <si>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</si>
  <si>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</si>
  <si>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</si>
  <si>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</si>
  <si>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</si>
  <si>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</si>
  <si>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</si>
  <si>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</si>
  <si>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</si>
  <si>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</si>
  <si>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</si>
  <si>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2027 Q1</t>
  </si>
  <si>
    <t>2027 Q2</t>
  </si>
  <si>
    <t>2027 Q3</t>
  </si>
  <si>
    <t>2027 Q4</t>
  </si>
  <si>
    <t>Soure(s):</t>
  </si>
  <si>
    <t>Arugas Holding</t>
  </si>
  <si>
    <t>Department of Economic Affairs, Commerce and Industry</t>
  </si>
  <si>
    <t>Import tax</t>
  </si>
  <si>
    <t>Freight</t>
  </si>
  <si>
    <t>Quantity_lb</t>
  </si>
  <si>
    <t>Freight &amp; Insurance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</si>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</sst>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theme="6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/>
      <bottom/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 style="thin">
        <color indexed="64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44" fontId="0" fillId="0" borderId="0" xfId="2" applyFont="1"/>
    <xf numFmtId="43" fontId="0" fillId="2" borderId="0" xfId="1" applyFont="1" applyFill="1"/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44" fontId="0" fillId="2" borderId="0" xfId="2" applyFont="1" applyFill="1"/>
    <xf numFmtId="164" fontId="0" fillId="0" borderId="0" xfId="1" applyNumberFormat="1" applyFont="1"/>
    <xf numFmtId="164" fontId="0" fillId="2" borderId="0" xfId="1" applyNumberFormat="1" applyFont="1" applyFill="1"/>
    <xf numFmtId="43" fontId="0" fillId="3" borderId="0" xfId="1" applyFont="1" applyFill="1"/>
    <xf numFmtId="0" fontId="0" fillId="3" borderId="0" xfId="0" applyFill="1"/>
    <xf numFmtId="43" fontId="0" fillId="3" borderId="1" xfId="1" applyFont="1" applyFill="1" applyBorder="1"/>
    <xf numFmtId="0" fontId="3" fillId="3" borderId="0" xfId="0" applyFont="1" applyFill="1"/>
    <xf numFmtId="9" fontId="0" fillId="3" borderId="2" xfId="0" applyNumberFormat="1" applyFill="1" applyBorder="1"/>
    <xf numFmtId="0" fontId="0" fillId="2" borderId="4" xfId="0" applyFill="1" applyBorder="1" applyAlignment="1">
      <alignment horizontal="center"/>
    </xf>
    <xf numFmtId="0" fontId="0" fillId="3" borderId="3" xfId="0" applyFill="1" applyBorder="1"/>
    <xf numFmtId="164" fontId="0" fillId="3" borderId="0" xfId="1" applyNumberFormat="1" applyFont="1" applyFill="1"/>
    <xf numFmtId="165" fontId="0" fillId="2" borderId="0" xfId="1" applyNumberFormat="1" applyFont="1" applyFill="1"/>
    <xf numFmtId="165" fontId="0" fillId="3" borderId="0" xfId="1" applyNumberFormat="1" applyFont="1" applyFill="1"/>
    <xf numFmtId="44" fontId="8" fillId="4" borderId="5" xfId="2" applyNumberFormat="1" applyFont="1" applyFill="1" applyBorder="1"/>
    <xf numFmtId="43" fontId="0" fillId="2" borderId="0" xfId="0" applyNumberFormat="1" applyFill="1"/>
    <xf numFmtId="43" fontId="0" fillId="3" borderId="6" xfId="1" applyFont="1" applyFill="1" applyBorder="1"/>
    <xf numFmtId="43" fontId="0" fillId="2" borderId="7" xfId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00_);_(* \(#,##0.000\);_(* &quot;-&quot;??_);_(@_)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3BC883-4ED7-4663-8CF9-A4550594B20F}" name="Table1" displayName="Table1" ref="A1:Q13" totalsRowShown="0" dataDxfId="15" dataCellStyle="Comma">
  <autoFilter ref="A1:Q13" xr:uid="{C5B93BE4-FC74-434D-A534-0BCBAF4B9A09}"/>
  <sortState ref="A2:Q11">
    <sortCondition ref="A1:A11"/>
  </sortState>
  <tableColumns count="17">
    <tableColumn id="1" xr3:uid="{32B1A5C2-ED75-486C-B469-07B3BE09B376}" name="Date" dataDxfId="14"/>
    <tableColumn id="2" xr3:uid="{804F4042-C766-4E46-B574-47D485A84310}" name="Weight" dataDxfId="13" dataCellStyle="Comma"/>
    <tableColumn id="17" xr3:uid="{E94D59B7-733F-406F-991F-8759ABA72F2A}" name="Volume" dataDxfId="0" dataCellStyle="Comma"/>
    <tableColumn id="3" xr3:uid="{EB827B3E-3865-4A09-8C86-9F8478582F41}" name="Propane" dataDxfId="12" dataCellStyle="Currency"/>
    <tableColumn id="4" xr3:uid="{AF529D38-28E0-4E30-866E-7D5676B4BF10}" name="Freight" dataDxfId="11" dataCellStyle="Currency"/>
    <tableColumn id="5" xr3:uid="{1885CEA5-CF68-45EF-97B1-4CE55F888426}" name="Insurance" dataCellStyle="Currency"/>
    <tableColumn id="6" xr3:uid="{01AA8F38-BAC5-4295-8D31-7582AF5462CC}" name="Duties" dataDxfId="10" dataCellStyle="Comma"/>
    <tableColumn id="7" xr3:uid="{A23747C9-9891-4881-8342-A366CD4C6775}" name="Inspection" dataDxfId="9" dataCellStyle="Comma"/>
    <tableColumn id="8" xr3:uid="{DE223B77-96A9-417A-AA86-B4517FAA8821}" name="Warfage" dataDxfId="8" dataCellStyle="Comma"/>
    <tableColumn id="9" xr3:uid="{17690737-383A-49CE-B6A7-60AF43080253}" name="Loading" dataDxfId="7" dataCellStyle="Comma"/>
    <tableColumn id="10" xr3:uid="{EC19ACBD-5A4C-4381-A883-5F95E234A5B4}" name="Broker" dataDxfId="6" dataCellStyle="Comma"/>
    <tableColumn id="11" xr3:uid="{949BC368-967B-47BC-91B1-56DCADE45D7B}" name="Period">
      <calculatedColumnFormula>YEAR($A2)&amp;" Q"&amp;ROUNDUP(MONTH($A2)/3,0)</calculatedColumnFormula>
    </tableColumn>
    <tableColumn id="12" xr3:uid="{F93776A0-E5FE-4A6C-857C-FF1A865AD5E6}" name="Quantity_lb" dataDxfId="5" dataCellStyle="Comma">
      <calculatedColumnFormula>$B2*OUTPUT!$E$6</calculatedColumnFormula>
    </tableColumn>
    <tableColumn id="13" xr3:uid="{60ECBAE0-9230-4511-91E1-43644BE096E9}" name="LPG" dataDxfId="4" dataCellStyle="Comma">
      <calculatedColumnFormula>$D2*OUTPUT!$E$5</calculatedColumnFormula>
    </tableColumn>
    <tableColumn id="14" xr3:uid="{3693524F-2A28-401C-91B0-3802B46C1F96}" name="Freight &amp; Insurance" dataDxfId="3" dataCellStyle="Comma">
      <calculatedColumnFormula>($E2+$F2)*OUTPUT!$E$5</calculatedColumnFormula>
    </tableColumn>
    <tableColumn id="15" xr3:uid="{8E3B1731-2E1C-472C-9A64-677C1241F8F1}" name="Import tax" dataDxfId="2" dataCellStyle="Comma">
      <calculatedColumnFormula>G2</calculatedColumnFormula>
    </tableColumn>
    <tableColumn id="16" xr3:uid="{2A5F9AA1-83DE-4AE1-B411-3E3D0F4ED244}" name="Handeling" dataDxfId="1" dataCellStyle="Comma">
      <calculatedColumnFormula>($H2+$I2+$J2+$K2)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AFE4-93F3-4FF3-9137-7F4C333D3C59}">
  <dimension ref="B4:I27"/>
  <sheetViews>
    <sheetView workbookViewId="0">
      <selection activeCell="E8" sqref="E8"/>
    </sheetView>
  </sheetViews>
  <sheetFormatPr defaultRowHeight="15" x14ac:dyDescent="0.25"/>
  <cols>
    <col min="1" max="2" width="9.140625" style="4"/>
    <col min="3" max="5" width="13.28515625" style="4" customWidth="1"/>
    <col min="6" max="16384" width="9.140625" style="4"/>
  </cols>
  <sheetData>
    <row r="4" spans="2:9" x14ac:dyDescent="0.25">
      <c r="B4" s="11"/>
      <c r="C4" s="11"/>
      <c r="D4" s="11"/>
      <c r="E4" s="11"/>
      <c r="F4" s="11"/>
      <c r="I4" s="5" t="s">
        <v>26</v>
      </c>
    </row>
    <row r="5" spans="2:9" x14ac:dyDescent="0.25">
      <c r="B5" s="11"/>
      <c r="C5" s="10" t="s">
        <v>12</v>
      </c>
      <c r="D5" s="11"/>
      <c r="E5" s="19">
        <v>1.8279000000000001</v>
      </c>
      <c r="F5" s="11"/>
      <c r="I5" s="5" t="s">
        <v>27</v>
      </c>
    </row>
    <row r="6" spans="2:9" x14ac:dyDescent="0.25">
      <c r="B6" s="11"/>
      <c r="C6" s="10" t="s">
        <v>13</v>
      </c>
      <c r="D6" s="11"/>
      <c r="E6" s="17">
        <v>2204.623</v>
      </c>
      <c r="F6" s="11"/>
      <c r="I6" s="5" t="s">
        <v>15</v>
      </c>
    </row>
    <row r="7" spans="2:9" x14ac:dyDescent="0.25">
      <c r="B7" s="11"/>
      <c r="C7" s="10" t="s">
        <v>14</v>
      </c>
      <c r="D7" s="11"/>
      <c r="E7" s="14">
        <v>7.0000000000000007E-2</v>
      </c>
      <c r="F7" s="11"/>
      <c r="I7" s="5" t="s">
        <v>28</v>
      </c>
    </row>
    <row r="8" spans="2:9" x14ac:dyDescent="0.25">
      <c r="B8" s="11"/>
      <c r="C8" s="10" t="s">
        <v>11</v>
      </c>
      <c r="D8" s="16"/>
      <c r="E8" s="15" t="s">
        <v>28</v>
      </c>
      <c r="F8" s="11"/>
      <c r="I8" s="5" t="s">
        <v>29</v>
      </c>
    </row>
    <row r="9" spans="2:9" x14ac:dyDescent="0.25">
      <c r="B9" s="11"/>
      <c r="C9" s="11"/>
      <c r="D9" s="11"/>
      <c r="E9" s="11"/>
      <c r="F9" s="11"/>
      <c r="H9" s="18"/>
      <c r="I9" s="5" t="s">
        <v>30</v>
      </c>
    </row>
    <row r="10" spans="2:9" x14ac:dyDescent="0.25">
      <c r="B10" s="11"/>
      <c r="C10" s="10" t="s">
        <v>16</v>
      </c>
      <c r="D10" s="11"/>
      <c r="E10" s="10">
        <f>IFERROR(SUMIFS(INPUT!$N$2:$N$10006,INPUT!$L$2:$L$10006,OUTPUT!$E$8)/SUMIFS(INPUT!$M$2:$M$10006,INPUT!$L$2:$L$10006,OUTPUT!$E$8)*100,"")</f>
        <v>39.117898396171014</v>
      </c>
      <c r="F10" s="11"/>
      <c r="I10" s="5" t="s">
        <v>31</v>
      </c>
    </row>
    <row r="11" spans="2:9" x14ac:dyDescent="0.25">
      <c r="B11" s="11"/>
      <c r="C11" s="10" t="s">
        <v>17</v>
      </c>
      <c r="D11" s="11"/>
      <c r="E11" s="10">
        <f>IFERROR(SUMIFS(INPUT!$O$2:$O$10006,INPUT!$L$2:$L$10006,OUTPUT!$E$8)/SUMIFS(INPUT!$M$2:$M$10006,INPUT!$L$2:$L$10006,OUTPUT!$E$8)*100,"")</f>
        <v>10.720628874611247</v>
      </c>
      <c r="F11" s="11"/>
      <c r="I11" s="5" t="s">
        <v>32</v>
      </c>
    </row>
    <row r="12" spans="2:9" x14ac:dyDescent="0.25">
      <c r="B12" s="11"/>
      <c r="C12" s="10" t="s">
        <v>18</v>
      </c>
      <c r="D12" s="11"/>
      <c r="E12" s="10">
        <f>IFERROR(SUMIFS(INPUT!$P$2:$P$10006,INPUT!$L$2:$L$10006,OUTPUT!$E$8)/SUMIFS(INPUT!$M$2:$M$10006,INPUT!$L$2:$L$10006,OUTPUT!$E$8)*100,"")</f>
        <v>2.9601821444995537</v>
      </c>
      <c r="F12" s="11"/>
      <c r="I12" s="5" t="s">
        <v>33</v>
      </c>
    </row>
    <row r="13" spans="2:9" x14ac:dyDescent="0.25">
      <c r="B13" s="11"/>
      <c r="C13" s="10" t="s">
        <v>19</v>
      </c>
      <c r="D13" s="11"/>
      <c r="E13" s="10">
        <f>IFERROR(SUMIFS(INPUT!$Q$2:$Q$10006,INPUT!$L$2:$L$10006,OUTPUT!$E$8)/SUMIFS(INPUT!$M$2:$M$10006,INPUT!$L$2:$L$10006,OUTPUT!$E$8)*100,"")</f>
        <v>0.61784534149709147</v>
      </c>
      <c r="F13" s="11"/>
      <c r="I13" s="5" t="s">
        <v>34</v>
      </c>
    </row>
    <row r="14" spans="2:9" x14ac:dyDescent="0.25">
      <c r="B14" s="11"/>
      <c r="C14" s="10" t="s">
        <v>20</v>
      </c>
      <c r="D14" s="11"/>
      <c r="E14" s="22">
        <f>SUM($E$10:$E$13)</f>
        <v>53.416554756778915</v>
      </c>
      <c r="F14" s="11"/>
      <c r="I14" s="5" t="s">
        <v>35</v>
      </c>
    </row>
    <row r="15" spans="2:9" x14ac:dyDescent="0.25">
      <c r="B15" s="11"/>
      <c r="C15" s="10" t="s">
        <v>21</v>
      </c>
      <c r="D15" s="16"/>
      <c r="E15" s="23">
        <v>2.5299999999999998</v>
      </c>
      <c r="F15" s="11"/>
      <c r="I15" s="5" t="s">
        <v>36</v>
      </c>
    </row>
    <row r="16" spans="2:9" x14ac:dyDescent="0.25">
      <c r="B16" s="11"/>
      <c r="C16" s="10" t="s">
        <v>22</v>
      </c>
      <c r="D16" s="11"/>
      <c r="E16" s="10">
        <v>-15.15</v>
      </c>
      <c r="F16" s="11"/>
      <c r="I16" s="5" t="s">
        <v>37</v>
      </c>
    </row>
    <row r="17" spans="2:9" x14ac:dyDescent="0.25">
      <c r="B17" s="11"/>
      <c r="C17" s="10" t="s">
        <v>23</v>
      </c>
      <c r="D17" s="11"/>
      <c r="E17" s="10">
        <v>15</v>
      </c>
      <c r="F17" s="11"/>
      <c r="I17" s="5" t="s">
        <v>38</v>
      </c>
    </row>
    <row r="18" spans="2:9" x14ac:dyDescent="0.25">
      <c r="B18" s="11"/>
      <c r="C18" s="10" t="s">
        <v>24</v>
      </c>
      <c r="D18" s="11"/>
      <c r="E18" s="12">
        <f>SUM($E$14:$E$17)</f>
        <v>55.796554756778917</v>
      </c>
      <c r="F18" s="11"/>
      <c r="H18" s="21"/>
      <c r="I18" s="5" t="s">
        <v>39</v>
      </c>
    </row>
    <row r="19" spans="2:9" x14ac:dyDescent="0.25">
      <c r="B19" s="11"/>
      <c r="C19" s="10" t="s">
        <v>14</v>
      </c>
      <c r="D19" s="11"/>
      <c r="E19" s="10">
        <f>E18*((1/(1-$E$7))-1)</f>
        <v>4.1997406806177766</v>
      </c>
      <c r="F19" s="11"/>
      <c r="H19" s="21"/>
      <c r="I19" s="5">
        <f>H19/(1-0.06)</f>
        <v>0</v>
      </c>
    </row>
    <row r="20" spans="2:9" x14ac:dyDescent="0.25">
      <c r="B20" s="11"/>
      <c r="C20" s="10" t="s">
        <v>25</v>
      </c>
      <c r="D20" s="11"/>
      <c r="E20" s="12">
        <f>SUM($E$18:$E$19)</f>
        <v>59.996295437396697</v>
      </c>
      <c r="F20" s="11"/>
      <c r="I20" s="5" t="s">
        <v>41</v>
      </c>
    </row>
    <row r="21" spans="2:9" x14ac:dyDescent="0.25">
      <c r="B21" s="11"/>
      <c r="C21" s="11"/>
      <c r="D21" s="11"/>
      <c r="E21" s="11"/>
      <c r="F21" s="11"/>
      <c r="I21" s="5" t="s">
        <v>42</v>
      </c>
    </row>
    <row r="22" spans="2:9" x14ac:dyDescent="0.25">
      <c r="B22" s="11"/>
      <c r="C22" s="13" t="s">
        <v>49</v>
      </c>
      <c r="D22" s="11"/>
      <c r="E22" s="11"/>
      <c r="F22" s="11"/>
      <c r="I22" s="5" t="s">
        <v>43</v>
      </c>
    </row>
    <row r="23" spans="2:9" x14ac:dyDescent="0.25">
      <c r="B23" s="11"/>
      <c r="C23" s="13" t="s">
        <v>50</v>
      </c>
      <c r="D23" s="11"/>
      <c r="E23" s="11"/>
      <c r="F23" s="11"/>
      <c r="I23" s="5" t="s">
        <v>44</v>
      </c>
    </row>
    <row r="24" spans="2:9" x14ac:dyDescent="0.25">
      <c r="B24" s="11"/>
      <c r="C24" s="13" t="s">
        <v>51</v>
      </c>
      <c r="D24" s="11"/>
      <c r="E24" s="11"/>
      <c r="F24" s="11"/>
      <c r="I24" s="5" t="s">
        <v>45</v>
      </c>
    </row>
    <row r="25" spans="2:9" x14ac:dyDescent="0.25">
      <c r="B25" s="11"/>
      <c r="C25" s="11"/>
      <c r="D25" s="11"/>
      <c r="E25" s="11"/>
      <c r="F25" s="11"/>
      <c r="I25" s="5" t="s">
        <v>46</v>
      </c>
    </row>
    <row r="26" spans="2:9" x14ac:dyDescent="0.25">
      <c r="I26" s="5" t="s">
        <v>47</v>
      </c>
    </row>
    <row r="27" spans="2:9" x14ac:dyDescent="0.25">
      <c r="I27" s="5" t="s">
        <v>48</v>
      </c>
    </row>
  </sheetData>
  <dataValidations count="4">
    <dataValidation type="list" allowBlank="1" showInputMessage="1" showErrorMessage="1" sqref="E8" xr:uid="{E7107666-9295-4E53-9CA4-37EAE8FAA11F}">
      <formula1>$I$4:$I$27</formula1>
    </dataValidation>
    <dataValidation type="decimal" allowBlank="1" showInputMessage="1" showErrorMessage="1" sqref="E16" xr:uid="{2BAC499F-CE3F-48AC-8907-6093FFDE4E10}">
      <formula1>-15.15</formula1>
      <formula2>-15.15</formula2>
    </dataValidation>
    <dataValidation type="decimal" allowBlank="1" showInputMessage="1" showErrorMessage="1" sqref="E17" xr:uid="{613491BC-5390-4A8E-A72B-DF9ABEBD6CA3}">
      <formula1>15</formula1>
      <formula2>15</formula2>
    </dataValidation>
    <dataValidation type="decimal" allowBlank="1" showInputMessage="1" showErrorMessage="1" sqref="E15" xr:uid="{7DF1F639-88C8-40DE-A36F-4E1441373B6D}">
      <formula1>-10</formula1>
      <formula2>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8A28D-78B0-4395-8070-0145B97EC72B}">
  <dimension ref="A1:Q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5" x14ac:dyDescent="0.25"/>
  <cols>
    <col min="1" max="1" width="13.28515625" style="4" customWidth="1"/>
    <col min="2" max="3" width="13.28515625" style="9" customWidth="1"/>
    <col min="4" max="6" width="13.28515625" style="7" customWidth="1"/>
    <col min="7" max="11" width="13.28515625" style="3" customWidth="1"/>
    <col min="12" max="17" width="13.28515625" style="4" hidden="1" customWidth="1"/>
    <col min="18" max="16384" width="9.140625" style="4"/>
  </cols>
  <sheetData>
    <row r="1" spans="1:17" x14ac:dyDescent="0.25">
      <c r="A1" s="1" t="s">
        <v>0</v>
      </c>
      <c r="B1" s="8" t="s">
        <v>56</v>
      </c>
      <c r="C1" s="8" t="s">
        <v>1</v>
      </c>
      <c r="D1" s="2" t="s">
        <v>2</v>
      </c>
      <c r="E1" s="2" t="s">
        <v>53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t="s">
        <v>11</v>
      </c>
      <c r="M1" t="s">
        <v>54</v>
      </c>
      <c r="N1" t="s">
        <v>9</v>
      </c>
      <c r="O1" t="s">
        <v>55</v>
      </c>
      <c r="P1" t="s">
        <v>52</v>
      </c>
      <c r="Q1" t="s">
        <v>10</v>
      </c>
    </row>
    <row r="2" spans="1:17" x14ac:dyDescent="0.25">
      <c r="A2" s="6">
        <v>44571</v>
      </c>
      <c r="B2" s="9">
        <v>1290.067</v>
      </c>
      <c r="C2" s="9">
        <v>673581.3</v>
      </c>
      <c r="D2" s="7">
        <v>741781.41</v>
      </c>
      <c r="E2" s="7">
        <v>164776.09</v>
      </c>
      <c r="F2" s="7">
        <v>2272.0700000000002</v>
      </c>
      <c r="G2" s="3">
        <v>97608.3</v>
      </c>
      <c r="H2" s="3">
        <v>11047.32</v>
      </c>
      <c r="I2" s="3">
        <v>1239.5999999999999</v>
      </c>
      <c r="J2" s="3">
        <v>763.42</v>
      </c>
      <c r="K2" s="3">
        <v>334.5</v>
      </c>
      <c r="L2" s="4" t="str">
        <f t="shared" ref="L2:L11" si="0">IF(ROUNDUP((MONTH($A2)+1)/3,0)&gt;4,YEAR($A2)+1&amp;" Q"&amp;1,YEAR($A2)&amp;" Q"&amp;ROUNDUP((MONTH($A2)+1)/3,0))</f>
        <v>2022 Q1</v>
      </c>
      <c r="M2" s="3">
        <f>$B2*OUTPUT!$E$6</f>
        <v>2844111.379741</v>
      </c>
      <c r="N2" s="3">
        <f>$D2*OUTPUT!$E$5</f>
        <v>1355902.2393390001</v>
      </c>
      <c r="O2" s="3">
        <f>($E2+$F2)*OUTPUT!$E$5</f>
        <v>305347.331664</v>
      </c>
      <c r="P2" s="3">
        <f t="shared" ref="P2:P11" si="1">G2</f>
        <v>97608.3</v>
      </c>
      <c r="Q2" s="3">
        <f t="shared" ref="Q2:Q11" si="2">($H2+$I2+$J2+$K2)</f>
        <v>13384.84</v>
      </c>
    </row>
    <row r="3" spans="1:17" x14ac:dyDescent="0.25">
      <c r="A3" s="6">
        <v>44620</v>
      </c>
      <c r="B3" s="9">
        <v>1111.4870000000001</v>
      </c>
      <c r="C3" s="9">
        <v>586886.16</v>
      </c>
      <c r="D3" s="7">
        <v>756838.41</v>
      </c>
      <c r="E3" s="7">
        <v>143291.79999999999</v>
      </c>
      <c r="F3" s="7">
        <v>2255.9699999999998</v>
      </c>
      <c r="G3" s="3">
        <v>96916.35</v>
      </c>
      <c r="H3" s="3">
        <v>10360.44</v>
      </c>
      <c r="I3" s="3">
        <v>1073.1300000000001</v>
      </c>
      <c r="J3" s="3">
        <v>635.74</v>
      </c>
      <c r="K3" s="3">
        <v>344.5</v>
      </c>
      <c r="L3" s="4" t="str">
        <f t="shared" si="0"/>
        <v>2022 Q1</v>
      </c>
      <c r="M3" s="3">
        <f>$B3*OUTPUT!$E$6</f>
        <v>2450409.804401</v>
      </c>
      <c r="N3" s="3">
        <f>$D3*OUTPUT!$E$5</f>
        <v>1383424.9296390002</v>
      </c>
      <c r="O3" s="3">
        <f>($E3+$F3)*OUTPUT!$E$5</f>
        <v>266046.76878300001</v>
      </c>
      <c r="P3" s="3">
        <f t="shared" si="1"/>
        <v>96916.35</v>
      </c>
      <c r="Q3" s="3">
        <f t="shared" si="2"/>
        <v>12413.81</v>
      </c>
    </row>
    <row r="4" spans="1:17" x14ac:dyDescent="0.25">
      <c r="A4" s="6">
        <v>44655</v>
      </c>
      <c r="B4" s="9">
        <v>713.96799999999996</v>
      </c>
      <c r="C4" s="9">
        <v>377878.2</v>
      </c>
      <c r="D4" s="7">
        <v>545404.07999999996</v>
      </c>
      <c r="E4" s="7">
        <v>93713.79</v>
      </c>
      <c r="G4" s="3">
        <v>69670.95</v>
      </c>
      <c r="H4" s="3">
        <v>8299.7999999999993</v>
      </c>
      <c r="I4" s="3">
        <v>703.92</v>
      </c>
      <c r="J4" s="3">
        <v>422.94</v>
      </c>
      <c r="K4" s="3">
        <v>344.5</v>
      </c>
      <c r="L4" s="4" t="str">
        <f t="shared" si="0"/>
        <v>2022 Q2</v>
      </c>
      <c r="M4" s="3">
        <f>$B4*OUTPUT!$E$6</f>
        <v>1574030.274064</v>
      </c>
      <c r="N4" s="3">
        <f>$D4*OUTPUT!$E$5</f>
        <v>996944.11783200002</v>
      </c>
      <c r="O4" s="3">
        <f>($E4+$F4)*OUTPUT!$E$5</f>
        <v>171299.43674099998</v>
      </c>
      <c r="P4" s="3">
        <f t="shared" si="1"/>
        <v>69670.95</v>
      </c>
      <c r="Q4" s="3">
        <f t="shared" si="2"/>
        <v>9771.16</v>
      </c>
    </row>
    <row r="5" spans="1:17" x14ac:dyDescent="0.25">
      <c r="A5" s="6">
        <v>44677</v>
      </c>
      <c r="B5" s="9">
        <v>902.67700000000002</v>
      </c>
      <c r="C5" s="9">
        <v>470569.26</v>
      </c>
      <c r="D5" s="7">
        <v>587231.38</v>
      </c>
      <c r="E5" s="7">
        <v>114941.35</v>
      </c>
      <c r="F5" s="7">
        <v>1759.83</v>
      </c>
      <c r="G5" s="3">
        <v>75602.399999999994</v>
      </c>
      <c r="H5" s="3">
        <v>9125.64</v>
      </c>
      <c r="I5" s="3">
        <v>879.69</v>
      </c>
      <c r="J5" s="3">
        <v>550.62</v>
      </c>
      <c r="K5" s="3">
        <v>344.5</v>
      </c>
      <c r="L5" s="4" t="str">
        <f t="shared" si="0"/>
        <v>2022 Q2</v>
      </c>
      <c r="M5" s="3">
        <f>$B5*OUTPUT!$E$6</f>
        <v>1990062.4757710001</v>
      </c>
      <c r="N5" s="3">
        <f>$D5*OUTPUT!$E$5</f>
        <v>1073400.2395020002</v>
      </c>
      <c r="O5" s="3">
        <f>($E5+$F5)*OUTPUT!$E$5</f>
        <v>213318.08692200002</v>
      </c>
      <c r="P5" s="3">
        <f t="shared" si="1"/>
        <v>75602.399999999994</v>
      </c>
      <c r="Q5" s="3">
        <f t="shared" si="2"/>
        <v>10900.45</v>
      </c>
    </row>
    <row r="6" spans="1:17" x14ac:dyDescent="0.25">
      <c r="A6" s="6">
        <v>44718</v>
      </c>
      <c r="B6" s="9">
        <v>525.78399999999999</v>
      </c>
      <c r="C6" s="9">
        <v>274325.09999999998</v>
      </c>
      <c r="D6" s="7">
        <v>399705.82</v>
      </c>
      <c r="E6" s="7">
        <v>67013.279999999999</v>
      </c>
      <c r="F6" s="7">
        <v>1019.35</v>
      </c>
      <c r="G6" s="3">
        <v>43791.15</v>
      </c>
      <c r="H6" s="3">
        <v>7383.96</v>
      </c>
      <c r="I6" s="3">
        <v>529.08000000000004</v>
      </c>
      <c r="J6" s="3">
        <v>380.38</v>
      </c>
      <c r="K6" s="3">
        <v>334.5</v>
      </c>
      <c r="L6" s="4" t="str">
        <f t="shared" si="0"/>
        <v>2022 Q3</v>
      </c>
      <c r="M6" s="3">
        <f>$B6*OUTPUT!$E$6</f>
        <v>1159155.4994320001</v>
      </c>
      <c r="N6" s="3">
        <f>$D6*OUTPUT!$E$5</f>
        <v>730622.26837800001</v>
      </c>
      <c r="O6" s="3">
        <f>($E6+$F6)*OUTPUT!$E$5</f>
        <v>124356.84437700002</v>
      </c>
      <c r="P6" s="3">
        <f t="shared" si="1"/>
        <v>43791.15</v>
      </c>
      <c r="Q6" s="3">
        <f t="shared" si="2"/>
        <v>8627.92</v>
      </c>
    </row>
    <row r="7" spans="1:17" x14ac:dyDescent="0.25">
      <c r="A7" s="6">
        <v>44748</v>
      </c>
      <c r="B7" s="9">
        <v>1128.664</v>
      </c>
      <c r="C7" s="9">
        <v>600538.68000000005</v>
      </c>
      <c r="D7" s="7">
        <v>716768.14</v>
      </c>
      <c r="E7" s="7">
        <v>144418.22</v>
      </c>
      <c r="F7" s="7">
        <v>4515.37</v>
      </c>
      <c r="G7" s="3">
        <v>92976.45</v>
      </c>
      <c r="H7" s="3">
        <v>10360.44</v>
      </c>
      <c r="I7" s="3">
        <v>1089.8699999999999</v>
      </c>
      <c r="J7" s="3">
        <v>593.17999999999995</v>
      </c>
      <c r="K7" s="3">
        <v>334.5</v>
      </c>
      <c r="L7" s="4" t="str">
        <f t="shared" si="0"/>
        <v>2022 Q3</v>
      </c>
      <c r="M7" s="3">
        <f>$B7*OUTPUT!$E$6</f>
        <v>2488278.6136719999</v>
      </c>
      <c r="N7" s="3">
        <f>$D7*OUTPUT!$E$5</f>
        <v>1310180.4831060001</v>
      </c>
      <c r="O7" s="3">
        <f>($E7+$F7)*OUTPUT!$E$5</f>
        <v>272235.70916099998</v>
      </c>
      <c r="P7" s="3">
        <f t="shared" si="1"/>
        <v>92976.45</v>
      </c>
      <c r="Q7" s="3">
        <f t="shared" si="2"/>
        <v>12377.990000000002</v>
      </c>
    </row>
    <row r="8" spans="1:17" x14ac:dyDescent="0.25">
      <c r="A8" s="6">
        <v>44785</v>
      </c>
      <c r="B8" s="9">
        <v>319.89</v>
      </c>
      <c r="C8" s="9">
        <v>166959.66</v>
      </c>
      <c r="D8" s="7">
        <v>178472.86</v>
      </c>
      <c r="E8" s="7">
        <v>40856.300000000003</v>
      </c>
      <c r="F8" s="7">
        <v>549.70000000000005</v>
      </c>
      <c r="G8" s="3">
        <v>23615.05</v>
      </c>
      <c r="H8" s="3">
        <v>6468.12</v>
      </c>
      <c r="I8" s="3">
        <v>337.5</v>
      </c>
      <c r="J8" s="3">
        <v>295.26</v>
      </c>
      <c r="L8" s="4" t="str">
        <f t="shared" si="0"/>
        <v>2022 Q3</v>
      </c>
      <c r="M8" s="3">
        <f>$B8*OUTPUT!$E$6</f>
        <v>705236.85146999999</v>
      </c>
      <c r="N8" s="3">
        <f>$D8*OUTPUT!$E$5</f>
        <v>326230.54079399997</v>
      </c>
      <c r="O8" s="3">
        <f>($E8+$F8)*OUTPUT!$E$5</f>
        <v>75686.027400000006</v>
      </c>
      <c r="P8" s="3">
        <f t="shared" si="1"/>
        <v>23615.05</v>
      </c>
      <c r="Q8" s="3">
        <f t="shared" si="2"/>
        <v>7100.88</v>
      </c>
    </row>
    <row r="9" spans="1:17" x14ac:dyDescent="0.25">
      <c r="A9" s="6">
        <v>44804</v>
      </c>
      <c r="B9" s="9">
        <v>1144.52</v>
      </c>
      <c r="C9" s="9">
        <v>604296.84</v>
      </c>
      <c r="D9" s="7">
        <v>677315.84</v>
      </c>
      <c r="E9" s="7">
        <v>147797.66</v>
      </c>
      <c r="F9" s="7">
        <v>2067.9499999999998</v>
      </c>
      <c r="G9" s="3">
        <v>88839.3</v>
      </c>
      <c r="H9" s="3">
        <v>10589.4</v>
      </c>
      <c r="I9" s="3">
        <v>1104.75</v>
      </c>
      <c r="J9" s="3">
        <v>678.3</v>
      </c>
      <c r="K9" s="3">
        <v>344.5</v>
      </c>
      <c r="L9" s="4" t="str">
        <f t="shared" si="0"/>
        <v>2022 Q3</v>
      </c>
      <c r="M9" s="3">
        <f>$B9*OUTPUT!$E$6</f>
        <v>2523235.1159600001</v>
      </c>
      <c r="N9" s="3">
        <f>$D9*OUTPUT!$E$5</f>
        <v>1238065.623936</v>
      </c>
      <c r="O9" s="3">
        <f>($E9+$F9)*OUTPUT!$E$5</f>
        <v>273939.34851900005</v>
      </c>
      <c r="P9" s="3">
        <f t="shared" si="1"/>
        <v>88839.3</v>
      </c>
      <c r="Q9" s="3">
        <f t="shared" si="2"/>
        <v>12716.949999999999</v>
      </c>
    </row>
    <row r="10" spans="1:17" x14ac:dyDescent="0.25">
      <c r="A10" s="6">
        <v>44848</v>
      </c>
      <c r="B10" s="9">
        <v>1027.5909999999999</v>
      </c>
      <c r="C10" s="9">
        <v>547610.69999999995</v>
      </c>
      <c r="D10" s="7">
        <v>491480.6</v>
      </c>
      <c r="E10" s="7">
        <v>134239.23000000001</v>
      </c>
      <c r="F10" s="7">
        <v>1568.22</v>
      </c>
      <c r="G10" s="3">
        <v>67370.8</v>
      </c>
      <c r="H10" s="3">
        <v>9673.56</v>
      </c>
      <c r="I10" s="3">
        <v>995.94</v>
      </c>
      <c r="J10" s="3">
        <v>635.74</v>
      </c>
      <c r="K10" s="3">
        <v>334.5</v>
      </c>
      <c r="L10" s="4" t="str">
        <f t="shared" si="0"/>
        <v>2022 Q4</v>
      </c>
      <c r="M10" s="3">
        <f>$B10*OUTPUT!$E$6</f>
        <v>2265450.7531929999</v>
      </c>
      <c r="N10" s="3">
        <f>$D10*OUTPUT!$E$5</f>
        <v>898377.38873999997</v>
      </c>
      <c r="O10" s="3">
        <f>($E10+$F10)*OUTPUT!$E$5</f>
        <v>248242.43785500003</v>
      </c>
      <c r="P10" s="3">
        <f t="shared" si="1"/>
        <v>67370.8</v>
      </c>
      <c r="Q10" s="3">
        <f t="shared" si="2"/>
        <v>11639.74</v>
      </c>
    </row>
    <row r="11" spans="1:17" x14ac:dyDescent="0.25">
      <c r="A11" s="6">
        <v>44870</v>
      </c>
      <c r="B11" s="9">
        <v>395.74</v>
      </c>
      <c r="C11" s="9">
        <v>206999.1</v>
      </c>
      <c r="D11" s="7">
        <v>180046.16</v>
      </c>
      <c r="E11" s="7">
        <v>47660.1</v>
      </c>
      <c r="F11" s="7">
        <v>570.69000000000005</v>
      </c>
      <c r="G11" s="3">
        <v>25517</v>
      </c>
      <c r="H11" s="3">
        <v>6697.08</v>
      </c>
      <c r="I11" s="3">
        <v>368.28</v>
      </c>
      <c r="J11" s="3">
        <v>337.82</v>
      </c>
      <c r="K11" s="3">
        <v>344.5</v>
      </c>
      <c r="L11" s="4" t="str">
        <f t="shared" si="0"/>
        <v>2022 Q4</v>
      </c>
      <c r="M11" s="3">
        <f>$B11*OUTPUT!$E$6</f>
        <v>872457.50602000009</v>
      </c>
      <c r="N11" s="3">
        <f>$D11*OUTPUT!$E$5</f>
        <v>329106.375864</v>
      </c>
      <c r="O11" s="3">
        <f>($E11+$F11)*OUTPUT!$E$5</f>
        <v>88161.061041000008</v>
      </c>
      <c r="P11" s="3">
        <f t="shared" si="1"/>
        <v>25517</v>
      </c>
      <c r="Q11" s="3">
        <f t="shared" si="2"/>
        <v>7747.6799999999994</v>
      </c>
    </row>
    <row r="12" spans="1:17" x14ac:dyDescent="0.25">
      <c r="A12" s="6">
        <v>44903</v>
      </c>
      <c r="B12" s="9">
        <v>1102.921</v>
      </c>
      <c r="C12" s="9">
        <v>587909.69999999995</v>
      </c>
      <c r="D12" s="7">
        <v>462489.16</v>
      </c>
      <c r="E12" s="7">
        <v>144280.88</v>
      </c>
      <c r="F12" s="7">
        <v>1520.73</v>
      </c>
      <c r="G12" s="3">
        <v>65330.5</v>
      </c>
      <c r="H12" s="3">
        <v>10131.48</v>
      </c>
      <c r="I12" s="3">
        <v>1065.69</v>
      </c>
      <c r="J12" s="3">
        <v>635.74</v>
      </c>
      <c r="L12" s="4" t="str">
        <f>IF(ROUNDUP((MONTH($A12)+1)/3,0)&gt;4,YEAR($A12)+1&amp;" Q"&amp;1,YEAR($A12)&amp;" Q"&amp;ROUNDUP((MONTH($A12)+1)/3,0))</f>
        <v>2023 Q1</v>
      </c>
      <c r="M12" s="3">
        <f>$B12*OUTPUT!$E$6</f>
        <v>2431525.0037830002</v>
      </c>
      <c r="N12" s="3">
        <f>$D12*OUTPUT!$E$5</f>
        <v>845383.93556400004</v>
      </c>
      <c r="O12" s="3">
        <f>($E12+$F12)*OUTPUT!$E$5</f>
        <v>266510.76291900006</v>
      </c>
      <c r="P12" s="3">
        <f>G12</f>
        <v>65330.5</v>
      </c>
      <c r="Q12" s="3">
        <f>($H12+$I12+$J12+$K12)</f>
        <v>11832.91</v>
      </c>
    </row>
    <row r="13" spans="1:17" x14ac:dyDescent="0.25">
      <c r="A13" s="6"/>
      <c r="M13" s="3">
        <f>$B13*OUTPUT!$E$6</f>
        <v>0</v>
      </c>
      <c r="N13" s="3">
        <f>$D13*OUTPUT!$E$5</f>
        <v>0</v>
      </c>
      <c r="O13" s="3">
        <f>($E13+$F13)*OUTPUT!$E$5</f>
        <v>0</v>
      </c>
      <c r="P13" s="3">
        <f>G13</f>
        <v>0</v>
      </c>
      <c r="Q13" s="3">
        <f>($H13+$I13+$J13+$K13)</f>
        <v>0</v>
      </c>
    </row>
  </sheetData>
  <pageMargins left="0.7" right="0.7" top="0.75" bottom="0.75" header="0.3" footer="0.3"/>
  <pageSetup orientation="portrait" r:id="rId1"/>
  <ignoredErrors>
    <ignoredError sqref="L2:L12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99116-0027-47C1-AF5B-831B13F6252E}">
  <dimension ref="A1:L25"/>
  <sheetViews>
    <sheetView workbookViewId="0">
      <selection activeCell="K9" sqref="K9"/>
    </sheetView>
  </sheetViews>
  <sheetFormatPr defaultRowHeight="15" x14ac:dyDescent="0.25"/>
  <cols>
    <col min="1" max="16384" width="9.140625" style="4"/>
  </cols>
  <sheetData>
    <row r="1" spans="1:12" ht="15.75" thickBot="1" x14ac:dyDescent="0.3">
      <c r="A1" s="20" t="s">
        <v>11</v>
      </c>
      <c r="B1" s="20" t="s">
        <v>16</v>
      </c>
      <c r="C1" s="20" t="s">
        <v>17</v>
      </c>
      <c r="D1" s="20" t="s">
        <v>18</v>
      </c>
      <c r="E1" s="20" t="s">
        <v>19</v>
      </c>
      <c r="F1" s="20" t="s">
        <v>20</v>
      </c>
      <c r="G1" s="20" t="s">
        <v>21</v>
      </c>
      <c r="H1" s="20" t="s">
        <v>22</v>
      </c>
      <c r="I1" s="20" t="s">
        <v>23</v>
      </c>
      <c r="J1" s="20" t="s">
        <v>24</v>
      </c>
      <c r="K1" s="20" t="s">
        <v>14</v>
      </c>
      <c r="L1" s="20" t="s">
        <v>25</v>
      </c>
    </row>
    <row r="2" spans="1:12" ht="15.75" thickTop="1" x14ac:dyDescent="0.25">
      <c r="A2" s="4" t="s">
        <v>15</v>
      </c>
      <c r="B2" s="3">
        <v>51.241681518747143</v>
      </c>
      <c r="C2" s="3">
        <v>10.894631335237001</v>
      </c>
      <c r="D2" s="3">
        <v>3.6508825860599279</v>
      </c>
      <c r="E2" s="3">
        <v>0.60995070205911384</v>
      </c>
      <c r="F2" s="3">
        <v>66.397146142103182</v>
      </c>
      <c r="G2" s="3">
        <v>-9.85</v>
      </c>
      <c r="H2" s="3">
        <v>-15.15</v>
      </c>
      <c r="I2" s="3">
        <v>15</v>
      </c>
      <c r="J2" s="3">
        <v>56.397146142103182</v>
      </c>
      <c r="K2" s="3">
        <v>3.5998178388576489</v>
      </c>
      <c r="L2" s="3">
        <v>59.996963980960828</v>
      </c>
    </row>
    <row r="3" spans="1:12" x14ac:dyDescent="0.25">
      <c r="A3" t="s">
        <v>28</v>
      </c>
      <c r="B3" s="3">
        <v>39.117898396171014</v>
      </c>
      <c r="C3" s="3">
        <v>10.720628874611247</v>
      </c>
      <c r="D3" s="3">
        <v>2.9601821444995537</v>
      </c>
      <c r="E3" s="3">
        <v>0.61784534149709147</v>
      </c>
      <c r="F3" s="3">
        <v>53.416554756778915</v>
      </c>
      <c r="G3" s="3">
        <v>2.5299999999999998</v>
      </c>
      <c r="H3" s="3">
        <v>-15.15</v>
      </c>
      <c r="I3" s="3">
        <v>15</v>
      </c>
      <c r="J3" s="3">
        <v>55.796554756778917</v>
      </c>
      <c r="K3" s="3">
        <v>4.1997406806177766</v>
      </c>
      <c r="L3" s="3">
        <v>59.996295437396697</v>
      </c>
    </row>
    <row r="4" spans="1:12" x14ac:dyDescent="0.25">
      <c r="C4" s="5"/>
    </row>
    <row r="5" spans="1:12" x14ac:dyDescent="0.25">
      <c r="C5" s="5"/>
    </row>
    <row r="6" spans="1:12" x14ac:dyDescent="0.25">
      <c r="C6" s="5"/>
    </row>
    <row r="7" spans="1:12" x14ac:dyDescent="0.25">
      <c r="B7" s="18"/>
      <c r="C7" s="5"/>
    </row>
    <row r="8" spans="1:12" x14ac:dyDescent="0.25">
      <c r="C8" s="5"/>
    </row>
    <row r="9" spans="1:12" x14ac:dyDescent="0.25">
      <c r="C9" s="5"/>
    </row>
    <row r="10" spans="1:12" x14ac:dyDescent="0.25">
      <c r="C10" s="5"/>
    </row>
    <row r="11" spans="1:12" x14ac:dyDescent="0.25">
      <c r="C11" s="5"/>
    </row>
    <row r="12" spans="1:12" x14ac:dyDescent="0.25">
      <c r="C12" s="5"/>
    </row>
    <row r="13" spans="1:12" x14ac:dyDescent="0.25">
      <c r="C13" s="5"/>
    </row>
    <row r="14" spans="1:12" x14ac:dyDescent="0.25">
      <c r="C14" s="5" t="s">
        <v>37</v>
      </c>
    </row>
    <row r="15" spans="1:12" x14ac:dyDescent="0.25">
      <c r="C15" s="5" t="s">
        <v>38</v>
      </c>
    </row>
    <row r="16" spans="1:12" x14ac:dyDescent="0.25">
      <c r="C16" s="5" t="s">
        <v>39</v>
      </c>
    </row>
    <row r="17" spans="3:3" x14ac:dyDescent="0.25">
      <c r="C17" s="5" t="s">
        <v>40</v>
      </c>
    </row>
    <row r="18" spans="3:3" x14ac:dyDescent="0.25">
      <c r="C18" s="5" t="s">
        <v>41</v>
      </c>
    </row>
    <row r="19" spans="3:3" x14ac:dyDescent="0.25">
      <c r="C19" s="5" t="s">
        <v>42</v>
      </c>
    </row>
    <row r="20" spans="3:3" x14ac:dyDescent="0.25">
      <c r="C20" s="5" t="s">
        <v>43</v>
      </c>
    </row>
    <row r="21" spans="3:3" x14ac:dyDescent="0.25">
      <c r="C21" s="5" t="s">
        <v>44</v>
      </c>
    </row>
    <row r="22" spans="3:3" x14ac:dyDescent="0.25">
      <c r="C22" s="5" t="s">
        <v>45</v>
      </c>
    </row>
    <row r="23" spans="3:3" x14ac:dyDescent="0.25">
      <c r="C23" s="5" t="s">
        <v>46</v>
      </c>
    </row>
    <row r="24" spans="3:3" x14ac:dyDescent="0.25">
      <c r="C24" s="5" t="s">
        <v>47</v>
      </c>
    </row>
    <row r="25" spans="3:3" x14ac:dyDescent="0.25">
      <c r="C25" s="5" t="s">
        <v>48</v>
      </c>
    </row>
  </sheetData>
  <dataValidations count="1">
    <dataValidation type="list" allowBlank="1" showInputMessage="1" showErrorMessage="1" sqref="A3" xr:uid="{CA644E5C-CC2D-4EBD-8034-D8A8AE7CF61E}">
      <formula1>$I$4:$I$27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INPUT</vt:lpstr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Willems</dc:creator>
  <cp:lastModifiedBy>Angelo Willems</cp:lastModifiedBy>
  <dcterms:created xsi:type="dcterms:W3CDTF">2022-09-06T17:42:36Z</dcterms:created>
  <dcterms:modified xsi:type="dcterms:W3CDTF">2023-01-06T15:53:15Z</dcterms:modified>
</cp:coreProperties>
</file>