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meriemhallaoui/Downloads/SOFAC/sofac-scenario-analysis/"/>
    </mc:Choice>
  </mc:AlternateContent>
  <xr:revisionPtr revIDLastSave="0" documentId="8_{19AF0A99-6CAB-804A-BB23-37924159AAFA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DATA INTEREST RATE" sheetId="1" r:id="rId1"/>
    <sheet name="Scenario_Base" sheetId="5" r:id="rId2"/>
    <sheet name="Scenario_Optimistic" sheetId="6" r:id="rId3"/>
    <sheet name="Scenario_Conservative" sheetId="7" r:id="rId4"/>
    <sheet name="LOAN_ANALYSIS" sheetId="8" r:id="rId5"/>
  </sheets>
  <externalReferences>
    <externalReference r:id="rId6"/>
  </externalReferences>
  <definedNames>
    <definedName name="_AMO_XmlVersion" hidden="1">"'1'"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5" i="8" l="1"/>
  <c r="B35" i="8"/>
  <c r="C35" i="8"/>
  <c r="B24" i="8"/>
  <c r="D34" i="8"/>
  <c r="C34" i="8"/>
  <c r="B34" i="8"/>
  <c r="D25" i="8"/>
  <c r="C25" i="8"/>
  <c r="B25" i="8"/>
  <c r="D24" i="8"/>
  <c r="C24" i="8"/>
  <c r="D23" i="8"/>
  <c r="C23" i="8"/>
  <c r="B23" i="8"/>
  <c r="D21" i="8"/>
  <c r="C21" i="8"/>
  <c r="B21" i="8"/>
  <c r="D19" i="8"/>
  <c r="D18" i="8"/>
  <c r="D17" i="8"/>
  <c r="C19" i="8"/>
  <c r="C18" i="8"/>
  <c r="C17" i="8"/>
  <c r="B19" i="8"/>
  <c r="B18" i="8"/>
  <c r="B17" i="8"/>
  <c r="D15" i="8"/>
  <c r="D14" i="8"/>
  <c r="D13" i="8"/>
  <c r="C15" i="8"/>
  <c r="C14" i="8"/>
  <c r="C13" i="8"/>
  <c r="B15" i="8"/>
  <c r="B14" i="8"/>
  <c r="B13" i="8"/>
  <c r="B11" i="8"/>
  <c r="B10" i="8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" i="7"/>
  <c r="E2" i="6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" i="7"/>
  <c r="D2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D3" i="6"/>
  <c r="D4" i="6"/>
  <c r="D5" i="6"/>
  <c r="D6" i="6"/>
  <c r="D7" i="6"/>
  <c r="F7" i="6" s="1"/>
  <c r="D8" i="6"/>
  <c r="F8" i="6" s="1"/>
  <c r="D9" i="6"/>
  <c r="F9" i="6" s="1"/>
  <c r="D10" i="6"/>
  <c r="D11" i="6"/>
  <c r="D12" i="6"/>
  <c r="D13" i="6"/>
  <c r="D14" i="6"/>
  <c r="F14" i="6" s="1"/>
  <c r="D15" i="6"/>
  <c r="D16" i="6"/>
  <c r="D17" i="6"/>
  <c r="F17" i="6" s="1"/>
  <c r="D18" i="6"/>
  <c r="D19" i="6"/>
  <c r="D20" i="6"/>
  <c r="D21" i="6"/>
  <c r="D22" i="6"/>
  <c r="D23" i="6"/>
  <c r="F23" i="6" s="1"/>
  <c r="D24" i="6"/>
  <c r="F24" i="6" s="1"/>
  <c r="D25" i="6"/>
  <c r="F25" i="6" s="1"/>
  <c r="F10" i="6"/>
  <c r="F16" i="6"/>
  <c r="F21" i="6"/>
  <c r="F20" i="6"/>
  <c r="F19" i="6"/>
  <c r="F13" i="6"/>
  <c r="F12" i="6"/>
  <c r="F11" i="6"/>
  <c r="F6" i="6"/>
  <c r="F5" i="6"/>
  <c r="F4" i="6"/>
  <c r="F3" i="6"/>
  <c r="F2" i="6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" i="5"/>
  <c r="G200" i="1" a="1"/>
  <c r="G200" i="1" s="1"/>
  <c r="G190" i="1"/>
  <c r="F200" i="1"/>
  <c r="E200" i="1"/>
  <c r="I191" i="1"/>
  <c r="I192" i="1"/>
  <c r="I193" i="1"/>
  <c r="I194" i="1"/>
  <c r="I195" i="1"/>
  <c r="I190" i="1"/>
  <c r="H191" i="1"/>
  <c r="H192" i="1"/>
  <c r="H193" i="1"/>
  <c r="H194" i="1"/>
  <c r="H195" i="1"/>
  <c r="H190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1" i="1"/>
  <c r="G192" i="1"/>
  <c r="G193" i="1"/>
  <c r="G194" i="1"/>
  <c r="G195" i="1"/>
  <c r="G108" i="1"/>
  <c r="D13" i="1" a="1"/>
  <c r="D13" i="1" s="1"/>
  <c r="C14" i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D100" i="1" s="1" a="1"/>
  <c r="D100" i="1" s="1"/>
  <c r="F18" i="6" l="1"/>
  <c r="F15" i="6"/>
  <c r="F22" i="6"/>
  <c r="D20" i="1" a="1"/>
  <c r="D20" i="1" s="1"/>
  <c r="D53" i="1" a="1"/>
  <c r="D53" i="1" s="1"/>
  <c r="D29" i="1" a="1"/>
  <c r="D29" i="1" s="1"/>
  <c r="D92" i="1" a="1"/>
  <c r="D92" i="1" s="1"/>
  <c r="D76" i="1" a="1"/>
  <c r="D76" i="1" s="1"/>
  <c r="D60" i="1" a="1"/>
  <c r="D60" i="1" s="1"/>
  <c r="D52" i="1" a="1"/>
  <c r="D52" i="1" s="1"/>
  <c r="D36" i="1" a="1"/>
  <c r="D36" i="1" s="1"/>
  <c r="D83" i="1" a="1"/>
  <c r="D83" i="1" s="1"/>
  <c r="D67" i="1" a="1"/>
  <c r="D67" i="1" s="1"/>
  <c r="D59" i="1" a="1"/>
  <c r="D59" i="1" s="1"/>
  <c r="D43" i="1" a="1"/>
  <c r="D43" i="1" s="1"/>
  <c r="D35" i="1" a="1"/>
  <c r="D35" i="1" s="1"/>
  <c r="D27" i="1" a="1"/>
  <c r="D27" i="1" s="1"/>
  <c r="D19" i="1" a="1"/>
  <c r="D19" i="1" s="1"/>
  <c r="D87" i="1" a="1"/>
  <c r="D87" i="1" s="1"/>
  <c r="D79" i="1" a="1"/>
  <c r="D79" i="1" s="1"/>
  <c r="D63" i="1" a="1"/>
  <c r="D63" i="1" s="1"/>
  <c r="D47" i="1" a="1"/>
  <c r="D47" i="1" s="1"/>
  <c r="D31" i="1" a="1"/>
  <c r="D31" i="1" s="1"/>
  <c r="D94" i="1" a="1"/>
  <c r="D94" i="1" s="1"/>
  <c r="D78" i="1" a="1"/>
  <c r="D78" i="1" s="1"/>
  <c r="D70" i="1" a="1"/>
  <c r="D70" i="1" s="1"/>
  <c r="D54" i="1" a="1"/>
  <c r="D54" i="1" s="1"/>
  <c r="D46" i="1" a="1"/>
  <c r="D46" i="1" s="1"/>
  <c r="D38" i="1" a="1"/>
  <c r="D38" i="1" s="1"/>
  <c r="D85" i="1" a="1"/>
  <c r="D85" i="1" s="1"/>
  <c r="D77" i="1" a="1"/>
  <c r="D77" i="1" s="1"/>
  <c r="D69" i="1" a="1"/>
  <c r="D69" i="1" s="1"/>
  <c r="D45" i="1" a="1"/>
  <c r="D45" i="1" s="1"/>
  <c r="D21" i="1" a="1"/>
  <c r="D21" i="1" s="1"/>
  <c r="D84" i="1" a="1"/>
  <c r="D84" i="1" s="1"/>
  <c r="D68" i="1" a="1"/>
  <c r="D68" i="1" s="1"/>
  <c r="D44" i="1" a="1"/>
  <c r="D44" i="1" s="1"/>
  <c r="D28" i="1" a="1"/>
  <c r="D28" i="1" s="1"/>
  <c r="D99" i="1" a="1"/>
  <c r="D99" i="1" s="1"/>
  <c r="D91" i="1" a="1"/>
  <c r="D91" i="1" s="1"/>
  <c r="D75" i="1" a="1"/>
  <c r="D75" i="1" s="1"/>
  <c r="D51" i="1" a="1"/>
  <c r="D51" i="1" s="1"/>
  <c r="D98" i="1" a="1"/>
  <c r="D98" i="1" s="1"/>
  <c r="D90" i="1" a="1"/>
  <c r="D90" i="1" s="1"/>
  <c r="D82" i="1" a="1"/>
  <c r="D82" i="1" s="1"/>
  <c r="D74" i="1" a="1"/>
  <c r="D74" i="1" s="1"/>
  <c r="D66" i="1" a="1"/>
  <c r="D66" i="1" s="1"/>
  <c r="D58" i="1" a="1"/>
  <c r="D58" i="1" s="1"/>
  <c r="D50" i="1" a="1"/>
  <c r="D50" i="1" s="1"/>
  <c r="D42" i="1" a="1"/>
  <c r="D42" i="1" s="1"/>
  <c r="D34" i="1" a="1"/>
  <c r="D34" i="1" s="1"/>
  <c r="D26" i="1" a="1"/>
  <c r="D26" i="1" s="1"/>
  <c r="D18" i="1" a="1"/>
  <c r="D18" i="1" s="1"/>
  <c r="D17" i="1" a="1"/>
  <c r="D17" i="1" s="1"/>
  <c r="D95" i="1" a="1"/>
  <c r="D95" i="1" s="1"/>
  <c r="D71" i="1" a="1"/>
  <c r="D71" i="1" s="1"/>
  <c r="D55" i="1" a="1"/>
  <c r="D55" i="1" s="1"/>
  <c r="D39" i="1" a="1"/>
  <c r="D39" i="1" s="1"/>
  <c r="D23" i="1" a="1"/>
  <c r="D23" i="1" s="1"/>
  <c r="D86" i="1" a="1"/>
  <c r="D86" i="1" s="1"/>
  <c r="D62" i="1" a="1"/>
  <c r="D62" i="1" s="1"/>
  <c r="D30" i="1" a="1"/>
  <c r="D30" i="1" s="1"/>
  <c r="D93" i="1" a="1"/>
  <c r="D93" i="1" s="1"/>
  <c r="D61" i="1" a="1"/>
  <c r="D61" i="1" s="1"/>
  <c r="D37" i="1" a="1"/>
  <c r="D37" i="1" s="1"/>
  <c r="D97" i="1" a="1"/>
  <c r="D97" i="1" s="1"/>
  <c r="D89" i="1" a="1"/>
  <c r="D89" i="1" s="1"/>
  <c r="D81" i="1" a="1"/>
  <c r="D81" i="1" s="1"/>
  <c r="D73" i="1" a="1"/>
  <c r="D73" i="1" s="1"/>
  <c r="D65" i="1" a="1"/>
  <c r="D65" i="1" s="1"/>
  <c r="D57" i="1" a="1"/>
  <c r="D57" i="1" s="1"/>
  <c r="D49" i="1" a="1"/>
  <c r="D49" i="1" s="1"/>
  <c r="D41" i="1" a="1"/>
  <c r="D41" i="1" s="1"/>
  <c r="D33" i="1" a="1"/>
  <c r="D33" i="1" s="1"/>
  <c r="D25" i="1" a="1"/>
  <c r="D25" i="1" s="1"/>
  <c r="D96" i="1" a="1"/>
  <c r="D96" i="1" s="1"/>
  <c r="D88" i="1" a="1"/>
  <c r="D88" i="1" s="1"/>
  <c r="D80" i="1" a="1"/>
  <c r="D80" i="1" s="1"/>
  <c r="D72" i="1" a="1"/>
  <c r="D72" i="1" s="1"/>
  <c r="D64" i="1" a="1"/>
  <c r="D64" i="1" s="1"/>
  <c r="D56" i="1" a="1"/>
  <c r="D56" i="1" s="1"/>
  <c r="D48" i="1" a="1"/>
  <c r="D48" i="1" s="1"/>
  <c r="D40" i="1" a="1"/>
  <c r="D40" i="1" s="1"/>
  <c r="D32" i="1" a="1"/>
  <c r="D32" i="1" s="1"/>
  <c r="D24" i="1" a="1"/>
  <c r="D24" i="1" s="1"/>
  <c r="D16" i="1" a="1"/>
  <c r="D16" i="1" s="1"/>
  <c r="D15" i="1" a="1"/>
  <c r="D15" i="1" s="1"/>
  <c r="D22" i="1" a="1"/>
  <c r="D22" i="1" s="1"/>
  <c r="D14" i="1" a="1"/>
  <c r="D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<sst xmlns="http://schemas.openxmlformats.org/spreadsheetml/2006/main" count="136" uniqueCount="84">
  <si>
    <t>52 semaines</t>
  </si>
  <si>
    <t>Column1</t>
  </si>
  <si>
    <t xml:space="preserve">Date </t>
  </si>
  <si>
    <t>Taux directeur (%)</t>
  </si>
  <si>
    <t>Inflation sous-jacente (%)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</si>
  <si>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</si>
  <si>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</si>
  <si>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</si>
  <si>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</si>
  <si>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</si>
  <si>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</si>
  <si>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</si>
  <si>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</si>
  <si>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</si>
  <si>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</si>
  <si>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</si>
  <si>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</si>
  <si>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</si>
  <si>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</si>
  <si>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</si>
  <si>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</si>
  <si>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</si>
  <si>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</si>
  <si>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</si>
  <si>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</si>
  <si>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</si>
  <si>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</si>
  <si>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</si>
  <si>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Intercept (a)</t>
  </si>
  <si>
    <t>Date (Monthly)</t>
  </si>
  <si>
    <t>Taux Directeur (%)2</t>
  </si>
  <si>
    <t>Taux Directeur</t>
  </si>
  <si>
    <t>Inflation</t>
  </si>
  <si>
    <t>Taux Directeur (β)</t>
  </si>
  <si>
    <t>Intercept</t>
  </si>
  <si>
    <t>X Variable 1</t>
  </si>
  <si>
    <t>X Variable 2</t>
  </si>
  <si>
    <t>predicted yield</t>
  </si>
  <si>
    <t>ERROR</t>
  </si>
  <si>
    <t>PERCENT ERROR</t>
  </si>
  <si>
    <t>MEAN ABSOLUTE ERROR</t>
  </si>
  <si>
    <t>Mean Absolute Percentage Error</t>
  </si>
  <si>
    <t>RMSE (Root Mean Square Error)</t>
  </si>
  <si>
    <t>Policy Rate</t>
  </si>
  <si>
    <t>Date</t>
  </si>
  <si>
    <t>Core Inflation</t>
  </si>
  <si>
    <t>Predicted Yield</t>
  </si>
  <si>
    <t>Lower Bound</t>
  </si>
  <si>
    <t>Upper Bound</t>
  </si>
  <si>
    <t>LOAN PARAMETERS</t>
  </si>
  <si>
    <t>LOAN AMOUNT (MAD MILLIONS)</t>
  </si>
  <si>
    <t>LOAN DURATION (YEARS)</t>
  </si>
  <si>
    <t>FIXED RATE OFFERED (%)</t>
  </si>
  <si>
    <t>VARIABLE RATE MARGIN</t>
  </si>
  <si>
    <t>FIXED RATE COSTS</t>
  </si>
  <si>
    <t>BASE CASE</t>
  </si>
  <si>
    <t>OPTIMISTIC</t>
  </si>
  <si>
    <t>CONSERVATIVE</t>
  </si>
  <si>
    <t>Annual Fixed Cost</t>
  </si>
  <si>
    <t>Total Fixed Cost</t>
  </si>
  <si>
    <t>VARIABLE RATE COSTS</t>
  </si>
  <si>
    <t>Year 1 Avg yield</t>
  </si>
  <si>
    <t>Year 1 Variable Rate</t>
  </si>
  <si>
    <t>Year 1 Cost</t>
  </si>
  <si>
    <t>Year 2 Avg Yield</t>
  </si>
  <si>
    <t>Year 2 Variable Rate</t>
  </si>
  <si>
    <t>Year 2 Cost</t>
  </si>
  <si>
    <t>Total Variable Cost</t>
  </si>
  <si>
    <t>COMPARISON</t>
  </si>
  <si>
    <t>DIFFERENCE (VAR-FIX)</t>
  </si>
  <si>
    <t>BETTER OPTION</t>
  </si>
  <si>
    <t>SAVINGS/EXTRA COST</t>
  </si>
  <si>
    <t>DECISION SUMMARY</t>
  </si>
  <si>
    <t>Fixed rate cost</t>
  </si>
  <si>
    <t>Variable rate cost</t>
  </si>
  <si>
    <t>Recommendation</t>
  </si>
  <si>
    <t>Confidence</t>
  </si>
  <si>
    <t>Base_Scenario</t>
  </si>
  <si>
    <t>Optimistic_scenario</t>
  </si>
  <si>
    <t>Conservative_scenario</t>
  </si>
  <si>
    <t>Difference(VAR-FIX)</t>
  </si>
  <si>
    <t>MEDIUM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</si>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</sst>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m/yyyy"/>
  </numFmts>
  <fonts count="11" x14ac:knownFonts="1">
    <font>
      <sz val="11"/>
      <color rgb="FF000000"/>
      <name val="Calibri"/>
    </font>
    <font>
      <sz val="11"/>
      <color theme="1"/>
      <name val="Calibri"/>
      <family val="2"/>
    </font>
    <font>
      <sz val="8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Calibri (Body)"/>
    </font>
    <font>
      <sz val="11"/>
      <color rgb="FFFF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3">
    <xf numFmtId="0" fontId="0" fillId="0" borderId="0"/>
    <xf numFmtId="0" fontId="5" fillId="0" borderId="0"/>
    <xf numFmtId="0" fontId="3" fillId="0" borderId="0"/>
  </cellStyleXfs>
  <cellXfs count="50">
    <xf numFmtId="0" fontId="0" fillId="0" borderId="0" xfId="0"/>
    <xf numFmtId="0" fontId="3" fillId="0" borderId="0" xfId="0" applyFont="1"/>
    <xf numFmtId="0" fontId="6" fillId="0" borderId="4" xfId="1" applyFont="1" applyBorder="1" applyAlignment="1">
      <alignment horizontal="left" vertical="center"/>
    </xf>
    <xf numFmtId="0" fontId="3" fillId="0" borderId="0" xfId="2"/>
    <xf numFmtId="2" fontId="3" fillId="0" borderId="0" xfId="2" applyNumberFormat="1"/>
    <xf numFmtId="0" fontId="7" fillId="0" borderId="0" xfId="0" applyFont="1"/>
    <xf numFmtId="0" fontId="0" fillId="2" borderId="0" xfId="0" applyFill="1"/>
    <xf numFmtId="14" fontId="0" fillId="0" borderId="0" xfId="0" applyNumberFormat="1" applyAlignment="1">
      <alignment horizontal="center"/>
    </xf>
    <xf numFmtId="14" fontId="3" fillId="0" borderId="0" xfId="0" applyNumberFormat="1" applyFont="1" applyAlignment="1">
      <alignment horizontal="center"/>
    </xf>
    <xf numFmtId="0" fontId="0" fillId="0" borderId="6" xfId="0" applyBorder="1"/>
    <xf numFmtId="0" fontId="8" fillId="0" borderId="7" xfId="0" applyFont="1" applyBorder="1" applyAlignment="1">
      <alignment horizontal="center"/>
    </xf>
    <xf numFmtId="0" fontId="3" fillId="0" borderId="6" xfId="0" applyFont="1" applyBorder="1"/>
    <xf numFmtId="0" fontId="8" fillId="0" borderId="7" xfId="0" applyFont="1" applyBorder="1" applyAlignment="1">
      <alignment horizontal="centerContinuous"/>
    </xf>
    <xf numFmtId="14" fontId="9" fillId="0" borderId="0" xfId="2" applyNumberFormat="1" applyFont="1"/>
    <xf numFmtId="14" fontId="9" fillId="0" borderId="0" xfId="0" applyNumberFormat="1" applyFont="1"/>
    <xf numFmtId="0" fontId="1" fillId="6" borderId="9" xfId="0" applyFont="1" applyFill="1" applyBorder="1"/>
    <xf numFmtId="0" fontId="1" fillId="4" borderId="10" xfId="0" applyFont="1" applyFill="1" applyBorder="1"/>
    <xf numFmtId="165" fontId="1" fillId="0" borderId="1" xfId="2" applyNumberFormat="1" applyFont="1" applyBorder="1" applyAlignment="1">
      <alignment horizontal="center" vertical="center"/>
    </xf>
    <xf numFmtId="165" fontId="1" fillId="0" borderId="5" xfId="2" applyNumberFormat="1" applyFont="1" applyBorder="1" applyAlignment="1">
      <alignment horizontal="center" vertical="center"/>
    </xf>
    <xf numFmtId="10" fontId="10" fillId="0" borderId="0" xfId="0" applyNumberFormat="1" applyFont="1" applyAlignment="1">
      <alignment horizontal="left"/>
    </xf>
    <xf numFmtId="10" fontId="0" fillId="0" borderId="0" xfId="0" applyNumberFormat="1" applyAlignment="1">
      <alignment horizontal="left"/>
    </xf>
    <xf numFmtId="0" fontId="4" fillId="5" borderId="8" xfId="0" applyFont="1" applyFill="1" applyBorder="1"/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2" fontId="0" fillId="0" borderId="0" xfId="0" applyNumberFormat="1"/>
    <xf numFmtId="10" fontId="10" fillId="7" borderId="0" xfId="0" applyNumberFormat="1" applyFont="1" applyFill="1" applyAlignment="1">
      <alignment horizontal="left"/>
    </xf>
    <xf numFmtId="0" fontId="0" fillId="9" borderId="6" xfId="0" applyFill="1" applyBorder="1"/>
    <xf numFmtId="0" fontId="0" fillId="10" borderId="6" xfId="0" applyFill="1" applyBorder="1"/>
    <xf numFmtId="0" fontId="0" fillId="11" borderId="6" xfId="0" applyFill="1" applyBorder="1"/>
    <xf numFmtId="14" fontId="0" fillId="0" borderId="0" xfId="0" applyNumberFormat="1"/>
    <xf numFmtId="0" fontId="0" fillId="0" borderId="0" xfId="0" applyFill="1" applyBorder="1" applyAlignment="1"/>
    <xf numFmtId="0" fontId="0" fillId="0" borderId="6" xfId="0" applyFill="1" applyBorder="1" applyAlignment="1"/>
    <xf numFmtId="0" fontId="8" fillId="0" borderId="7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Continuous"/>
    </xf>
    <xf numFmtId="0" fontId="3" fillId="0" borderId="8" xfId="0" applyFont="1" applyBorder="1"/>
    <xf numFmtId="17" fontId="0" fillId="0" borderId="0" xfId="0" applyNumberFormat="1"/>
    <xf numFmtId="0" fontId="0" fillId="12" borderId="0" xfId="0" applyFill="1"/>
    <xf numFmtId="0" fontId="0" fillId="13" borderId="6" xfId="0" applyFill="1" applyBorder="1"/>
    <xf numFmtId="2" fontId="3" fillId="0" borderId="0" xfId="0" applyNumberFormat="1" applyFont="1"/>
    <xf numFmtId="17" fontId="3" fillId="0" borderId="0" xfId="0" applyNumberFormat="1" applyFont="1"/>
    <xf numFmtId="0" fontId="3" fillId="2" borderId="0" xfId="0" applyFont="1" applyFill="1"/>
    <xf numFmtId="0" fontId="0" fillId="14" borderId="0" xfId="0" applyFill="1"/>
    <xf numFmtId="0" fontId="3" fillId="3" borderId="0" xfId="0" applyFont="1" applyFill="1"/>
    <xf numFmtId="0" fontId="3" fillId="8" borderId="0" xfId="0" applyFont="1" applyFill="1"/>
    <xf numFmtId="0" fontId="0" fillId="0" borderId="0" xfId="0" applyFill="1"/>
    <xf numFmtId="0" fontId="3" fillId="15" borderId="0" xfId="0" applyFont="1" applyFill="1"/>
    <xf numFmtId="0" fontId="0" fillId="15" borderId="0" xfId="0" applyFill="1"/>
    <xf numFmtId="0" fontId="0" fillId="10" borderId="0" xfId="0" applyFill="1" applyBorder="1" applyAlignment="1"/>
    <xf numFmtId="0" fontId="0" fillId="16" borderId="0" xfId="0" applyFill="1" applyBorder="1" applyAlignment="1"/>
    <xf numFmtId="0" fontId="0" fillId="17" borderId="6" xfId="0" applyFill="1" applyBorder="1" applyAlignment="1"/>
  </cellXfs>
  <cellStyles count="3">
    <cellStyle name="Normal" xfId="0" builtinId="0"/>
    <cellStyle name="Normal 2" xfId="1" xr:uid="{AD6492D3-70F4-7543-B7B2-2DFAE23FA859}"/>
    <cellStyle name="Normal 3" xfId="2" xr:uid="{B5F475D8-9459-D847-BEE1-C3E84AE844C1}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2" formatCode="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" formatCode="0.00"/>
    </dxf>
    <dxf>
      <numFmt numFmtId="22" formatCode="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" formatCode="0.00"/>
    </dxf>
    <dxf>
      <numFmt numFmtId="22" formatCode="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numFmt numFmtId="19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rgb="FF000000"/>
        <name val="Calibri (Body)"/>
      </font>
    </dxf>
    <dxf>
      <numFmt numFmtId="2" formatCode="0.00"/>
    </dxf>
    <dxf>
      <numFmt numFmtId="19" formatCode="d/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164" formatCode="0.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9"/>
  <colors>
    <mruColors>
      <color rgb="FFFF9C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L'evolution du taux d'inflation (2018-2025)</a:t>
            </a:r>
          </a:p>
        </c:rich>
      </c:tx>
      <c:layout>
        <c:manualLayout>
          <c:xMode val="edge"/>
          <c:yMode val="edge"/>
          <c:x val="0.15544444444444441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MA"/>
        </a:p>
      </c:txPr>
    </c:title>
    <c:autoTitleDeleted val="0"/>
    <c:plotArea>
      <c:layout>
        <c:manualLayout>
          <c:layoutTarget val="inner"/>
          <c:xMode val="edge"/>
          <c:yMode val="edge"/>
          <c:x val="0.11581905480494654"/>
          <c:y val="0.26212959283757176"/>
          <c:w val="0.84337423447069115"/>
          <c:h val="0.61309346748323124"/>
        </c:manualLayout>
      </c:layout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4">
                  <a:lumMod val="75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val>
            <c:numRef>
              <c:f>'DATA INTEREST RATE'!$E$13:$E$102</c:f>
              <c:numCache>
                <c:formatCode>0.0</c:formatCode>
                <c:ptCount val="90"/>
                <c:pt idx="0">
                  <c:v>0.9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1.3</c:v>
                </c:pt>
                <c:pt idx="5">
                  <c:v>1.4</c:v>
                </c:pt>
                <c:pt idx="6">
                  <c:v>1.6</c:v>
                </c:pt>
                <c:pt idx="7">
                  <c:v>1.5</c:v>
                </c:pt>
                <c:pt idx="8">
                  <c:v>1.5</c:v>
                </c:pt>
                <c:pt idx="9">
                  <c:v>1.4</c:v>
                </c:pt>
                <c:pt idx="10">
                  <c:v>0.9</c:v>
                </c:pt>
                <c:pt idx="11">
                  <c:v>0.8</c:v>
                </c:pt>
                <c:pt idx="12">
                  <c:v>0.8</c:v>
                </c:pt>
                <c:pt idx="13">
                  <c:v>0.7</c:v>
                </c:pt>
                <c:pt idx="14">
                  <c:v>0.5</c:v>
                </c:pt>
                <c:pt idx="15">
                  <c:v>0.3</c:v>
                </c:pt>
                <c:pt idx="16">
                  <c:v>0.4</c:v>
                </c:pt>
                <c:pt idx="17">
                  <c:v>0.5</c:v>
                </c:pt>
                <c:pt idx="18">
                  <c:v>0.3</c:v>
                </c:pt>
                <c:pt idx="19">
                  <c:v>0.1</c:v>
                </c:pt>
                <c:pt idx="20">
                  <c:v>0.2</c:v>
                </c:pt>
                <c:pt idx="21">
                  <c:v>0.3</c:v>
                </c:pt>
                <c:pt idx="22">
                  <c:v>0.5</c:v>
                </c:pt>
                <c:pt idx="23">
                  <c:v>0.7</c:v>
                </c:pt>
                <c:pt idx="24">
                  <c:v>0.8</c:v>
                </c:pt>
                <c:pt idx="25">
                  <c:v>0.9</c:v>
                </c:pt>
                <c:pt idx="26">
                  <c:v>0.8</c:v>
                </c:pt>
                <c:pt idx="27">
                  <c:v>0.7</c:v>
                </c:pt>
                <c:pt idx="28">
                  <c:v>0.7</c:v>
                </c:pt>
                <c:pt idx="29">
                  <c:v>0.6</c:v>
                </c:pt>
                <c:pt idx="30">
                  <c:v>0.3</c:v>
                </c:pt>
                <c:pt idx="31">
                  <c:v>0.2</c:v>
                </c:pt>
                <c:pt idx="32">
                  <c:v>0.2</c:v>
                </c:pt>
                <c:pt idx="33">
                  <c:v>0.3</c:v>
                </c:pt>
                <c:pt idx="34">
                  <c:v>0.4</c:v>
                </c:pt>
                <c:pt idx="35">
                  <c:v>0.5</c:v>
                </c:pt>
                <c:pt idx="36">
                  <c:v>0.6</c:v>
                </c:pt>
                <c:pt idx="37">
                  <c:v>0.8</c:v>
                </c:pt>
                <c:pt idx="38">
                  <c:v>0.9</c:v>
                </c:pt>
                <c:pt idx="39">
                  <c:v>1.1000000000000001</c:v>
                </c:pt>
                <c:pt idx="40">
                  <c:v>1.5</c:v>
                </c:pt>
                <c:pt idx="41">
                  <c:v>1.6</c:v>
                </c:pt>
                <c:pt idx="42">
                  <c:v>2.6</c:v>
                </c:pt>
                <c:pt idx="43">
                  <c:v>3.1</c:v>
                </c:pt>
                <c:pt idx="44">
                  <c:v>3.3</c:v>
                </c:pt>
                <c:pt idx="45">
                  <c:v>3.6</c:v>
                </c:pt>
                <c:pt idx="46">
                  <c:v>3.9</c:v>
                </c:pt>
                <c:pt idx="47">
                  <c:v>4.3787283884800869</c:v>
                </c:pt>
                <c:pt idx="48">
                  <c:v>4.7993505572894231</c:v>
                </c:pt>
                <c:pt idx="49">
                  <c:v>5.4897697788473918</c:v>
                </c:pt>
                <c:pt idx="50">
                  <c:v>6.7163875713870844</c:v>
                </c:pt>
                <c:pt idx="51">
                  <c:v>7.4820665870163516</c:v>
                </c:pt>
                <c:pt idx="52">
                  <c:v>7.6290902294969483</c:v>
                </c:pt>
                <c:pt idx="53">
                  <c:v>7.549011601373901</c:v>
                </c:pt>
                <c:pt idx="54">
                  <c:v>7.4</c:v>
                </c:pt>
                <c:pt idx="55">
                  <c:v>7.6</c:v>
                </c:pt>
                <c:pt idx="56">
                  <c:v>8</c:v>
                </c:pt>
                <c:pt idx="57">
                  <c:v>8.3000000000000007</c:v>
                </c:pt>
                <c:pt idx="58">
                  <c:v>8.4</c:v>
                </c:pt>
                <c:pt idx="59">
                  <c:v>8.5</c:v>
                </c:pt>
                <c:pt idx="60">
                  <c:v>7.9</c:v>
                </c:pt>
                <c:pt idx="61">
                  <c:v>7.3</c:v>
                </c:pt>
                <c:pt idx="62">
                  <c:v>6.1</c:v>
                </c:pt>
                <c:pt idx="63">
                  <c:v>5.3</c:v>
                </c:pt>
                <c:pt idx="64">
                  <c:v>5.0999999999999996</c:v>
                </c:pt>
                <c:pt idx="65">
                  <c:v>4.7</c:v>
                </c:pt>
                <c:pt idx="66">
                  <c:v>4.4000000000000004</c:v>
                </c:pt>
                <c:pt idx="67">
                  <c:v>4</c:v>
                </c:pt>
                <c:pt idx="68">
                  <c:v>3.3</c:v>
                </c:pt>
                <c:pt idx="69">
                  <c:v>2.8</c:v>
                </c:pt>
                <c:pt idx="70">
                  <c:v>2.5</c:v>
                </c:pt>
                <c:pt idx="71">
                  <c:v>1.9</c:v>
                </c:pt>
                <c:pt idx="72">
                  <c:v>2.1</c:v>
                </c:pt>
                <c:pt idx="73">
                  <c:v>2</c:v>
                </c:pt>
                <c:pt idx="74">
                  <c:v>1.9</c:v>
                </c:pt>
                <c:pt idx="75">
                  <c:v>2.1</c:v>
                </c:pt>
                <c:pt idx="76">
                  <c:v>1.9</c:v>
                </c:pt>
                <c:pt idx="77">
                  <c:v>2.2999999999999998</c:v>
                </c:pt>
                <c:pt idx="78">
                  <c:v>2.2000000000000002</c:v>
                </c:pt>
                <c:pt idx="79">
                  <c:v>2.2000000000000002</c:v>
                </c:pt>
                <c:pt idx="80">
                  <c:v>2.5</c:v>
                </c:pt>
                <c:pt idx="81">
                  <c:v>2.2999999999999998</c:v>
                </c:pt>
                <c:pt idx="82">
                  <c:v>2.2999999999999998</c:v>
                </c:pt>
                <c:pt idx="83">
                  <c:v>2.2000000000000002</c:v>
                </c:pt>
                <c:pt idx="84">
                  <c:v>1.4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'DATA INTEREST RATE'!#REF!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BC27-A149-A5F3-1490B2C85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304706463"/>
        <c:axId val="1304709727"/>
      </c:lineChart>
      <c:catAx>
        <c:axId val="1304706463"/>
        <c:scaling>
          <c:orientation val="minMax"/>
        </c:scaling>
        <c:delete val="0"/>
        <c:axPos val="b"/>
        <c:numFmt formatCode="mm/yy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MA"/>
          </a:p>
        </c:txPr>
        <c:crossAx val="1304709727"/>
        <c:crosses val="autoZero"/>
        <c:auto val="1"/>
        <c:lblAlgn val="ctr"/>
        <c:lblOffset val="100"/>
        <c:noMultiLvlLbl val="1"/>
      </c:catAx>
      <c:valAx>
        <c:axId val="1304709727"/>
        <c:scaling>
          <c:orientation val="minMax"/>
        </c:scaling>
        <c:delete val="0"/>
        <c:axPos val="l"/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MA"/>
          </a:p>
        </c:txPr>
        <c:crossAx val="1304706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M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 INTEREST RATE'!$E$12</c:f>
              <c:strCache>
                <c:ptCount val="1"/>
                <c:pt idx="0">
                  <c:v>Inflation sous-jacente (%)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'DATA INTEREST RATE'!$E$13:$E$100</c:f>
              <c:numCache>
                <c:formatCode>0.0</c:formatCode>
                <c:ptCount val="88"/>
                <c:pt idx="0">
                  <c:v>0.9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1.3</c:v>
                </c:pt>
                <c:pt idx="5">
                  <c:v>1.4</c:v>
                </c:pt>
                <c:pt idx="6">
                  <c:v>1.6</c:v>
                </c:pt>
                <c:pt idx="7">
                  <c:v>1.5</c:v>
                </c:pt>
                <c:pt idx="8">
                  <c:v>1.5</c:v>
                </c:pt>
                <c:pt idx="9">
                  <c:v>1.4</c:v>
                </c:pt>
                <c:pt idx="10">
                  <c:v>0.9</c:v>
                </c:pt>
                <c:pt idx="11">
                  <c:v>0.8</c:v>
                </c:pt>
                <c:pt idx="12">
                  <c:v>0.8</c:v>
                </c:pt>
                <c:pt idx="13">
                  <c:v>0.7</c:v>
                </c:pt>
                <c:pt idx="14">
                  <c:v>0.5</c:v>
                </c:pt>
                <c:pt idx="15">
                  <c:v>0.3</c:v>
                </c:pt>
                <c:pt idx="16">
                  <c:v>0.4</c:v>
                </c:pt>
                <c:pt idx="17">
                  <c:v>0.5</c:v>
                </c:pt>
                <c:pt idx="18">
                  <c:v>0.3</c:v>
                </c:pt>
                <c:pt idx="19">
                  <c:v>0.1</c:v>
                </c:pt>
                <c:pt idx="20">
                  <c:v>0.2</c:v>
                </c:pt>
                <c:pt idx="21">
                  <c:v>0.3</c:v>
                </c:pt>
                <c:pt idx="22">
                  <c:v>0.5</c:v>
                </c:pt>
                <c:pt idx="23">
                  <c:v>0.7</c:v>
                </c:pt>
                <c:pt idx="24">
                  <c:v>0.8</c:v>
                </c:pt>
                <c:pt idx="25">
                  <c:v>0.9</c:v>
                </c:pt>
                <c:pt idx="26">
                  <c:v>0.8</c:v>
                </c:pt>
                <c:pt idx="27">
                  <c:v>0.7</c:v>
                </c:pt>
                <c:pt idx="28">
                  <c:v>0.7</c:v>
                </c:pt>
                <c:pt idx="29">
                  <c:v>0.6</c:v>
                </c:pt>
                <c:pt idx="30">
                  <c:v>0.3</c:v>
                </c:pt>
                <c:pt idx="31">
                  <c:v>0.2</c:v>
                </c:pt>
                <c:pt idx="32">
                  <c:v>0.2</c:v>
                </c:pt>
                <c:pt idx="33">
                  <c:v>0.3</c:v>
                </c:pt>
                <c:pt idx="34">
                  <c:v>0.4</c:v>
                </c:pt>
                <c:pt idx="35">
                  <c:v>0.5</c:v>
                </c:pt>
                <c:pt idx="36">
                  <c:v>0.6</c:v>
                </c:pt>
                <c:pt idx="37">
                  <c:v>0.8</c:v>
                </c:pt>
                <c:pt idx="38">
                  <c:v>0.9</c:v>
                </c:pt>
                <c:pt idx="39">
                  <c:v>1.1000000000000001</c:v>
                </c:pt>
                <c:pt idx="40">
                  <c:v>1.5</c:v>
                </c:pt>
                <c:pt idx="41">
                  <c:v>1.6</c:v>
                </c:pt>
                <c:pt idx="42">
                  <c:v>2.6</c:v>
                </c:pt>
                <c:pt idx="43">
                  <c:v>3.1</c:v>
                </c:pt>
                <c:pt idx="44">
                  <c:v>3.3</c:v>
                </c:pt>
                <c:pt idx="45">
                  <c:v>3.6</c:v>
                </c:pt>
                <c:pt idx="46">
                  <c:v>3.9</c:v>
                </c:pt>
                <c:pt idx="47">
                  <c:v>4.3787283884800869</c:v>
                </c:pt>
                <c:pt idx="48">
                  <c:v>4.7993505572894231</c:v>
                </c:pt>
                <c:pt idx="49">
                  <c:v>5.4897697788473918</c:v>
                </c:pt>
                <c:pt idx="50">
                  <c:v>6.7163875713870844</c:v>
                </c:pt>
                <c:pt idx="51">
                  <c:v>7.4820665870163516</c:v>
                </c:pt>
                <c:pt idx="52">
                  <c:v>7.6290902294969483</c:v>
                </c:pt>
                <c:pt idx="53">
                  <c:v>7.549011601373901</c:v>
                </c:pt>
                <c:pt idx="54">
                  <c:v>7.4</c:v>
                </c:pt>
                <c:pt idx="55">
                  <c:v>7.6</c:v>
                </c:pt>
                <c:pt idx="56">
                  <c:v>8</c:v>
                </c:pt>
                <c:pt idx="57">
                  <c:v>8.3000000000000007</c:v>
                </c:pt>
                <c:pt idx="58">
                  <c:v>8.4</c:v>
                </c:pt>
                <c:pt idx="59">
                  <c:v>8.5</c:v>
                </c:pt>
                <c:pt idx="60">
                  <c:v>7.9</c:v>
                </c:pt>
                <c:pt idx="61">
                  <c:v>7.3</c:v>
                </c:pt>
                <c:pt idx="62">
                  <c:v>6.1</c:v>
                </c:pt>
                <c:pt idx="63">
                  <c:v>5.3</c:v>
                </c:pt>
                <c:pt idx="64">
                  <c:v>5.0999999999999996</c:v>
                </c:pt>
                <c:pt idx="65">
                  <c:v>4.7</c:v>
                </c:pt>
                <c:pt idx="66">
                  <c:v>4.4000000000000004</c:v>
                </c:pt>
                <c:pt idx="67">
                  <c:v>4</c:v>
                </c:pt>
                <c:pt idx="68">
                  <c:v>3.3</c:v>
                </c:pt>
                <c:pt idx="69">
                  <c:v>2.8</c:v>
                </c:pt>
                <c:pt idx="70">
                  <c:v>2.5</c:v>
                </c:pt>
                <c:pt idx="71">
                  <c:v>1.9</c:v>
                </c:pt>
                <c:pt idx="72">
                  <c:v>2.1</c:v>
                </c:pt>
                <c:pt idx="73">
                  <c:v>2</c:v>
                </c:pt>
                <c:pt idx="74">
                  <c:v>1.9</c:v>
                </c:pt>
                <c:pt idx="75">
                  <c:v>2.1</c:v>
                </c:pt>
                <c:pt idx="76">
                  <c:v>1.9</c:v>
                </c:pt>
                <c:pt idx="77">
                  <c:v>2.2999999999999998</c:v>
                </c:pt>
                <c:pt idx="78">
                  <c:v>2.2000000000000002</c:v>
                </c:pt>
                <c:pt idx="79">
                  <c:v>2.2000000000000002</c:v>
                </c:pt>
                <c:pt idx="80">
                  <c:v>2.5</c:v>
                </c:pt>
                <c:pt idx="81">
                  <c:v>2.2999999999999998</c:v>
                </c:pt>
                <c:pt idx="82">
                  <c:v>2.2999999999999998</c:v>
                </c:pt>
                <c:pt idx="83">
                  <c:v>2.2000000000000002</c:v>
                </c:pt>
                <c:pt idx="84">
                  <c:v>1.4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14-6445-AA3A-50E67D39EF3F}"/>
            </c:ext>
          </c:extLst>
        </c:ser>
        <c:ser>
          <c:idx val="1"/>
          <c:order val="1"/>
          <c:tx>
            <c:strRef>
              <c:f>'DATA INTEREST RATE'!$F$12</c:f>
              <c:strCache>
                <c:ptCount val="1"/>
                <c:pt idx="0">
                  <c:v>52 semaines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'DATA INTEREST RATE'!$F$13:$F$100</c:f>
              <c:numCache>
                <c:formatCode>General</c:formatCode>
                <c:ptCount val="88"/>
                <c:pt idx="0">
                  <c:v>2.2799999999999998</c:v>
                </c:pt>
                <c:pt idx="1">
                  <c:v>2.31</c:v>
                </c:pt>
                <c:pt idx="2">
                  <c:v>2.3330000000000002</c:v>
                </c:pt>
                <c:pt idx="3">
                  <c:v>2.355</c:v>
                </c:pt>
                <c:pt idx="4">
                  <c:v>2.3769999999999998</c:v>
                </c:pt>
                <c:pt idx="5">
                  <c:v>2.4</c:v>
                </c:pt>
                <c:pt idx="6">
                  <c:v>2.4300000000000002</c:v>
                </c:pt>
                <c:pt idx="7">
                  <c:v>2.4500000000000002</c:v>
                </c:pt>
                <c:pt idx="8">
                  <c:v>2.44</c:v>
                </c:pt>
                <c:pt idx="9">
                  <c:v>2.4500000000000002</c:v>
                </c:pt>
                <c:pt idx="10">
                  <c:v>2.44</c:v>
                </c:pt>
                <c:pt idx="11">
                  <c:v>2.35</c:v>
                </c:pt>
                <c:pt idx="12">
                  <c:v>2.3199999999999998</c:v>
                </c:pt>
                <c:pt idx="13">
                  <c:v>2.33</c:v>
                </c:pt>
                <c:pt idx="14">
                  <c:v>2.31</c:v>
                </c:pt>
                <c:pt idx="15" formatCode="0.00">
                  <c:v>2.2919999999999998</c:v>
                </c:pt>
                <c:pt idx="16">
                  <c:v>2.2799999999999998</c:v>
                </c:pt>
                <c:pt idx="17">
                  <c:v>2.327</c:v>
                </c:pt>
                <c:pt idx="18">
                  <c:v>2.2599999999999998</c:v>
                </c:pt>
                <c:pt idx="19">
                  <c:v>2.2799999999999998</c:v>
                </c:pt>
                <c:pt idx="20">
                  <c:v>2.31</c:v>
                </c:pt>
                <c:pt idx="21">
                  <c:v>2.2799999999999998</c:v>
                </c:pt>
                <c:pt idx="22">
                  <c:v>2.23</c:v>
                </c:pt>
                <c:pt idx="23">
                  <c:v>2.15</c:v>
                </c:pt>
                <c:pt idx="24">
                  <c:v>2.04</c:v>
                </c:pt>
                <c:pt idx="25">
                  <c:v>1.91</c:v>
                </c:pt>
                <c:pt idx="26">
                  <c:v>1.85</c:v>
                </c:pt>
                <c:pt idx="27">
                  <c:v>2</c:v>
                </c:pt>
                <c:pt idx="28">
                  <c:v>1.8919999999999999</c:v>
                </c:pt>
                <c:pt idx="29">
                  <c:v>1.784</c:v>
                </c:pt>
                <c:pt idx="30">
                  <c:v>1.6759999999999999</c:v>
                </c:pt>
                <c:pt idx="31">
                  <c:v>1.65</c:v>
                </c:pt>
                <c:pt idx="32">
                  <c:v>1.6</c:v>
                </c:pt>
                <c:pt idx="33">
                  <c:v>1.6160000000000001</c:v>
                </c:pt>
                <c:pt idx="34">
                  <c:v>1.57</c:v>
                </c:pt>
                <c:pt idx="35">
                  <c:v>1.5680000000000001</c:v>
                </c:pt>
                <c:pt idx="36">
                  <c:v>1.526</c:v>
                </c:pt>
                <c:pt idx="37">
                  <c:v>1.5169999999999999</c:v>
                </c:pt>
                <c:pt idx="38">
                  <c:v>1.508</c:v>
                </c:pt>
                <c:pt idx="39">
                  <c:v>1.516</c:v>
                </c:pt>
                <c:pt idx="40">
                  <c:v>1.5</c:v>
                </c:pt>
                <c:pt idx="41">
                  <c:v>1.496</c:v>
                </c:pt>
                <c:pt idx="42">
                  <c:v>1.496</c:v>
                </c:pt>
                <c:pt idx="43">
                  <c:v>1.52</c:v>
                </c:pt>
                <c:pt idx="44">
                  <c:v>1.5269999999999999</c:v>
                </c:pt>
                <c:pt idx="45">
                  <c:v>1.5569999999999999</c:v>
                </c:pt>
                <c:pt idx="46">
                  <c:v>1.5740000000000001</c:v>
                </c:pt>
                <c:pt idx="47">
                  <c:v>1.59</c:v>
                </c:pt>
                <c:pt idx="48">
                  <c:v>1.607</c:v>
                </c:pt>
                <c:pt idx="49">
                  <c:v>1.6459999999999999</c:v>
                </c:pt>
                <c:pt idx="50">
                  <c:v>1.7030000000000001</c:v>
                </c:pt>
                <c:pt idx="51">
                  <c:v>1.79</c:v>
                </c:pt>
                <c:pt idx="52">
                  <c:v>1.95</c:v>
                </c:pt>
                <c:pt idx="53">
                  <c:v>2.08</c:v>
                </c:pt>
                <c:pt idx="54">
                  <c:v>2.1749999999999998</c:v>
                </c:pt>
                <c:pt idx="55">
                  <c:v>2.5110000000000001</c:v>
                </c:pt>
                <c:pt idx="56">
                  <c:v>2.8460000000000001</c:v>
                </c:pt>
                <c:pt idx="57">
                  <c:v>3.1819999999999999</c:v>
                </c:pt>
                <c:pt idx="58">
                  <c:v>3.5179999999999998</c:v>
                </c:pt>
                <c:pt idx="59">
                  <c:v>3.452</c:v>
                </c:pt>
                <c:pt idx="60">
                  <c:v>3.4060000000000001</c:v>
                </c:pt>
                <c:pt idx="61">
                  <c:v>3.4969999999999999</c:v>
                </c:pt>
                <c:pt idx="62">
                  <c:v>3.3940000000000001</c:v>
                </c:pt>
                <c:pt idx="63">
                  <c:v>3.3420000000000001</c:v>
                </c:pt>
                <c:pt idx="64">
                  <c:v>3.298</c:v>
                </c:pt>
                <c:pt idx="65">
                  <c:v>3.246</c:v>
                </c:pt>
                <c:pt idx="66">
                  <c:v>3.2410000000000001</c:v>
                </c:pt>
                <c:pt idx="67">
                  <c:v>3.198</c:v>
                </c:pt>
                <c:pt idx="68">
                  <c:v>3.0760000000000001</c:v>
                </c:pt>
                <c:pt idx="69">
                  <c:v>3.0510000000000002</c:v>
                </c:pt>
                <c:pt idx="70">
                  <c:v>3.0259999999999998</c:v>
                </c:pt>
                <c:pt idx="71">
                  <c:v>2.984</c:v>
                </c:pt>
                <c:pt idx="72">
                  <c:v>2.9430000000000001</c:v>
                </c:pt>
                <c:pt idx="73">
                  <c:v>2.9039999999999999</c:v>
                </c:pt>
                <c:pt idx="74">
                  <c:v>2.8660000000000001</c:v>
                </c:pt>
                <c:pt idx="75">
                  <c:v>2.827</c:v>
                </c:pt>
                <c:pt idx="76">
                  <c:v>2.7890000000000001</c:v>
                </c:pt>
                <c:pt idx="77">
                  <c:v>2.746</c:v>
                </c:pt>
                <c:pt idx="78">
                  <c:v>2.6930000000000001</c:v>
                </c:pt>
                <c:pt idx="79">
                  <c:v>2.665</c:v>
                </c:pt>
                <c:pt idx="80">
                  <c:v>2.637</c:v>
                </c:pt>
                <c:pt idx="81">
                  <c:v>2.5270000000000001</c:v>
                </c:pt>
                <c:pt idx="82">
                  <c:v>2.4820000000000002</c:v>
                </c:pt>
                <c:pt idx="83">
                  <c:v>2.6</c:v>
                </c:pt>
                <c:pt idx="84">
                  <c:v>2.5430000000000001</c:v>
                </c:pt>
                <c:pt idx="85">
                  <c:v>2.2309999999999999</c:v>
                </c:pt>
                <c:pt idx="86">
                  <c:v>2.0840000000000001</c:v>
                </c:pt>
                <c:pt idx="87">
                  <c:v>1.7529999999999999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14-6445-AA3A-50E67D39EF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4717039"/>
        <c:axId val="647401568"/>
      </c:lineChart>
      <c:catAx>
        <c:axId val="19847170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A"/>
          </a:p>
        </c:txPr>
        <c:crossAx val="647401568"/>
        <c:crosses val="autoZero"/>
        <c:auto val="1"/>
        <c:lblAlgn val="ctr"/>
        <c:lblOffset val="100"/>
        <c:noMultiLvlLbl val="0"/>
      </c:catAx>
      <c:valAx>
        <c:axId val="64740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A"/>
          </a:p>
        </c:txPr>
        <c:crossAx val="1984717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A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A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'DATA INTEREST RATE'!$C$190:$C$195</c:f>
              <c:numCache>
                <c:formatCode>m/d/yy</c:formatCode>
                <c:ptCount val="6"/>
                <c:pt idx="0">
                  <c:v>45685</c:v>
                </c:pt>
                <c:pt idx="1">
                  <c:v>45716</c:v>
                </c:pt>
                <c:pt idx="2">
                  <c:v>45744</c:v>
                </c:pt>
                <c:pt idx="3">
                  <c:v>45775</c:v>
                </c:pt>
                <c:pt idx="4">
                  <c:v>45805</c:v>
                </c:pt>
                <c:pt idx="5">
                  <c:v>45836</c:v>
                </c:pt>
              </c:numCache>
            </c:numRef>
          </c:cat>
          <c:val>
            <c:numRef>
              <c:f>'DATA INTEREST RATE'!$D$190:$D$195</c:f>
              <c:numCache>
                <c:formatCode>General</c:formatCode>
                <c:ptCount val="6"/>
                <c:pt idx="0">
                  <c:v>2.3901098901098901</c:v>
                </c:pt>
                <c:pt idx="1">
                  <c:v>2.3049450549450547</c:v>
                </c:pt>
                <c:pt idx="2">
                  <c:v>2.2503935630575476</c:v>
                </c:pt>
                <c:pt idx="3">
                  <c:v>2.251918619905545</c:v>
                </c:pt>
                <c:pt idx="4">
                  <c:v>2.2533944813713487</c:v>
                </c:pt>
                <c:pt idx="5">
                  <c:v>2.2549195382193457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9E-474A-B736-48F580FC5B8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'DATA INTEREST RATE'!$C$190:$C$195</c:f>
              <c:numCache>
                <c:formatCode>m/d/yy</c:formatCode>
                <c:ptCount val="6"/>
                <c:pt idx="0">
                  <c:v>45685</c:v>
                </c:pt>
                <c:pt idx="1">
                  <c:v>45716</c:v>
                </c:pt>
                <c:pt idx="2">
                  <c:v>45744</c:v>
                </c:pt>
                <c:pt idx="3">
                  <c:v>45775</c:v>
                </c:pt>
                <c:pt idx="4">
                  <c:v>45805</c:v>
                </c:pt>
                <c:pt idx="5">
                  <c:v>45836</c:v>
                </c:pt>
              </c:numCache>
            </c:numRef>
          </c:cat>
          <c:val>
            <c:numRef>
              <c:f>'DATA INTEREST RATE'!$E$190:$E$195</c:f>
              <c:numCache>
                <c:formatCode>General</c:formatCode>
                <c:ptCount val="6"/>
                <c:pt idx="0">
                  <c:v>2.2999999999999998</c:v>
                </c:pt>
                <c:pt idx="1">
                  <c:v>2.2000000000000002</c:v>
                </c:pt>
                <c:pt idx="2">
                  <c:v>1.4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9E-474A-B736-48F580FC5B86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'DATA INTEREST RATE'!$C$190:$C$195</c:f>
              <c:numCache>
                <c:formatCode>m/d/yy</c:formatCode>
                <c:ptCount val="6"/>
                <c:pt idx="0">
                  <c:v>45685</c:v>
                </c:pt>
                <c:pt idx="1">
                  <c:v>45716</c:v>
                </c:pt>
                <c:pt idx="2">
                  <c:v>45744</c:v>
                </c:pt>
                <c:pt idx="3">
                  <c:v>45775</c:v>
                </c:pt>
                <c:pt idx="4">
                  <c:v>45805</c:v>
                </c:pt>
                <c:pt idx="5">
                  <c:v>45836</c:v>
                </c:pt>
              </c:numCache>
            </c:numRef>
          </c:cat>
          <c:val>
            <c:numRef>
              <c:f>'DATA INTEREST RATE'!$F$190:$F$195</c:f>
              <c:numCache>
                <c:formatCode>General</c:formatCode>
                <c:ptCount val="6"/>
                <c:pt idx="0">
                  <c:v>2.4820000000000002</c:v>
                </c:pt>
                <c:pt idx="1">
                  <c:v>2.6</c:v>
                </c:pt>
                <c:pt idx="2">
                  <c:v>2.5430000000000001</c:v>
                </c:pt>
                <c:pt idx="3">
                  <c:v>2.2309999999999999</c:v>
                </c:pt>
                <c:pt idx="4">
                  <c:v>2.0840000000000001</c:v>
                </c:pt>
                <c:pt idx="5">
                  <c:v>1.7529999999999999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9E-474A-B736-48F580FC5B86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'DATA INTEREST RATE'!$C$190:$C$195</c:f>
              <c:numCache>
                <c:formatCode>m/d/yy</c:formatCode>
                <c:ptCount val="6"/>
                <c:pt idx="0">
                  <c:v>45685</c:v>
                </c:pt>
                <c:pt idx="1">
                  <c:v>45716</c:v>
                </c:pt>
                <c:pt idx="2">
                  <c:v>45744</c:v>
                </c:pt>
                <c:pt idx="3">
                  <c:v>45775</c:v>
                </c:pt>
                <c:pt idx="4">
                  <c:v>45805</c:v>
                </c:pt>
                <c:pt idx="5">
                  <c:v>45836</c:v>
                </c:pt>
              </c:numCache>
            </c:numRef>
          </c:cat>
          <c:val>
            <c:numRef>
              <c:f>'DATA INTEREST RATE'!$G$190:$G$195</c:f>
              <c:numCache>
                <c:formatCode>General</c:formatCode>
                <c:ptCount val="6"/>
                <c:pt idx="0">
                  <c:v>2.5137098901098902</c:v>
                </c:pt>
                <c:pt idx="1">
                  <c:v>2.4243450549450549</c:v>
                </c:pt>
                <c:pt idx="2">
                  <c:v>2.3361935630575479</c:v>
                </c:pt>
                <c:pt idx="3">
                  <c:v>2.3209186199055449</c:v>
                </c:pt>
                <c:pt idx="4">
                  <c:v>2.3223944813713486</c:v>
                </c:pt>
                <c:pt idx="5">
                  <c:v>2.3239195382193456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9E-474A-B736-48F580FC5B86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'DATA INTEREST RATE'!$C$190:$C$195</c:f>
              <c:numCache>
                <c:formatCode>m/d/yy</c:formatCode>
                <c:ptCount val="6"/>
                <c:pt idx="0">
                  <c:v>45685</c:v>
                </c:pt>
                <c:pt idx="1">
                  <c:v>45716</c:v>
                </c:pt>
                <c:pt idx="2">
                  <c:v>45744</c:v>
                </c:pt>
                <c:pt idx="3">
                  <c:v>45775</c:v>
                </c:pt>
                <c:pt idx="4">
                  <c:v>45805</c:v>
                </c:pt>
                <c:pt idx="5">
                  <c:v>45836</c:v>
                </c:pt>
              </c:numCache>
            </c:numRef>
          </c:cat>
          <c:val>
            <c:numRef>
              <c:f>'DATA INTEREST RATE'!$H$190:$H$195</c:f>
              <c:numCache>
                <c:formatCode>General</c:formatCode>
                <c:ptCount val="6"/>
                <c:pt idx="0">
                  <c:v>3.1709890109890004E-2</c:v>
                </c:pt>
                <c:pt idx="1">
                  <c:v>0.17565494505494517</c:v>
                </c:pt>
                <c:pt idx="2">
                  <c:v>0.20680643694245227</c:v>
                </c:pt>
                <c:pt idx="3">
                  <c:v>8.9918619905545061E-2</c:v>
                </c:pt>
                <c:pt idx="4">
                  <c:v>0.23839448137134855</c:v>
                </c:pt>
                <c:pt idx="5">
                  <c:v>0.57091953821934571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9E-474A-B736-48F580FC5B86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'DATA INTEREST RATE'!$C$190:$C$195</c:f>
              <c:numCache>
                <c:formatCode>m/d/yy</c:formatCode>
                <c:ptCount val="6"/>
                <c:pt idx="0">
                  <c:v>45685</c:v>
                </c:pt>
                <c:pt idx="1">
                  <c:v>45716</c:v>
                </c:pt>
                <c:pt idx="2">
                  <c:v>45744</c:v>
                </c:pt>
                <c:pt idx="3">
                  <c:v>45775</c:v>
                </c:pt>
                <c:pt idx="4">
                  <c:v>45805</c:v>
                </c:pt>
                <c:pt idx="5">
                  <c:v>45836</c:v>
                </c:pt>
              </c:numCache>
            </c:numRef>
          </c:cat>
          <c:val>
            <c:numRef>
              <c:f>'DATA INTEREST RATE'!$I$190:$I$195</c:f>
              <c:numCache>
                <c:formatCode>General</c:formatCode>
                <c:ptCount val="6"/>
                <c:pt idx="0">
                  <c:v>1.2775942832348912</c:v>
                </c:pt>
                <c:pt idx="1">
                  <c:v>6.7559594251901984</c:v>
                </c:pt>
                <c:pt idx="2">
                  <c:v>8.1323805325384289</c:v>
                </c:pt>
                <c:pt idx="3">
                  <c:v>4.0304177456541943</c:v>
                </c:pt>
                <c:pt idx="4">
                  <c:v>11.43927453797258</c:v>
                </c:pt>
                <c:pt idx="5">
                  <c:v>32.568142511086471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79E-474A-B736-48F580FC5B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4636848"/>
        <c:axId val="325945648"/>
      </c:lineChart>
      <c:dateAx>
        <c:axId val="34463684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A"/>
          </a:p>
        </c:txPr>
        <c:crossAx val="325945648"/>
        <c:crosses val="autoZero"/>
        <c:auto val="1"/>
        <c:lblOffset val="100"/>
        <c:baseTimeUnit val="months"/>
      </c:dateAx>
      <c:valAx>
        <c:axId val="32594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A"/>
          </a:p>
        </c:txPr>
        <c:crossAx val="344636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A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529365</xdr:colOff>
      <xdr:row>86</xdr:row>
      <xdr:rowOff>102577</xdr:rowOff>
    </xdr:from>
    <xdr:to>
      <xdr:col>20</xdr:col>
      <xdr:colOff>410937</xdr:colOff>
      <xdr:row>101</xdr:row>
      <xdr:rowOff>40870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3A3408B-7A37-D33D-409A-E8DE838091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19050</xdr:colOff>
      <xdr:row>10</xdr:row>
      <xdr:rowOff>12700</xdr:rowOff>
    </xdr:from>
    <xdr:to>
      <xdr:col>16</xdr:col>
      <xdr:colOff>476250</xdr:colOff>
      <xdr:row>24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9B227C-EE6A-5606-74E0-ED9F198702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25400</xdr:colOff>
      <xdr:row>38</xdr:row>
      <xdr:rowOff>12700</xdr:rowOff>
    </xdr:from>
    <xdr:to>
      <xdr:col>16</xdr:col>
      <xdr:colOff>1765300</xdr:colOff>
      <xdr:row>42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0B42DE9-980B-AF22-504C-08A2534385AA}"/>
            </a:ext>
          </a:extLst>
        </xdr:cNvPr>
        <xdr:cNvSpPr txBox="1"/>
      </xdr:nvSpPr>
      <xdr:spPr>
        <a:xfrm>
          <a:off x="17132300" y="7416800"/>
          <a:ext cx="5486400" cy="7874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52-week treasury yield= 0,024+</a:t>
          </a:r>
          <a:r>
            <a:rPr lang="en-US" sz="1100" baseline="0"/>
            <a:t> (0,99*Taux directeur)+(0,044*inflation)</a:t>
          </a:r>
        </a:p>
        <a:p>
          <a:r>
            <a:rPr lang="en-US" sz="1100" baseline="0"/>
            <a:t>=&gt; 1% increase in policy rate results in 1% increase in treasury yield</a:t>
          </a:r>
          <a:endParaRPr lang="en-US" sz="1100"/>
        </a:p>
      </xdr:txBody>
    </xdr:sp>
    <xdr:clientData/>
  </xdr:twoCellAnchor>
  <xdr:twoCellAnchor>
    <xdr:from>
      <xdr:col>10</xdr:col>
      <xdr:colOff>12700</xdr:colOff>
      <xdr:row>156</xdr:row>
      <xdr:rowOff>171450</xdr:rowOff>
    </xdr:from>
    <xdr:to>
      <xdr:col>15</xdr:col>
      <xdr:colOff>622300</xdr:colOff>
      <xdr:row>181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F48F09D-4043-9228-6685-5F5DFCBE47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eriemhallaoui/Downloads/Sofac%20project.xlsx" TargetMode="External"/><Relationship Id="rId1" Type="http://schemas.openxmlformats.org/officeDocument/2006/relationships/externalLinkPath" Target="/Users/meriemhallaoui/Downloads/Sofac%20projec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 INTEREST RATE"/>
      <sheetName val="Sheet3"/>
      <sheetName val="Sheet3 (2)"/>
    </sheetNames>
    <sheetDataSet>
      <sheetData sheetId="0"/>
      <sheetData sheetId="1"/>
      <sheetData sheetId="2">
        <row r="4">
          <cell r="B4" t="str">
            <v>Taux directeur (%)</v>
          </cell>
          <cell r="C4" t="str">
            <v>52 semaines (%)</v>
          </cell>
          <cell r="D4" t="str">
            <v>Inflation sous-jacente (%)</v>
          </cell>
        </row>
        <row r="5">
          <cell r="A5">
            <v>43907</v>
          </cell>
          <cell r="B5">
            <v>2</v>
          </cell>
          <cell r="C5">
            <v>2.3530000000000002</v>
          </cell>
          <cell r="D5">
            <v>0.8</v>
          </cell>
        </row>
        <row r="6">
          <cell r="A6">
            <v>44000</v>
          </cell>
          <cell r="B6">
            <v>1.5</v>
          </cell>
          <cell r="C6">
            <v>2</v>
          </cell>
          <cell r="D6">
            <v>0.7</v>
          </cell>
        </row>
        <row r="7">
          <cell r="A7">
            <v>44096</v>
          </cell>
          <cell r="B7">
            <v>1.5</v>
          </cell>
          <cell r="C7">
            <v>1.6759999999999999</v>
          </cell>
          <cell r="D7">
            <v>0.3</v>
          </cell>
        </row>
        <row r="8">
          <cell r="A8">
            <v>44180</v>
          </cell>
          <cell r="B8">
            <v>1.5</v>
          </cell>
          <cell r="C8">
            <v>1.929</v>
          </cell>
          <cell r="D8">
            <v>0.3</v>
          </cell>
        </row>
        <row r="9">
          <cell r="A9">
            <v>44278</v>
          </cell>
          <cell r="B9">
            <v>1.5</v>
          </cell>
          <cell r="C9">
            <v>1.526</v>
          </cell>
          <cell r="D9">
            <v>0.6</v>
          </cell>
        </row>
        <row r="10">
          <cell r="A10">
            <v>44369</v>
          </cell>
          <cell r="B10">
            <v>1.5</v>
          </cell>
          <cell r="C10">
            <v>1.524</v>
          </cell>
          <cell r="D10">
            <v>1.1000000000000001</v>
          </cell>
        </row>
        <row r="11">
          <cell r="A11">
            <v>44551</v>
          </cell>
          <cell r="B11">
            <v>1.5</v>
          </cell>
          <cell r="C11">
            <v>1.5569999999999999</v>
          </cell>
          <cell r="D11">
            <v>3.6</v>
          </cell>
        </row>
        <row r="12">
          <cell r="A12">
            <v>44642</v>
          </cell>
          <cell r="B12">
            <v>1.5</v>
          </cell>
          <cell r="C12">
            <v>1.607</v>
          </cell>
          <cell r="D12">
            <v>4.7993505572894231</v>
          </cell>
        </row>
        <row r="13">
          <cell r="A13">
            <v>44733</v>
          </cell>
          <cell r="B13">
            <v>1.5</v>
          </cell>
          <cell r="C13">
            <v>1.7909999999999999</v>
          </cell>
          <cell r="D13">
            <v>7.4820665870163516</v>
          </cell>
        </row>
        <row r="14">
          <cell r="A14">
            <v>44831</v>
          </cell>
          <cell r="B14">
            <v>2</v>
          </cell>
          <cell r="C14">
            <v>2.1749999999999998</v>
          </cell>
          <cell r="D14">
            <v>7.4</v>
          </cell>
        </row>
        <row r="15">
          <cell r="A15">
            <v>45008</v>
          </cell>
          <cell r="B15">
            <v>3</v>
          </cell>
          <cell r="C15">
            <v>3.4060000000000001</v>
          </cell>
          <cell r="D15">
            <v>7.9</v>
          </cell>
        </row>
        <row r="16">
          <cell r="A16">
            <v>45099</v>
          </cell>
          <cell r="B16">
            <v>3</v>
          </cell>
          <cell r="C16">
            <v>3.3420000000000001</v>
          </cell>
          <cell r="D16">
            <v>5.3</v>
          </cell>
        </row>
        <row r="17">
          <cell r="A17">
            <v>45197</v>
          </cell>
          <cell r="B17">
            <v>3</v>
          </cell>
          <cell r="C17">
            <v>3.2410000000000001</v>
          </cell>
          <cell r="D17">
            <v>4.4000000000000004</v>
          </cell>
        </row>
        <row r="18">
          <cell r="A18">
            <v>45372</v>
          </cell>
          <cell r="B18">
            <v>3</v>
          </cell>
          <cell r="C18">
            <v>2.9430000000000001</v>
          </cell>
          <cell r="D18">
            <v>2.1</v>
          </cell>
        </row>
        <row r="19">
          <cell r="A19">
            <v>45561</v>
          </cell>
          <cell r="B19">
            <v>2.75</v>
          </cell>
          <cell r="C19">
            <v>2.6930000000000001</v>
          </cell>
          <cell r="D19">
            <v>2.2000000000000002</v>
          </cell>
        </row>
        <row r="20">
          <cell r="A20">
            <v>45645</v>
          </cell>
          <cell r="B20">
            <v>2.5</v>
          </cell>
          <cell r="C20">
            <v>2.5270000000000001</v>
          </cell>
          <cell r="D20">
            <v>2.2999999999999998</v>
          </cell>
        </row>
        <row r="21">
          <cell r="A21">
            <v>45736</v>
          </cell>
          <cell r="B21">
            <v>2.25</v>
          </cell>
          <cell r="C21">
            <v>2.5430000000000001</v>
          </cell>
          <cell r="D21">
            <v>1.4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D49B0FE-6BEA-3B44-AA52-ACEFEA2EA822}" name="Table468" displayName="Table468" ref="E12:G102" totalsRowShown="0" headerRowBorderDxfId="29" tableBorderDxfId="28">
  <autoFilter ref="E12:G102" xr:uid="{7D49B0FE-6BEA-3B44-AA52-ACEFEA2EA822}"/>
  <tableColumns count="3">
    <tableColumn id="2" xr3:uid="{D4E7627A-EC5C-7E44-99B9-55B8FA4B0A0C}" name="Inflation sous-jacente (%)" dataDxfId="27" dataCellStyle="Normal 2"/>
    <tableColumn id="1" xr3:uid="{9849B5E5-96B8-3F42-AE81-2D6E3A0510C0}" name="52 semaines" dataDxfId="26" dataCellStyle="Normal 2"/>
    <tableColumn id="3" xr3:uid="{350B918A-0481-5F44-A1BD-AEF7326B357B}" name="Column1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6F39AA0-24AD-884A-A35A-020A747ED5A8}" name="Table8" displayName="Table8" ref="A12:D103" totalsRowShown="0" headerRowDxfId="25">
  <autoFilter ref="A12:D103" xr:uid="{D6F39AA0-24AD-884A-A35A-020A747ED5A8}"/>
  <sortState xmlns:xlrd2="http://schemas.microsoft.com/office/spreadsheetml/2017/richdata2" ref="A13:B40">
    <sortCondition ref="A12:A40"/>
  </sortState>
  <tableColumns count="4">
    <tableColumn id="1" xr3:uid="{06178E9B-23EC-5F4F-9A65-D4B1133CCC39}" name="Date " dataDxfId="24"/>
    <tableColumn id="2" xr3:uid="{7F6E49C7-27F5-D541-ACB1-31E2B191234E}" name="Taux directeur (%)" dataDxfId="23" dataCellStyle="Normal 3"/>
    <tableColumn id="3" xr3:uid="{98F88CB2-CF21-6945-BBE4-EE9627290F7D}" name="Date (Monthly)" dataDxfId="22"/>
    <tableColumn id="4" xr3:uid="{E067D599-E144-DF4A-9229-3BD24B68A297}" name="Taux Directeur (%)2" dataDxfId="21">
      <calculatedColumnFormula array="1">INDEX(B:B,MATCH(C13,A:A,1))+((C13-INDEX(A:A,MATCH(C13,A:A,1)))*(INDEX(B:B,MATCH(C13,A:A,1)+1)-INDEX(B:B,MATCH(C13,A:A,1)))/(INDEX(A:A,MATCH(C13,A:A,1)+1)-INDEX(A:A,MATCH(C13,A:A,1))))</calculatedColumnFormula>
    </tableColumn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765C41-BD64-844F-A7D7-0026330C59F5}" name="Table1" displayName="Table1" ref="E199:G200" totalsRowShown="0" headerRowDxfId="20">
  <autoFilter ref="E199:G200" xr:uid="{88765C41-BD64-844F-A7D7-0026330C59F5}"/>
  <tableColumns count="3">
    <tableColumn id="1" xr3:uid="{14997EAE-23E2-5743-B432-13D6892AE053}" name="MEAN ABSOLUTE ERROR">
      <calculatedColumnFormula>AVERAGE(H190:H195)</calculatedColumnFormula>
    </tableColumn>
    <tableColumn id="2" xr3:uid="{3641D3B7-1240-5F4D-8B47-478381F5BC66}" name="Mean Absolute Percentage Error">
      <calculatedColumnFormula>AVERAGE(I190:I195)</calculatedColumnFormula>
    </tableColumn>
    <tableColumn id="3" xr3:uid="{F78F14BC-2A66-3949-B52B-6B6FF9E67073}" name="RMSE (Root Mean Square Error)">
      <calculatedColumnFormula array="1">SQRT(AVERAGE((F190:F195 - G190:G195)^2))</calculatedColumnFormula>
    </tableColumn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A05AC4-4595-8C44-AD50-EBF1C4577CB8}" name="Table2" displayName="Table2" ref="C107:I195" totalsRowShown="0" headerRowDxfId="18">
  <autoFilter ref="C107:I195" xr:uid="{11A05AC4-4595-8C44-AD50-EBF1C4577CB8}"/>
  <tableColumns count="7">
    <tableColumn id="1" xr3:uid="{7475E768-2753-B448-85A9-72994585C9FE}" name="Date (Monthly)" dataDxfId="19"/>
    <tableColumn id="2" xr3:uid="{7BCBA25F-0575-1F48-A8C2-BFD35771F64F}" name="Taux Directeur (%)2"/>
    <tableColumn id="3" xr3:uid="{A1F19939-9DCB-FC45-B139-B19E0B445D8B}" name="Inflation sous-jacente (%)"/>
    <tableColumn id="4" xr3:uid="{B149D241-41F1-E148-8CB6-9E577491F11B}" name="52 semaines"/>
    <tableColumn id="5" xr3:uid="{40FCAD2A-E88D-D741-B086-BFFCE72DA239}" name="predicted yield">
      <calculatedColumnFormula>0.027+(1*D108)+(0.042*E108)</calculatedColumnFormula>
    </tableColumn>
    <tableColumn id="6" xr3:uid="{5F6E25FC-177B-A14F-B507-A822A0C4AAC4}" name="ERROR">
      <calculatedColumnFormula>ABS(G108-F108)</calculatedColumnFormula>
    </tableColumn>
    <tableColumn id="7" xr3:uid="{C3A79C7D-BF05-514E-AEB4-FFB99F63EBF7}" name="PERCENT ERROR">
      <calculatedColumnFormula>(H108/F108)*100</calculatedColumnFormula>
    </tableColumn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EE80EC-D1F0-7F4C-BB74-81F5C7779E74}" name="Table3" displayName="Table3" ref="A1:F25" totalsRowShown="0" headerRowDxfId="13">
  <autoFilter ref="A1:F25" xr:uid="{F7EE80EC-D1F0-7F4C-BB74-81F5C7779E74}"/>
  <tableColumns count="6">
    <tableColumn id="1" xr3:uid="{3B533DEC-1F27-1444-81A3-4BAADEE5B8F0}" name="Date" dataDxfId="17"/>
    <tableColumn id="2" xr3:uid="{DB7C50EE-9BBB-9843-B681-AD0ED2DD416A}" name="Policy Rate" dataDxfId="16"/>
    <tableColumn id="3" xr3:uid="{551A332C-A07E-054F-BE96-496C280A5B3A}" name="Core Inflation" dataDxfId="15"/>
    <tableColumn id="4" xr3:uid="{8A41094A-0010-4A45-A14C-AE84B9B7EDF5}" name="Predicted Yield" dataDxfId="14">
      <calculatedColumnFormula>0.024+(0.9998*B2)+(0.0444*C2)</calculatedColumnFormula>
    </tableColumn>
    <tableColumn id="5" xr3:uid="{D396C830-C38B-8F41-9C5F-0F83D946DF09}" name="Lower Bound">
      <calculatedColumnFormula>D2-0.22</calculatedColumnFormula>
    </tableColumn>
    <tableColumn id="6" xr3:uid="{7D5A2C1F-1F10-AC4D-ABD1-54B5943F4E50}" name="Upper Bound">
      <calculatedColumnFormula>D2+0.22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DD342D1-7499-C44F-A32D-083F9D5E4BF3}" name="Table4" displayName="Table4" ref="A1:F25" totalsRowShown="0" headerRowDxfId="8">
  <autoFilter ref="A1:F25" xr:uid="{DDD342D1-7499-C44F-A32D-083F9D5E4BF3}"/>
  <tableColumns count="6">
    <tableColumn id="1" xr3:uid="{9CA9C5B7-1448-374F-8BDB-E139428A69D2}" name="Date" dataDxfId="12"/>
    <tableColumn id="2" xr3:uid="{FC6D9C40-F14E-E246-90F4-A75F4930EBC6}" name="Policy Rate" dataDxfId="11"/>
    <tableColumn id="3" xr3:uid="{A61836F4-12C8-6E49-ACBB-2D48BE618F24}" name="Core Inflation" dataDxfId="10"/>
    <tableColumn id="4" xr3:uid="{276D2C9D-D3A4-6046-8168-1B4995337FCF}" name="Predicted Yield" dataDxfId="9">
      <calculatedColumnFormula>0.024+(0.9998*B2)+(0.0444*C2)</calculatedColumnFormula>
    </tableColumn>
    <tableColumn id="5" xr3:uid="{8DAF07EC-4189-1642-ABD7-B0D96A74A522}" name="Lower Bound">
      <calculatedColumnFormula>D2-0.22</calculatedColumnFormula>
    </tableColumn>
    <tableColumn id="6" xr3:uid="{0EC1B638-BA3E-0646-9FC5-2197F7FDAFB3}" name="Upper Bound">
      <calculatedColumnFormula>D2+0.22</calculatedColumnFormula>
    </tableColumn>
  </tableColumns>
  <tableStyleInfo name="TableStyleMedium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4E5A5E9-1399-F24F-954D-A028637763AE}" name="Table5" displayName="Table5" ref="A1:F25" totalsRowShown="0" headerRowDxfId="0" dataDxfId="1">
  <autoFilter ref="A1:F25" xr:uid="{34E5A5E9-1399-F24F-954D-A028637763AE}"/>
  <tableColumns count="6">
    <tableColumn id="1" xr3:uid="{1553BB03-DA9E-7841-ABA6-D4DB800F7C35}" name="Date" dataDxfId="7"/>
    <tableColumn id="2" xr3:uid="{ED763DDD-E892-9544-BA13-8F602C1788DF}" name="Policy Rate" dataDxfId="6"/>
    <tableColumn id="3" xr3:uid="{64923156-7546-0242-A429-DE9E32844E53}" name="Core Inflation" dataDxfId="5"/>
    <tableColumn id="4" xr3:uid="{8108AF16-4614-A345-82F6-9E9A9937C45D}" name="Predicted Yield" dataDxfId="4">
      <calculatedColumnFormula>0.024+(0.9998*B2)+(0.0444*C2)</calculatedColumnFormula>
    </tableColumn>
    <tableColumn id="5" xr3:uid="{731ED47E-1485-7D4C-B8D4-4657855AA75A}" name="Lower Bound" dataDxfId="3">
      <calculatedColumnFormula>D2-0.22</calculatedColumnFormula>
    </tableColumn>
    <tableColumn id="6" xr3:uid="{9F130CB0-C6FB-A141-A973-B9EE4C603240}" name="Upper Bound" dataDxfId="2">
      <calculatedColumnFormula>D2+0.22</calculatedColumnFormula>
    </tableColumn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0"/>
  <sheetViews>
    <sheetView topLeftCell="C20" zoomScale="81" zoomScaleNormal="81" workbookViewId="0">
      <selection activeCell="F200" sqref="F200"/>
    </sheetView>
  </sheetViews>
  <sheetFormatPr baseColWidth="10" defaultColWidth="8.83203125" defaultRowHeight="15" x14ac:dyDescent="0.2"/>
  <cols>
    <col min="1" max="1" width="14" customWidth="1"/>
    <col min="2" max="2" width="17.1640625" customWidth="1"/>
    <col min="3" max="3" width="17.5" customWidth="1"/>
    <col min="4" max="4" width="20.33203125" customWidth="1"/>
    <col min="5" max="5" width="25.33203125" customWidth="1"/>
    <col min="6" max="6" width="28.6640625" customWidth="1"/>
    <col min="7" max="7" width="27.5" customWidth="1"/>
    <col min="8" max="8" width="16.33203125" customWidth="1"/>
    <col min="9" max="9" width="15.5" customWidth="1"/>
    <col min="10" max="10" width="19.1640625" customWidth="1"/>
    <col min="11" max="11" width="21" customWidth="1"/>
    <col min="12" max="12" width="13.83203125" customWidth="1"/>
    <col min="13" max="13" width="18.1640625" customWidth="1"/>
    <col min="14" max="14" width="18" customWidth="1"/>
    <col min="15" max="15" width="16.5" customWidth="1"/>
    <col min="16" max="16" width="14.6640625" customWidth="1"/>
    <col min="17" max="17" width="27.33203125" customWidth="1"/>
  </cols>
  <sheetData>
    <row r="1" spans="1:11" x14ac:dyDescent="0.2">
      <c r="A1" s="3"/>
      <c r="B1" s="3"/>
      <c r="C1" s="3"/>
      <c r="D1" s="3"/>
      <c r="E1" s="3"/>
      <c r="F1" s="3"/>
    </row>
    <row r="2" spans="1:11" x14ac:dyDescent="0.2">
      <c r="A2" s="3"/>
      <c r="B2" s="3"/>
      <c r="C2" s="3"/>
      <c r="D2" s="3"/>
      <c r="E2" s="3"/>
      <c r="F2" s="3"/>
      <c r="G2" s="3"/>
      <c r="H2" s="3"/>
      <c r="I2" s="3"/>
      <c r="J2" s="3"/>
    </row>
    <row r="3" spans="1:11" x14ac:dyDescent="0.2">
      <c r="A3" s="3"/>
      <c r="B3" s="3"/>
      <c r="C3" s="3"/>
      <c r="D3" s="3"/>
      <c r="H3" s="3"/>
      <c r="I3" s="3"/>
      <c r="J3" s="3"/>
    </row>
    <row r="4" spans="1:11" x14ac:dyDescent="0.2">
      <c r="A4" s="17"/>
      <c r="B4" s="4"/>
      <c r="C4" s="3"/>
      <c r="D4" s="3"/>
    </row>
    <row r="5" spans="1:11" x14ac:dyDescent="0.2">
      <c r="A5" s="17"/>
      <c r="B5" s="4"/>
      <c r="C5" s="3"/>
      <c r="D5" s="3"/>
    </row>
    <row r="6" spans="1:11" x14ac:dyDescent="0.2">
      <c r="A6" s="17"/>
      <c r="B6" s="4"/>
      <c r="C6" s="3"/>
      <c r="D6" s="3"/>
    </row>
    <row r="7" spans="1:11" x14ac:dyDescent="0.2">
      <c r="A7" s="17"/>
      <c r="B7" s="4"/>
      <c r="C7" s="3"/>
      <c r="D7" s="3"/>
    </row>
    <row r="8" spans="1:11" x14ac:dyDescent="0.2">
      <c r="A8" s="17"/>
      <c r="B8" s="4"/>
      <c r="C8" s="3"/>
      <c r="D8" s="3"/>
    </row>
    <row r="9" spans="1:11" x14ac:dyDescent="0.2">
      <c r="A9" s="18"/>
      <c r="B9" s="4"/>
      <c r="C9" s="3"/>
      <c r="D9" s="3"/>
    </row>
    <row r="10" spans="1:11" ht="16" thickBot="1" x14ac:dyDescent="0.25">
      <c r="C10" s="3"/>
      <c r="D10" s="3"/>
      <c r="H10" s="5"/>
    </row>
    <row r="11" spans="1:11" x14ac:dyDescent="0.2">
      <c r="A11" s="1"/>
      <c r="C11" s="3"/>
      <c r="D11" s="3"/>
      <c r="J11" s="10" t="s">
        <v>31</v>
      </c>
      <c r="K11" s="10" t="s">
        <v>32</v>
      </c>
    </row>
    <row r="12" spans="1:11" ht="16" thickBot="1" x14ac:dyDescent="0.25">
      <c r="A12" s="1" t="s">
        <v>2</v>
      </c>
      <c r="B12" s="1" t="s">
        <v>3</v>
      </c>
      <c r="C12" s="3" t="s">
        <v>29</v>
      </c>
      <c r="D12" s="3" t="s">
        <v>30</v>
      </c>
      <c r="E12" s="2" t="s">
        <v>4</v>
      </c>
      <c r="F12" s="21" t="s">
        <v>0</v>
      </c>
      <c r="G12" s="34" t="s">
        <v>1</v>
      </c>
      <c r="I12" s="1" t="s">
        <v>31</v>
      </c>
      <c r="J12">
        <v>1</v>
      </c>
      <c r="K12" s="27">
        <v>0.40717271320952253</v>
      </c>
    </row>
    <row r="13" spans="1:11" ht="16" thickBot="1" x14ac:dyDescent="0.25">
      <c r="A13" s="7">
        <v>43179</v>
      </c>
      <c r="B13" s="4">
        <v>2.25</v>
      </c>
      <c r="C13" s="13">
        <v>43190</v>
      </c>
      <c r="D13" s="3" cm="1">
        <f t="array" ref="D13">INDEX(B:B,MATCH(C13,A:A,1))+((C13-INDEX(A:A,MATCH(C13,A:A,1)))*(INDEX(B:B,MATCH(C13,A:A,1)+1)-INDEX(B:B,MATCH(C13,A:A,1)))/(INDEX(A:A,MATCH(C13,A:A,1)+1)-INDEX(A:A,MATCH(C13,A:A,1))))</f>
        <v>2.25</v>
      </c>
      <c r="E13" s="22">
        <v>0.9</v>
      </c>
      <c r="F13">
        <v>2.2799999999999998</v>
      </c>
      <c r="I13" s="11" t="s">
        <v>32</v>
      </c>
      <c r="J13" s="27">
        <v>0.40717271320952253</v>
      </c>
      <c r="K13" s="9">
        <v>1</v>
      </c>
    </row>
    <row r="14" spans="1:11" x14ac:dyDescent="0.2">
      <c r="A14" s="7">
        <v>43270</v>
      </c>
      <c r="B14" s="4">
        <v>2.25</v>
      </c>
      <c r="C14" s="14">
        <f>EDATE(C13,1)</f>
        <v>43220</v>
      </c>
      <c r="D14" s="3" cm="1">
        <f t="array" ref="D14">INDEX(B:B,MATCH(C14,A:A,1))+((C14-INDEX(A:A,MATCH(C14,A:A,1)))*(INDEX(B:B,MATCH(C14,A:A,1)+1)-INDEX(B:B,MATCH(C14,A:A,1)))/(INDEX(A:A,MATCH(C14,A:A,1)+1)-INDEX(A:A,MATCH(C14,A:A,1))))</f>
        <v>2.25</v>
      </c>
      <c r="E14" s="22">
        <v>1.1000000000000001</v>
      </c>
      <c r="F14">
        <v>2.31</v>
      </c>
    </row>
    <row r="15" spans="1:11" ht="16" thickBot="1" x14ac:dyDescent="0.25">
      <c r="A15" s="7">
        <v>43368</v>
      </c>
      <c r="B15" s="4">
        <v>2.25</v>
      </c>
      <c r="C15" s="14">
        <f t="shared" ref="C15:C78" si="0">EDATE(C14,1)</f>
        <v>43250</v>
      </c>
      <c r="D15" s="3" cm="1">
        <f t="array" ref="D15">INDEX(B:B,MATCH(C15,A:A,1))+((C15-INDEX(A:A,MATCH(C15,A:A,1)))*(INDEX(B:B,MATCH(C15,A:A,1)+1)-INDEX(B:B,MATCH(C15,A:A,1)))/(INDEX(A:A,MATCH(C15,A:A,1)+1)-INDEX(A:A,MATCH(C15,A:A,1))))</f>
        <v>2.25</v>
      </c>
      <c r="E15" s="22">
        <v>1.2</v>
      </c>
      <c r="F15" s="6">
        <v>2.3330000000000002</v>
      </c>
      <c r="G15" s="25"/>
    </row>
    <row r="16" spans="1:11" x14ac:dyDescent="0.2">
      <c r="A16" s="7">
        <v>43452</v>
      </c>
      <c r="B16" s="4">
        <v>2.25</v>
      </c>
      <c r="C16" s="14">
        <f t="shared" si="0"/>
        <v>43281</v>
      </c>
      <c r="D16" s="3" cm="1">
        <f t="array" ref="D16">INDEX(B:B,MATCH(C16,A:A,1))+((C16-INDEX(A:A,MATCH(C16,A:A,1)))*(INDEX(B:B,MATCH(C16,A:A,1)+1)-INDEX(B:B,MATCH(C16,A:A,1)))/(INDEX(A:A,MATCH(C16,A:A,1)+1)-INDEX(A:A,MATCH(C16,A:A,1))))</f>
        <v>2.25</v>
      </c>
      <c r="E16" s="22">
        <v>1.3</v>
      </c>
      <c r="F16" s="6">
        <v>2.355</v>
      </c>
      <c r="I16" s="10"/>
      <c r="J16" s="10" t="s">
        <v>32</v>
      </c>
      <c r="K16" s="10" t="s">
        <v>0</v>
      </c>
    </row>
    <row r="17" spans="1:19" ht="16" thickBot="1" x14ac:dyDescent="0.25">
      <c r="A17" s="7">
        <v>43543</v>
      </c>
      <c r="B17" s="4">
        <v>2.25</v>
      </c>
      <c r="C17" s="14">
        <f t="shared" si="0"/>
        <v>43311</v>
      </c>
      <c r="D17" s="3" cm="1">
        <f t="array" ref="D17">INDEX(B:B,MATCH(C17,A:A,1))+((C17-INDEX(A:A,MATCH(C17,A:A,1)))*(INDEX(B:B,MATCH(C17,A:A,1)+1)-INDEX(B:B,MATCH(C17,A:A,1)))/(INDEX(A:A,MATCH(C17,A:A,1)+1)-INDEX(A:A,MATCH(C17,A:A,1))))</f>
        <v>2.25</v>
      </c>
      <c r="E17" s="22">
        <v>1.3</v>
      </c>
      <c r="F17" s="6">
        <v>2.3769999999999998</v>
      </c>
      <c r="I17" s="1" t="s">
        <v>32</v>
      </c>
      <c r="J17">
        <v>1</v>
      </c>
      <c r="K17" s="26">
        <v>0.41163605787456198</v>
      </c>
    </row>
    <row r="18" spans="1:19" ht="16" thickBot="1" x14ac:dyDescent="0.25">
      <c r="A18" s="7">
        <v>43634</v>
      </c>
      <c r="B18" s="4">
        <v>2.25</v>
      </c>
      <c r="C18" s="14">
        <f t="shared" si="0"/>
        <v>43342</v>
      </c>
      <c r="D18" s="3" cm="1">
        <f t="array" ref="D18">INDEX(B:B,MATCH(C18,A:A,1))+((C18-INDEX(A:A,MATCH(C18,A:A,1)))*(INDEX(B:B,MATCH(C18,A:A,1)+1)-INDEX(B:B,MATCH(C18,A:A,1)))/(INDEX(A:A,MATCH(C18,A:A,1)+1)-INDEX(A:A,MATCH(C18,A:A,1))))</f>
        <v>2.25</v>
      </c>
      <c r="E18" s="22">
        <v>1.4</v>
      </c>
      <c r="F18">
        <v>2.4</v>
      </c>
      <c r="I18" s="11" t="s">
        <v>0</v>
      </c>
      <c r="J18" s="26">
        <v>0.41163605787456198</v>
      </c>
      <c r="K18">
        <v>1</v>
      </c>
    </row>
    <row r="19" spans="1:19" x14ac:dyDescent="0.2">
      <c r="A19" s="7">
        <v>43732</v>
      </c>
      <c r="B19" s="4">
        <v>2.25</v>
      </c>
      <c r="C19" s="14">
        <f t="shared" si="0"/>
        <v>43373</v>
      </c>
      <c r="D19" s="3" cm="1">
        <f t="array" ref="D19">INDEX(B:B,MATCH(C19,A:A,1))+((C19-INDEX(A:A,MATCH(C19,A:A,1)))*(INDEX(B:B,MATCH(C19,A:A,1)+1)-INDEX(B:B,MATCH(C19,A:A,1)))/(INDEX(A:A,MATCH(C19,A:A,1)+1)-INDEX(A:A,MATCH(C19,A:A,1))))</f>
        <v>2.25</v>
      </c>
      <c r="E19" s="22">
        <v>1.6</v>
      </c>
      <c r="F19">
        <v>2.4300000000000002</v>
      </c>
    </row>
    <row r="20" spans="1:19" ht="16" thickBot="1" x14ac:dyDescent="0.25">
      <c r="A20" s="7">
        <v>43816</v>
      </c>
      <c r="B20" s="4">
        <v>2.25</v>
      </c>
      <c r="C20" s="14">
        <f t="shared" si="0"/>
        <v>43403</v>
      </c>
      <c r="D20" s="3" cm="1">
        <f t="array" ref="D20">INDEX(B:B,MATCH(C20,A:A,1))+((C20-INDEX(A:A,MATCH(C20,A:A,1)))*(INDEX(B:B,MATCH(C20,A:A,1)+1)-INDEX(B:B,MATCH(C20,A:A,1)))/(INDEX(A:A,MATCH(C20,A:A,1)+1)-INDEX(A:A,MATCH(C20,A:A,1))))</f>
        <v>2.25</v>
      </c>
      <c r="E20" s="22">
        <v>1.5</v>
      </c>
      <c r="F20">
        <v>2.4500000000000002</v>
      </c>
    </row>
    <row r="21" spans="1:19" ht="16" thickBot="1" x14ac:dyDescent="0.25">
      <c r="A21" s="7">
        <v>43907</v>
      </c>
      <c r="B21" s="4">
        <v>2</v>
      </c>
      <c r="C21" s="14">
        <f t="shared" si="0"/>
        <v>43434</v>
      </c>
      <c r="D21" s="3" cm="1">
        <f t="array" ref="D21">INDEX(B:B,MATCH(C21,A:A,1))+((C21-INDEX(A:A,MATCH(C21,A:A,1)))*(INDEX(B:B,MATCH(C21,A:A,1)+1)-INDEX(B:B,MATCH(C21,A:A,1)))/(INDEX(A:A,MATCH(C21,A:A,1)+1)-INDEX(A:A,MATCH(C21,A:A,1))))</f>
        <v>2.25</v>
      </c>
      <c r="E21" s="22">
        <v>1.5</v>
      </c>
      <c r="F21">
        <v>2.44</v>
      </c>
      <c r="H21" s="1"/>
      <c r="I21" s="9">
        <v>1</v>
      </c>
      <c r="J21" s="10" t="s">
        <v>31</v>
      </c>
      <c r="K21" s="10" t="s">
        <v>0</v>
      </c>
    </row>
    <row r="22" spans="1:19" ht="16" thickBot="1" x14ac:dyDescent="0.25">
      <c r="A22" s="7">
        <v>44000</v>
      </c>
      <c r="B22" s="4">
        <v>1.5</v>
      </c>
      <c r="C22" s="14">
        <f t="shared" si="0"/>
        <v>43464</v>
      </c>
      <c r="D22" s="3" cm="1">
        <f t="array" ref="D22">INDEX(B:B,MATCH(C22,A:A,1))+((C22-INDEX(A:A,MATCH(C22,A:A,1)))*(INDEX(B:B,MATCH(C22,A:A,1)+1)-INDEX(B:B,MATCH(C22,A:A,1)))/(INDEX(A:A,MATCH(C22,A:A,1)+1)-INDEX(A:A,MATCH(C22,A:A,1))))</f>
        <v>2.25</v>
      </c>
      <c r="E22" s="22">
        <v>1.4</v>
      </c>
      <c r="F22">
        <v>2.4500000000000002</v>
      </c>
      <c r="H22" s="1"/>
      <c r="I22" s="1" t="s">
        <v>31</v>
      </c>
      <c r="J22">
        <v>1</v>
      </c>
      <c r="K22" s="28">
        <v>0.95397720357591576</v>
      </c>
    </row>
    <row r="23" spans="1:19" ht="16" thickBot="1" x14ac:dyDescent="0.25">
      <c r="A23" s="7">
        <v>44096</v>
      </c>
      <c r="B23" s="4">
        <v>1.5</v>
      </c>
      <c r="C23" s="14">
        <f t="shared" si="0"/>
        <v>43495</v>
      </c>
      <c r="D23" s="3" cm="1">
        <f t="array" ref="D23">INDEX(B:B,MATCH(C23,A:A,1))+((C23-INDEX(A:A,MATCH(C23,A:A,1)))*(INDEX(B:B,MATCH(C23,A:A,1)+1)-INDEX(B:B,MATCH(C23,A:A,1)))/(INDEX(A:A,MATCH(C23,A:A,1)+1)-INDEX(A:A,MATCH(C23,A:A,1))))</f>
        <v>2.25</v>
      </c>
      <c r="E23" s="22">
        <v>0.9</v>
      </c>
      <c r="F23">
        <v>2.44</v>
      </c>
      <c r="I23" s="11" t="s">
        <v>0</v>
      </c>
      <c r="J23" s="28">
        <v>0.95397720357591576</v>
      </c>
      <c r="K23" s="9">
        <v>1</v>
      </c>
    </row>
    <row r="24" spans="1:19" x14ac:dyDescent="0.2">
      <c r="A24" s="7">
        <v>44180</v>
      </c>
      <c r="B24" s="4">
        <v>1.5</v>
      </c>
      <c r="C24" s="14">
        <f t="shared" si="0"/>
        <v>43524</v>
      </c>
      <c r="D24" s="3" cm="1">
        <f t="array" ref="D24">INDEX(B:B,MATCH(C24,A:A,1))+((C24-INDEX(A:A,MATCH(C24,A:A,1)))*(INDEX(B:B,MATCH(C24,A:A,1)+1)-INDEX(B:B,MATCH(C24,A:A,1)))/(INDEX(A:A,MATCH(C24,A:A,1)+1)-INDEX(A:A,MATCH(C24,A:A,1))))</f>
        <v>2.25</v>
      </c>
      <c r="E24" s="22">
        <v>0.8</v>
      </c>
      <c r="F24">
        <v>2.35</v>
      </c>
      <c r="G24" s="20"/>
    </row>
    <row r="25" spans="1:19" x14ac:dyDescent="0.2">
      <c r="A25" s="7">
        <v>44278</v>
      </c>
      <c r="B25" s="4">
        <v>1.5</v>
      </c>
      <c r="C25" s="14">
        <f t="shared" si="0"/>
        <v>43552</v>
      </c>
      <c r="D25" s="3" cm="1">
        <f t="array" ref="D25">INDEX(B:B,MATCH(C25,A:A,1))+((C25-INDEX(A:A,MATCH(C25,A:A,1)))*(INDEX(B:B,MATCH(C25,A:A,1)+1)-INDEX(B:B,MATCH(C25,A:A,1)))/(INDEX(A:A,MATCH(C25,A:A,1)+1)-INDEX(A:A,MATCH(C25,A:A,1))))</f>
        <v>2.25</v>
      </c>
      <c r="E25" s="22">
        <v>0.8</v>
      </c>
      <c r="F25">
        <v>2.3199999999999998</v>
      </c>
    </row>
    <row r="26" spans="1:19" x14ac:dyDescent="0.2">
      <c r="A26" s="7">
        <v>44369</v>
      </c>
      <c r="B26" s="4">
        <v>1.5</v>
      </c>
      <c r="C26" s="14">
        <f t="shared" si="0"/>
        <v>43583</v>
      </c>
      <c r="D26" s="3" cm="1">
        <f t="array" ref="D26">INDEX(B:B,MATCH(C26,A:A,1))+((C26-INDEX(A:A,MATCH(C26,A:A,1)))*(INDEX(B:B,MATCH(C26,A:A,1)+1)-INDEX(B:B,MATCH(C26,A:A,1)))/(INDEX(A:A,MATCH(C26,A:A,1)+1)-INDEX(A:A,MATCH(C26,A:A,1))))</f>
        <v>2.25</v>
      </c>
      <c r="E26" s="22">
        <v>0.7</v>
      </c>
      <c r="F26">
        <v>2.33</v>
      </c>
      <c r="I26" t="s">
        <v>5</v>
      </c>
    </row>
    <row r="27" spans="1:19" ht="16" thickBot="1" x14ac:dyDescent="0.25">
      <c r="A27" s="7">
        <v>44551</v>
      </c>
      <c r="B27" s="4">
        <v>1.5</v>
      </c>
      <c r="C27" s="14">
        <f t="shared" si="0"/>
        <v>43613</v>
      </c>
      <c r="D27" s="3" cm="1">
        <f t="array" ref="D27">INDEX(B:B,MATCH(C27,A:A,1))+((C27-INDEX(A:A,MATCH(C27,A:A,1)))*(INDEX(B:B,MATCH(C27,A:A,1)+1)-INDEX(B:B,MATCH(C27,A:A,1)))/(INDEX(A:A,MATCH(C27,A:A,1)+1)-INDEX(A:A,MATCH(C27,A:A,1))))</f>
        <v>2.25</v>
      </c>
      <c r="E27" s="22">
        <v>0.5</v>
      </c>
      <c r="F27">
        <v>2.31</v>
      </c>
      <c r="G27" s="20"/>
      <c r="N27" t="s">
        <v>12</v>
      </c>
    </row>
    <row r="28" spans="1:19" x14ac:dyDescent="0.2">
      <c r="A28" s="7">
        <v>44642</v>
      </c>
      <c r="B28" s="4">
        <v>1.5</v>
      </c>
      <c r="C28" s="14">
        <f t="shared" si="0"/>
        <v>43644</v>
      </c>
      <c r="D28" s="3" cm="1">
        <f t="array" ref="D28">INDEX(B:B,MATCH(C28,A:A,1))+((C28-INDEX(A:A,MATCH(C28,A:A,1)))*(INDEX(B:B,MATCH(C28,A:A,1)+1)-INDEX(B:B,MATCH(C28,A:A,1)))/(INDEX(A:A,MATCH(C28,A:A,1)+1)-INDEX(A:A,MATCH(C28,A:A,1))))</f>
        <v>2.25</v>
      </c>
      <c r="E28" s="22">
        <v>0.3</v>
      </c>
      <c r="F28" s="24">
        <v>2.2919999999999998</v>
      </c>
      <c r="I28" s="12" t="s">
        <v>6</v>
      </c>
      <c r="J28" s="12"/>
      <c r="N28" s="10"/>
      <c r="O28" s="10" t="s">
        <v>16</v>
      </c>
      <c r="P28" s="10" t="s">
        <v>17</v>
      </c>
      <c r="Q28" s="10" t="s">
        <v>18</v>
      </c>
      <c r="R28" s="10" t="s">
        <v>19</v>
      </c>
      <c r="S28" s="10" t="s">
        <v>20</v>
      </c>
    </row>
    <row r="29" spans="1:19" x14ac:dyDescent="0.2">
      <c r="A29" s="7">
        <v>44733</v>
      </c>
      <c r="B29" s="4">
        <v>1.5</v>
      </c>
      <c r="C29" s="14">
        <f t="shared" si="0"/>
        <v>43674</v>
      </c>
      <c r="D29" s="3" cm="1">
        <f t="array" ref="D29">INDEX(B:B,MATCH(C29,A:A,1))+((C29-INDEX(A:A,MATCH(C29,A:A,1)))*(INDEX(B:B,MATCH(C29,A:A,1)+1)-INDEX(B:B,MATCH(C29,A:A,1)))/(INDEX(A:A,MATCH(C29,A:A,1)+1)-INDEX(A:A,MATCH(C29,A:A,1))))</f>
        <v>2.25</v>
      </c>
      <c r="E29" s="22">
        <v>0.4</v>
      </c>
      <c r="F29">
        <v>2.2799999999999998</v>
      </c>
      <c r="I29" t="s">
        <v>7</v>
      </c>
      <c r="J29">
        <v>0.97095351656485629</v>
      </c>
      <c r="N29" t="s">
        <v>13</v>
      </c>
      <c r="O29">
        <v>2</v>
      </c>
      <c r="P29">
        <v>28.482916120707277</v>
      </c>
      <c r="Q29">
        <v>14.241458060353638</v>
      </c>
      <c r="R29">
        <v>699.86756184134663</v>
      </c>
      <c r="S29">
        <v>1.6040672956432411E-53</v>
      </c>
    </row>
    <row r="30" spans="1:19" x14ac:dyDescent="0.2">
      <c r="A30" s="7">
        <v>44831</v>
      </c>
      <c r="B30" s="4">
        <v>2</v>
      </c>
      <c r="C30" s="14">
        <f t="shared" si="0"/>
        <v>43705</v>
      </c>
      <c r="D30" s="3" cm="1">
        <f t="array" ref="D30">INDEX(B:B,MATCH(C30,A:A,1))+((C30-INDEX(A:A,MATCH(C30,A:A,1)))*(INDEX(B:B,MATCH(C30,A:A,1)+1)-INDEX(B:B,MATCH(C30,A:A,1)))/(INDEX(A:A,MATCH(C30,A:A,1)+1)-INDEX(A:A,MATCH(C30,A:A,1))))</f>
        <v>2.25</v>
      </c>
      <c r="E30" s="22">
        <v>0.5</v>
      </c>
      <c r="F30">
        <v>2.327</v>
      </c>
      <c r="I30" t="s">
        <v>8</v>
      </c>
      <c r="J30">
        <v>0.9427507313296607</v>
      </c>
      <c r="N30" t="s">
        <v>14</v>
      </c>
      <c r="O30">
        <v>85</v>
      </c>
      <c r="P30">
        <v>1.7296471520199899</v>
      </c>
      <c r="Q30">
        <v>2.0348790023764586E-2</v>
      </c>
    </row>
    <row r="31" spans="1:19" ht="16" thickBot="1" x14ac:dyDescent="0.25">
      <c r="A31" s="7">
        <v>44917</v>
      </c>
      <c r="B31" s="4">
        <v>2.5</v>
      </c>
      <c r="C31" s="14">
        <f t="shared" si="0"/>
        <v>43736</v>
      </c>
      <c r="D31" s="3" cm="1">
        <f t="array" ref="D31">INDEX(B:B,MATCH(C31,A:A,1))+((C31-INDEX(A:A,MATCH(C31,A:A,1)))*(INDEX(B:B,MATCH(C31,A:A,1)+1)-INDEX(B:B,MATCH(C31,A:A,1)))/(INDEX(A:A,MATCH(C31,A:A,1)+1)-INDEX(A:A,MATCH(C31,A:A,1))))</f>
        <v>2.25</v>
      </c>
      <c r="E31" s="22">
        <v>0.3</v>
      </c>
      <c r="F31">
        <v>2.2599999999999998</v>
      </c>
      <c r="I31" t="s">
        <v>9</v>
      </c>
      <c r="J31">
        <v>0.94140368971388799</v>
      </c>
      <c r="N31" s="9" t="s">
        <v>15</v>
      </c>
      <c r="O31" s="9">
        <v>87</v>
      </c>
      <c r="P31" s="9">
        <v>30.212563272727266</v>
      </c>
      <c r="Q31" s="9"/>
      <c r="R31" s="9"/>
      <c r="S31" s="9"/>
    </row>
    <row r="32" spans="1:19" ht="16" thickBot="1" x14ac:dyDescent="0.25">
      <c r="A32" s="7">
        <v>45008</v>
      </c>
      <c r="B32" s="4">
        <v>3</v>
      </c>
      <c r="C32" s="14">
        <f t="shared" si="0"/>
        <v>43766</v>
      </c>
      <c r="D32" s="3" cm="1">
        <f t="array" ref="D32">INDEX(B:B,MATCH(C32,A:A,1))+((C32-INDEX(A:A,MATCH(C32,A:A,1)))*(INDEX(B:B,MATCH(C32,A:A,1)+1)-INDEX(B:B,MATCH(C32,A:A,1)))/(INDEX(A:A,MATCH(C32,A:A,1)+1)-INDEX(A:A,MATCH(C32,A:A,1))))</f>
        <v>2.25</v>
      </c>
      <c r="E32" s="22">
        <v>0.1</v>
      </c>
      <c r="F32">
        <v>2.2799999999999998</v>
      </c>
      <c r="I32" t="s">
        <v>10</v>
      </c>
      <c r="J32">
        <v>0.14264918514931862</v>
      </c>
    </row>
    <row r="33" spans="1:22" ht="16" thickBot="1" x14ac:dyDescent="0.25">
      <c r="A33" s="7">
        <v>45099</v>
      </c>
      <c r="B33" s="4">
        <v>3</v>
      </c>
      <c r="C33" s="14">
        <f t="shared" si="0"/>
        <v>43797</v>
      </c>
      <c r="D33" s="3" cm="1">
        <f t="array" ref="D33">INDEX(B:B,MATCH(C33,A:A,1))+((C33-INDEX(A:A,MATCH(C33,A:A,1)))*(INDEX(B:B,MATCH(C33,A:A,1)+1)-INDEX(B:B,MATCH(C33,A:A,1)))/(INDEX(A:A,MATCH(C33,A:A,1)+1)-INDEX(A:A,MATCH(C33,A:A,1))))</f>
        <v>2.25</v>
      </c>
      <c r="E33" s="22">
        <v>0.2</v>
      </c>
      <c r="F33">
        <v>2.31</v>
      </c>
      <c r="G33" s="20"/>
      <c r="I33" s="9" t="s">
        <v>11</v>
      </c>
      <c r="J33" s="9">
        <v>88</v>
      </c>
      <c r="N33" s="10"/>
      <c r="O33" s="10" t="s">
        <v>21</v>
      </c>
      <c r="P33" s="10" t="s">
        <v>10</v>
      </c>
      <c r="Q33" s="10" t="s">
        <v>22</v>
      </c>
      <c r="R33" s="10" t="s">
        <v>23</v>
      </c>
      <c r="S33" s="10" t="s">
        <v>24</v>
      </c>
      <c r="T33" s="10" t="s">
        <v>25</v>
      </c>
      <c r="U33" s="10" t="s">
        <v>26</v>
      </c>
      <c r="V33" s="10" t="s">
        <v>27</v>
      </c>
    </row>
    <row r="34" spans="1:22" x14ac:dyDescent="0.2">
      <c r="A34" s="7">
        <v>45197</v>
      </c>
      <c r="B34" s="4">
        <v>3</v>
      </c>
      <c r="C34" s="14">
        <f t="shared" si="0"/>
        <v>43827</v>
      </c>
      <c r="D34" s="3" cm="1">
        <f t="array" ref="D34">INDEX(B:B,MATCH(C34,A:A,1))+((C34-INDEX(A:A,MATCH(C34,A:A,1)))*(INDEX(B:B,MATCH(C34,A:A,1)+1)-INDEX(B:B,MATCH(C34,A:A,1)))/(INDEX(A:A,MATCH(C34,A:A,1)+1)-INDEX(A:A,MATCH(C34,A:A,1))))</f>
        <v>2.2197802197802199</v>
      </c>
      <c r="E34" s="22">
        <v>0.3</v>
      </c>
      <c r="F34">
        <v>2.2799999999999998</v>
      </c>
      <c r="G34" s="20"/>
      <c r="N34" s="1" t="s">
        <v>28</v>
      </c>
      <c r="O34" s="6">
        <v>2.4016438221766093E-2</v>
      </c>
      <c r="P34">
        <v>6.4073076265217493E-2</v>
      </c>
      <c r="Q34">
        <v>0.37482886138250832</v>
      </c>
      <c r="R34">
        <v>0.70872133659503822</v>
      </c>
      <c r="S34">
        <v>-0.10337800304970655</v>
      </c>
      <c r="T34">
        <v>0.15141087949323873</v>
      </c>
      <c r="U34">
        <v>-0.10337800304970655</v>
      </c>
      <c r="V34">
        <v>0.15141087949323873</v>
      </c>
    </row>
    <row r="35" spans="1:22" x14ac:dyDescent="0.2">
      <c r="A35" s="7">
        <v>45281</v>
      </c>
      <c r="B35" s="4">
        <v>3</v>
      </c>
      <c r="C35" s="14">
        <f t="shared" si="0"/>
        <v>43858</v>
      </c>
      <c r="D35" s="1" cm="1">
        <f t="array" ref="D35">INDEX(B:B,MATCH(C35,A:A,1))+((C35-INDEX(A:A,MATCH(C35,A:A,1)))*(INDEX(B:B,MATCH(C35,A:A,1)+1)-INDEX(B:B,MATCH(C35,A:A,1)))/(INDEX(A:A,MATCH(C35,A:A,1)+1)-INDEX(A:A,MATCH(C35,A:A,1))))</f>
        <v>2.1346153846153846</v>
      </c>
      <c r="E35" s="22">
        <v>0.5</v>
      </c>
      <c r="F35">
        <v>2.23</v>
      </c>
      <c r="N35" s="1" t="s">
        <v>33</v>
      </c>
      <c r="O35" s="36">
        <v>0.99973782981098702</v>
      </c>
      <c r="P35">
        <v>2.943500726937286E-2</v>
      </c>
      <c r="Q35">
        <v>33.964246064624376</v>
      </c>
      <c r="R35">
        <v>3.1783743953866673E-51</v>
      </c>
      <c r="S35">
        <v>0.94121314950093415</v>
      </c>
      <c r="T35">
        <v>1.0582625101210399</v>
      </c>
      <c r="U35">
        <v>0.94121314950093415</v>
      </c>
      <c r="V35">
        <v>1.0582625101210399</v>
      </c>
    </row>
    <row r="36" spans="1:22" ht="16" thickBot="1" x14ac:dyDescent="0.25">
      <c r="A36" s="7">
        <v>45372</v>
      </c>
      <c r="B36" s="4">
        <v>3</v>
      </c>
      <c r="C36" s="14">
        <f t="shared" si="0"/>
        <v>43889</v>
      </c>
      <c r="D36" cm="1">
        <f t="array" ref="D36">INDEX(B:B,MATCH(C36,A:A,1))+((C36-INDEX(A:A,MATCH(C36,A:A,1)))*(INDEX(B:B,MATCH(C36,A:A,1)+1)-INDEX(B:B,MATCH(C36,A:A,1)))/(INDEX(A:A,MATCH(C36,A:A,1)+1)-INDEX(A:A,MATCH(C36,A:A,1))))</f>
        <v>2.0494505494505493</v>
      </c>
      <c r="E36" s="22">
        <v>0.7</v>
      </c>
      <c r="F36">
        <v>2.15</v>
      </c>
      <c r="N36" s="11" t="s">
        <v>32</v>
      </c>
      <c r="O36" s="37">
        <v>4.4383458792821635E-2</v>
      </c>
      <c r="P36" s="9">
        <v>6.3718774410989488E-3</v>
      </c>
      <c r="Q36" s="9">
        <v>6.9655229880201341</v>
      </c>
      <c r="R36" s="9">
        <v>6.4894668373019415E-10</v>
      </c>
      <c r="S36" s="9">
        <v>3.1714459366306492E-2</v>
      </c>
      <c r="T36" s="9">
        <v>5.7052458219336778E-2</v>
      </c>
      <c r="U36" s="9">
        <v>3.1714459366306492E-2</v>
      </c>
      <c r="V36" s="9">
        <v>5.7052458219336778E-2</v>
      </c>
    </row>
    <row r="37" spans="1:22" x14ac:dyDescent="0.2">
      <c r="A37" s="8">
        <v>45470</v>
      </c>
      <c r="B37" s="4">
        <v>2.75</v>
      </c>
      <c r="C37" s="14">
        <f t="shared" si="0"/>
        <v>43918</v>
      </c>
      <c r="D37" cm="1">
        <f t="array" ref="D37">INDEX(B:B,MATCH(C37,A:A,1))+((C37-INDEX(A:A,MATCH(C37,A:A,1)))*(INDEX(B:B,MATCH(C37,A:A,1)+1)-INDEX(B:B,MATCH(C37,A:A,1)))/(INDEX(A:A,MATCH(C37,A:A,1)+1)-INDEX(A:A,MATCH(C37,A:A,1))))</f>
        <v>1.9408602150537635</v>
      </c>
      <c r="E37" s="22">
        <v>0.8</v>
      </c>
      <c r="F37">
        <v>2.04</v>
      </c>
    </row>
    <row r="38" spans="1:22" x14ac:dyDescent="0.2">
      <c r="A38" s="7">
        <v>45561</v>
      </c>
      <c r="B38" s="4">
        <v>2.75</v>
      </c>
      <c r="C38" s="14">
        <f t="shared" si="0"/>
        <v>43949</v>
      </c>
      <c r="D38" cm="1">
        <f t="array" ref="D38">INDEX(B:B,MATCH(C38,A:A,1))+((C38-INDEX(A:A,MATCH(C38,A:A,1)))*(INDEX(B:B,MATCH(C38,A:A,1)+1)-INDEX(B:B,MATCH(C38,A:A,1)))/(INDEX(A:A,MATCH(C38,A:A,1)+1)-INDEX(A:A,MATCH(C38,A:A,1))))</f>
        <v>1.7741935483870968</v>
      </c>
      <c r="E38" s="22">
        <v>0.9</v>
      </c>
      <c r="F38">
        <v>1.91</v>
      </c>
    </row>
    <row r="39" spans="1:22" x14ac:dyDescent="0.2">
      <c r="A39" s="7">
        <v>45645</v>
      </c>
      <c r="B39" s="4">
        <v>2.5</v>
      </c>
      <c r="C39" s="14">
        <f t="shared" si="0"/>
        <v>43979</v>
      </c>
      <c r="D39" cm="1">
        <f t="array" ref="D39">INDEX(B:B,MATCH(C39,A:A,1))+((C39-INDEX(A:A,MATCH(C39,A:A,1)))*(INDEX(B:B,MATCH(C39,A:A,1)+1)-INDEX(B:B,MATCH(C39,A:A,1)))/(INDEX(A:A,MATCH(C39,A:A,1)+1)-INDEX(A:A,MATCH(C39,A:A,1))))</f>
        <v>1.6129032258064515</v>
      </c>
      <c r="E39" s="22">
        <v>0.8</v>
      </c>
      <c r="F39">
        <v>1.85</v>
      </c>
    </row>
    <row r="40" spans="1:22" x14ac:dyDescent="0.2">
      <c r="A40" s="7">
        <v>45736</v>
      </c>
      <c r="B40" s="4">
        <v>2.25</v>
      </c>
      <c r="C40" s="14">
        <f t="shared" si="0"/>
        <v>44010</v>
      </c>
      <c r="D40" cm="1">
        <f t="array" ref="D40">INDEX(B:B,MATCH(C40,A:A,1))+((C40-INDEX(A:A,MATCH(C40,A:A,1)))*(INDEX(B:B,MATCH(C40,A:A,1)+1)-INDEX(B:B,MATCH(C40,A:A,1)))/(INDEX(A:A,MATCH(C40,A:A,1)+1)-INDEX(A:A,MATCH(C40,A:A,1))))</f>
        <v>1.5</v>
      </c>
      <c r="E40" s="22">
        <v>0.7</v>
      </c>
      <c r="F40">
        <v>2</v>
      </c>
      <c r="G40" s="20"/>
    </row>
    <row r="41" spans="1:22" x14ac:dyDescent="0.2">
      <c r="A41" s="7"/>
      <c r="B41" s="4"/>
      <c r="C41" s="14">
        <f>EDATE(C40,1)</f>
        <v>44040</v>
      </c>
      <c r="D41" cm="1">
        <f t="array" ref="D41">INDEX(B:B,MATCH(C41,A:A,1))+((C41-INDEX(A:A,MATCH(C41,A:A,1)))*(INDEX(B:B,MATCH(C41,A:A,1)+1)-INDEX(B:B,MATCH(C41,A:A,1)))/(INDEX(A:A,MATCH(C41,A:A,1)+1)-INDEX(A:A,MATCH(C41,A:A,1))))</f>
        <v>1.5</v>
      </c>
      <c r="E41" s="22">
        <v>0.7</v>
      </c>
      <c r="F41" s="6">
        <v>1.8919999999999999</v>
      </c>
    </row>
    <row r="42" spans="1:22" x14ac:dyDescent="0.2">
      <c r="A42" s="7"/>
      <c r="B42" s="4"/>
      <c r="C42" s="14">
        <f t="shared" si="0"/>
        <v>44071</v>
      </c>
      <c r="D42" cm="1">
        <f t="array" ref="D42">INDEX(B:B,MATCH(C42,A:A,1))+((C42-INDEX(A:A,MATCH(C42,A:A,1)))*(INDEX(B:B,MATCH(C42,A:A,1)+1)-INDEX(B:B,MATCH(C42,A:A,1)))/(INDEX(A:A,MATCH(C42,A:A,1)+1)-INDEX(A:A,MATCH(C42,A:A,1))))</f>
        <v>1.5</v>
      </c>
      <c r="E42" s="22">
        <v>0.6</v>
      </c>
      <c r="F42" s="6">
        <v>1.784</v>
      </c>
      <c r="G42" s="20"/>
    </row>
    <row r="43" spans="1:22" x14ac:dyDescent="0.2">
      <c r="A43" s="7"/>
      <c r="B43" s="4"/>
      <c r="C43" s="14">
        <f t="shared" si="0"/>
        <v>44102</v>
      </c>
      <c r="D43" cm="1">
        <f t="array" ref="D43">INDEX(B:B,MATCH(C43,A:A,1))+((C43-INDEX(A:A,MATCH(C43,A:A,1)))*(INDEX(B:B,MATCH(C43,A:A,1)+1)-INDEX(B:B,MATCH(C43,A:A,1)))/(INDEX(A:A,MATCH(C43,A:A,1)+1)-INDEX(A:A,MATCH(C43,A:A,1))))</f>
        <v>1.5</v>
      </c>
      <c r="E43" s="22">
        <v>0.3</v>
      </c>
      <c r="F43">
        <v>1.6759999999999999</v>
      </c>
    </row>
    <row r="44" spans="1:22" x14ac:dyDescent="0.2">
      <c r="A44" s="7"/>
      <c r="B44" s="4"/>
      <c r="C44" s="14">
        <f t="shared" si="0"/>
        <v>44132</v>
      </c>
      <c r="D44" cm="1">
        <f t="array" ref="D44">INDEX(B:B,MATCH(C44,A:A,1))+((C44-INDEX(A:A,MATCH(C44,A:A,1)))*(INDEX(B:B,MATCH(C44,A:A,1)+1)-INDEX(B:B,MATCH(C44,A:A,1)))/(INDEX(A:A,MATCH(C44,A:A,1)+1)-INDEX(A:A,MATCH(C44,A:A,1))))</f>
        <v>1.5</v>
      </c>
      <c r="E44" s="22">
        <v>0.2</v>
      </c>
      <c r="F44">
        <v>1.65</v>
      </c>
    </row>
    <row r="45" spans="1:22" x14ac:dyDescent="0.2">
      <c r="A45" s="7"/>
      <c r="B45" s="4"/>
      <c r="C45" s="14">
        <f t="shared" si="0"/>
        <v>44163</v>
      </c>
      <c r="D45" cm="1">
        <f t="array" ref="D45">INDEX(B:B,MATCH(C45,A:A,1))+((C45-INDEX(A:A,MATCH(C45,A:A,1)))*(INDEX(B:B,MATCH(C45,A:A,1)+1)-INDEX(B:B,MATCH(C45,A:A,1)))/(INDEX(A:A,MATCH(C45,A:A,1)+1)-INDEX(A:A,MATCH(C45,A:A,1))))</f>
        <v>1.5</v>
      </c>
      <c r="E45" s="22">
        <v>0.2</v>
      </c>
      <c r="F45">
        <v>1.6</v>
      </c>
      <c r="N45" t="s">
        <v>5</v>
      </c>
    </row>
    <row r="46" spans="1:22" ht="16" thickBot="1" x14ac:dyDescent="0.25">
      <c r="A46" s="7"/>
      <c r="B46" s="4"/>
      <c r="C46" s="14">
        <f t="shared" si="0"/>
        <v>44193</v>
      </c>
      <c r="D46" cm="1">
        <f t="array" ref="D46">INDEX(B:B,MATCH(C46,A:A,1))+((C46-INDEX(A:A,MATCH(C46,A:A,1)))*(INDEX(B:B,MATCH(C46,A:A,1)+1)-INDEX(B:B,MATCH(C46,A:A,1)))/(INDEX(A:A,MATCH(C46,A:A,1)+1)-INDEX(A:A,MATCH(C46,A:A,1))))</f>
        <v>1.5</v>
      </c>
      <c r="E46" s="22">
        <v>0.3</v>
      </c>
      <c r="F46">
        <v>1.6160000000000001</v>
      </c>
    </row>
    <row r="47" spans="1:22" x14ac:dyDescent="0.2">
      <c r="A47" s="7"/>
      <c r="B47" s="4"/>
      <c r="C47" s="14">
        <f t="shared" si="0"/>
        <v>44224</v>
      </c>
      <c r="D47" cm="1">
        <f t="array" ref="D47">INDEX(B:B,MATCH(C47,A:A,1))+((C47-INDEX(A:A,MATCH(C47,A:A,1)))*(INDEX(B:B,MATCH(C47,A:A,1)+1)-INDEX(B:B,MATCH(C47,A:A,1)))/(INDEX(A:A,MATCH(C47,A:A,1)+1)-INDEX(A:A,MATCH(C47,A:A,1))))</f>
        <v>1.5</v>
      </c>
      <c r="E47" s="22">
        <v>0.4</v>
      </c>
      <c r="F47">
        <v>1.57</v>
      </c>
      <c r="N47" s="33" t="s">
        <v>6</v>
      </c>
      <c r="O47" s="33"/>
    </row>
    <row r="48" spans="1:22" x14ac:dyDescent="0.2">
      <c r="A48" s="7"/>
      <c r="B48" s="4"/>
      <c r="C48" s="14">
        <f t="shared" si="0"/>
        <v>44255</v>
      </c>
      <c r="D48" cm="1">
        <f t="array" ref="D48">INDEX(B:B,MATCH(C48,A:A,1))+((C48-INDEX(A:A,MATCH(C48,A:A,1)))*(INDEX(B:B,MATCH(C48,A:A,1)+1)-INDEX(B:B,MATCH(C48,A:A,1)))/(INDEX(A:A,MATCH(C48,A:A,1)+1)-INDEX(A:A,MATCH(C48,A:A,1))))</f>
        <v>1.5</v>
      </c>
      <c r="E48" s="22">
        <v>0.5</v>
      </c>
      <c r="F48">
        <v>1.5680000000000001</v>
      </c>
      <c r="G48" s="20"/>
      <c r="N48" s="30" t="s">
        <v>7</v>
      </c>
      <c r="O48" s="30">
        <v>0.9785398148087755</v>
      </c>
    </row>
    <row r="49" spans="1:22" x14ac:dyDescent="0.2">
      <c r="A49" s="7"/>
      <c r="B49" s="4"/>
      <c r="C49" s="14">
        <f t="shared" si="0"/>
        <v>44283</v>
      </c>
      <c r="D49" cm="1">
        <f t="array" ref="D49">INDEX(B:B,MATCH(C49,A:A,1))+((C49-INDEX(A:A,MATCH(C49,A:A,1)))*(INDEX(B:B,MATCH(C49,A:A,1)+1)-INDEX(B:B,MATCH(C49,A:A,1)))/(INDEX(A:A,MATCH(C49,A:A,1)+1)-INDEX(A:A,MATCH(C49,A:A,1))))</f>
        <v>1.5</v>
      </c>
      <c r="E49" s="22">
        <v>0.6</v>
      </c>
      <c r="F49">
        <v>1.526</v>
      </c>
      <c r="N49" s="30" t="s">
        <v>8</v>
      </c>
      <c r="O49" s="30">
        <v>0.95754016916599261</v>
      </c>
    </row>
    <row r="50" spans="1:22" x14ac:dyDescent="0.2">
      <c r="A50" s="7"/>
      <c r="B50" s="4"/>
      <c r="C50" s="14">
        <f t="shared" si="0"/>
        <v>44314</v>
      </c>
      <c r="D50" cm="1">
        <f t="array" ref="D50">INDEX(B:B,MATCH(C50,A:A,1))+((C50-INDEX(A:A,MATCH(C50,A:A,1)))*(INDEX(B:B,MATCH(C50,A:A,1)+1)-INDEX(B:B,MATCH(C50,A:A,1)))/(INDEX(A:A,MATCH(C50,A:A,1)+1)-INDEX(A:A,MATCH(C50,A:A,1))))</f>
        <v>1.5</v>
      </c>
      <c r="E50" s="22">
        <v>0.8</v>
      </c>
      <c r="F50" s="6">
        <v>1.5169999999999999</v>
      </c>
      <c r="N50" s="30" t="s">
        <v>9</v>
      </c>
      <c r="O50" s="30">
        <v>0.95646523673981509</v>
      </c>
    </row>
    <row r="51" spans="1:22" x14ac:dyDescent="0.2">
      <c r="A51" s="7"/>
      <c r="B51" s="4"/>
      <c r="C51" s="14">
        <f>EDATE(C50,1)</f>
        <v>44344</v>
      </c>
      <c r="D51" cm="1">
        <f t="array" ref="D51">INDEX(B:B,MATCH(C51,A:A,1))+((C51-INDEX(A:A,MATCH(C51,A:A,1)))*(INDEX(B:B,MATCH(C51,A:A,1)+1)-INDEX(B:B,MATCH(C51,A:A,1)))/(INDEX(A:A,MATCH(C51,A:A,1)+1)-INDEX(A:A,MATCH(C51,A:A,1))))</f>
        <v>1.5</v>
      </c>
      <c r="E51" s="22">
        <v>0.9</v>
      </c>
      <c r="F51">
        <v>1.508</v>
      </c>
      <c r="N51" s="30" t="s">
        <v>10</v>
      </c>
      <c r="O51" s="30">
        <v>0.12628727130406819</v>
      </c>
    </row>
    <row r="52" spans="1:22" ht="16" thickBot="1" x14ac:dyDescent="0.25">
      <c r="A52" s="7"/>
      <c r="B52" s="4"/>
      <c r="C52" s="14">
        <f t="shared" si="0"/>
        <v>44375</v>
      </c>
      <c r="D52" cm="1">
        <f t="array" ref="D52">INDEX(B:B,MATCH(C52,A:A,1))+((C52-INDEX(A:A,MATCH(C52,A:A,1)))*(INDEX(B:B,MATCH(C52,A:A,1)+1)-INDEX(B:B,MATCH(C52,A:A,1)))/(INDEX(A:A,MATCH(C52,A:A,1)+1)-INDEX(A:A,MATCH(C52,A:A,1))))</f>
        <v>1.5</v>
      </c>
      <c r="E52" s="22">
        <v>1.1000000000000001</v>
      </c>
      <c r="F52">
        <v>1.516</v>
      </c>
      <c r="G52" s="19"/>
      <c r="N52" s="31" t="s">
        <v>11</v>
      </c>
      <c r="O52" s="31">
        <v>82</v>
      </c>
    </row>
    <row r="53" spans="1:22" x14ac:dyDescent="0.2">
      <c r="A53" s="7"/>
      <c r="B53" s="4"/>
      <c r="C53" s="14">
        <f t="shared" si="0"/>
        <v>44405</v>
      </c>
      <c r="D53" cm="1">
        <f t="array" ref="D53">INDEX(B:B,MATCH(C53,A:A,1))+((C53-INDEX(A:A,MATCH(C53,A:A,1)))*(INDEX(B:B,MATCH(C53,A:A,1)+1)-INDEX(B:B,MATCH(C53,A:A,1)))/(INDEX(A:A,MATCH(C53,A:A,1)+1)-INDEX(A:A,MATCH(C53,A:A,1))))</f>
        <v>1.5</v>
      </c>
      <c r="E53" s="22">
        <v>1.5</v>
      </c>
      <c r="F53">
        <v>1.5</v>
      </c>
    </row>
    <row r="54" spans="1:22" ht="16" thickBot="1" x14ac:dyDescent="0.25">
      <c r="A54" s="7"/>
      <c r="B54" s="4"/>
      <c r="C54" s="14">
        <f t="shared" si="0"/>
        <v>44436</v>
      </c>
      <c r="D54" cm="1">
        <f t="array" ref="D54">INDEX(B:B,MATCH(C54,A:A,1))+((C54-INDEX(A:A,MATCH(C54,A:A,1)))*(INDEX(B:B,MATCH(C54,A:A,1)+1)-INDEX(B:B,MATCH(C54,A:A,1)))/(INDEX(A:A,MATCH(C54,A:A,1)+1)-INDEX(A:A,MATCH(C54,A:A,1))))</f>
        <v>1.5</v>
      </c>
      <c r="E54" s="22">
        <v>1.6</v>
      </c>
      <c r="F54">
        <v>1.496</v>
      </c>
      <c r="G54" s="20"/>
      <c r="N54" t="s">
        <v>12</v>
      </c>
    </row>
    <row r="55" spans="1:22" x14ac:dyDescent="0.2">
      <c r="A55" s="7"/>
      <c r="B55" s="4"/>
      <c r="C55" s="14">
        <f t="shared" si="0"/>
        <v>44467</v>
      </c>
      <c r="D55" cm="1">
        <f t="array" ref="D55">INDEX(B:B,MATCH(C55,A:A,1))+((C55-INDEX(A:A,MATCH(C55,A:A,1)))*(INDEX(B:B,MATCH(C55,A:A,1)+1)-INDEX(B:B,MATCH(C55,A:A,1)))/(INDEX(A:A,MATCH(C55,A:A,1)+1)-INDEX(A:A,MATCH(C55,A:A,1))))</f>
        <v>1.5</v>
      </c>
      <c r="E55" s="22">
        <v>2.6</v>
      </c>
      <c r="F55">
        <v>1.496</v>
      </c>
      <c r="N55" s="32"/>
      <c r="O55" s="32" t="s">
        <v>16</v>
      </c>
      <c r="P55" s="32" t="s">
        <v>17</v>
      </c>
      <c r="Q55" s="32" t="s">
        <v>18</v>
      </c>
      <c r="R55" s="32" t="s">
        <v>19</v>
      </c>
      <c r="S55" s="32" t="s">
        <v>20</v>
      </c>
    </row>
    <row r="56" spans="1:22" x14ac:dyDescent="0.2">
      <c r="A56" s="7"/>
      <c r="B56" s="4"/>
      <c r="C56" s="14">
        <f t="shared" si="0"/>
        <v>44497</v>
      </c>
      <c r="D56" cm="1">
        <f t="array" ref="D56">INDEX(B:B,MATCH(C56,A:A,1))+((C56-INDEX(A:A,MATCH(C56,A:A,1)))*(INDEX(B:B,MATCH(C56,A:A,1)+1)-INDEX(B:B,MATCH(C56,A:A,1)))/(INDEX(A:A,MATCH(C56,A:A,1)+1)-INDEX(A:A,MATCH(C56,A:A,1))))</f>
        <v>1.5</v>
      </c>
      <c r="E56" s="22">
        <v>3.1</v>
      </c>
      <c r="F56">
        <v>1.52</v>
      </c>
      <c r="N56" s="30" t="s">
        <v>13</v>
      </c>
      <c r="O56" s="30">
        <v>2</v>
      </c>
      <c r="P56" s="30">
        <v>28.413516934638746</v>
      </c>
      <c r="Q56" s="30">
        <v>14.206758467319373</v>
      </c>
      <c r="R56" s="30">
        <v>890.79103564781951</v>
      </c>
      <c r="S56" s="30">
        <v>6.3847111170029949E-55</v>
      </c>
    </row>
    <row r="57" spans="1:22" x14ac:dyDescent="0.2">
      <c r="A57" s="7"/>
      <c r="B57" s="4"/>
      <c r="C57" s="14">
        <f t="shared" si="0"/>
        <v>44528</v>
      </c>
      <c r="D57" cm="1">
        <f t="array" ref="D57">INDEX(B:B,MATCH(C57,A:A,1))+((C57-INDEX(A:A,MATCH(C57,A:A,1)))*(INDEX(B:B,MATCH(C57,A:A,1)+1)-INDEX(B:B,MATCH(C57,A:A,1)))/(INDEX(A:A,MATCH(C57,A:A,1)+1)-INDEX(A:A,MATCH(C57,A:A,1))))</f>
        <v>1.5</v>
      </c>
      <c r="E57" s="22">
        <v>3.3</v>
      </c>
      <c r="F57">
        <v>1.5269999999999999</v>
      </c>
      <c r="N57" s="30" t="s">
        <v>14</v>
      </c>
      <c r="O57" s="30">
        <v>79</v>
      </c>
      <c r="P57" s="30">
        <v>1.2599295165807585</v>
      </c>
      <c r="Q57" s="30">
        <v>1.5948474893427322E-2</v>
      </c>
      <c r="R57" s="30"/>
      <c r="S57" s="30"/>
    </row>
    <row r="58" spans="1:22" ht="16" thickBot="1" x14ac:dyDescent="0.25">
      <c r="A58" s="7"/>
      <c r="B58" s="4"/>
      <c r="C58" s="14">
        <f t="shared" si="0"/>
        <v>44558</v>
      </c>
      <c r="D58" cm="1">
        <f t="array" ref="D58">INDEX(B:B,MATCH(C58,A:A,1))+((C58-INDEX(A:A,MATCH(C58,A:A,1)))*(INDEX(B:B,MATCH(C58,A:A,1)+1)-INDEX(B:B,MATCH(C58,A:A,1)))/(INDEX(A:A,MATCH(C58,A:A,1)+1)-INDEX(A:A,MATCH(C58,A:A,1))))</f>
        <v>1.5</v>
      </c>
      <c r="E58" s="22">
        <v>3.6</v>
      </c>
      <c r="F58">
        <v>1.5569999999999999</v>
      </c>
      <c r="N58" s="31" t="s">
        <v>15</v>
      </c>
      <c r="O58" s="31">
        <v>81</v>
      </c>
      <c r="P58" s="31">
        <v>29.673446451219505</v>
      </c>
      <c r="Q58" s="31"/>
      <c r="R58" s="31"/>
      <c r="S58" s="31"/>
    </row>
    <row r="59" spans="1:22" ht="16" thickBot="1" x14ac:dyDescent="0.25">
      <c r="A59" s="7"/>
      <c r="B59" s="4"/>
      <c r="C59" s="14">
        <f t="shared" si="0"/>
        <v>44589</v>
      </c>
      <c r="D59" cm="1">
        <f t="array" ref="D59">INDEX(B:B,MATCH(C59,A:A,1))+((C59-INDEX(A:A,MATCH(C59,A:A,1)))*(INDEX(B:B,MATCH(C59,A:A,1)+1)-INDEX(B:B,MATCH(C59,A:A,1)))/(INDEX(A:A,MATCH(C59,A:A,1)+1)-INDEX(A:A,MATCH(C59,A:A,1))))</f>
        <v>1.5</v>
      </c>
      <c r="E59" s="22">
        <v>3.9</v>
      </c>
      <c r="F59" s="6">
        <v>1.5740000000000001</v>
      </c>
    </row>
    <row r="60" spans="1:22" x14ac:dyDescent="0.2">
      <c r="A60" s="7"/>
      <c r="B60" s="4"/>
      <c r="C60" s="14">
        <f t="shared" si="0"/>
        <v>44620</v>
      </c>
      <c r="D60" cm="1">
        <f t="array" ref="D60">INDEX(B:B,MATCH(C60,A:A,1))+((C60-INDEX(A:A,MATCH(C60,A:A,1)))*(INDEX(B:B,MATCH(C60,A:A,1)+1)-INDEX(B:B,MATCH(C60,A:A,1)))/(INDEX(A:A,MATCH(C60,A:A,1)+1)-INDEX(A:A,MATCH(C60,A:A,1))))</f>
        <v>1.5</v>
      </c>
      <c r="E60" s="22">
        <v>4.3787283884800869</v>
      </c>
      <c r="F60" s="6">
        <v>1.59</v>
      </c>
      <c r="G60" s="20"/>
      <c r="N60" s="32"/>
      <c r="O60" s="32" t="s">
        <v>21</v>
      </c>
      <c r="P60" s="32" t="s">
        <v>10</v>
      </c>
      <c r="Q60" s="32" t="s">
        <v>22</v>
      </c>
      <c r="R60" s="32" t="s">
        <v>23</v>
      </c>
      <c r="S60" s="32" t="s">
        <v>24</v>
      </c>
      <c r="T60" s="32" t="s">
        <v>25</v>
      </c>
      <c r="U60" s="32" t="s">
        <v>26</v>
      </c>
      <c r="V60" s="32" t="s">
        <v>27</v>
      </c>
    </row>
    <row r="61" spans="1:22" x14ac:dyDescent="0.2">
      <c r="A61" s="7"/>
      <c r="B61" s="4"/>
      <c r="C61" s="14">
        <f t="shared" si="0"/>
        <v>44648</v>
      </c>
      <c r="D61" cm="1">
        <f t="array" ref="D61">INDEX(B:B,MATCH(C61,A:A,1))+((C61-INDEX(A:A,MATCH(C61,A:A,1)))*(INDEX(B:B,MATCH(C61,A:A,1)+1)-INDEX(B:B,MATCH(C61,A:A,1)))/(INDEX(A:A,MATCH(C61,A:A,1)+1)-INDEX(A:A,MATCH(C61,A:A,1))))</f>
        <v>1.5</v>
      </c>
      <c r="E61" s="22">
        <v>4.7993505572894231</v>
      </c>
      <c r="F61">
        <v>1.607</v>
      </c>
      <c r="N61" s="30" t="s">
        <v>34</v>
      </c>
      <c r="O61" s="47">
        <v>2.7485462964907392E-2</v>
      </c>
      <c r="P61" s="30">
        <v>5.6747809615720887E-2</v>
      </c>
      <c r="Q61" s="30">
        <v>0.48434403285396721</v>
      </c>
      <c r="R61" s="30">
        <v>0.62948184186778378</v>
      </c>
      <c r="S61" s="30">
        <v>-8.5468226614803564E-2</v>
      </c>
      <c r="T61" s="30">
        <v>0.14043915254461836</v>
      </c>
      <c r="U61" s="30">
        <v>-8.5468226614803564E-2</v>
      </c>
      <c r="V61" s="30">
        <v>0.14043915254461836</v>
      </c>
    </row>
    <row r="62" spans="1:22" x14ac:dyDescent="0.2">
      <c r="A62" s="7"/>
      <c r="B62" s="4"/>
      <c r="C62" s="14">
        <f t="shared" si="0"/>
        <v>44679</v>
      </c>
      <c r="D62" cm="1">
        <f t="array" ref="D62">INDEX(B:B,MATCH(C62,A:A,1))+((C62-INDEX(A:A,MATCH(C62,A:A,1)))*(INDEX(B:B,MATCH(C62,A:A,1)+1)-INDEX(B:B,MATCH(C62,A:A,1)))/(INDEX(A:A,MATCH(C62,A:A,1)+1)-INDEX(A:A,MATCH(C62,A:A,1))))</f>
        <v>1.5</v>
      </c>
      <c r="E62" s="22">
        <v>5.4897697788473918</v>
      </c>
      <c r="F62">
        <v>1.6459999999999999</v>
      </c>
      <c r="N62" s="30" t="s">
        <v>35</v>
      </c>
      <c r="O62" s="48">
        <v>1.0042481629982234</v>
      </c>
      <c r="P62" s="30">
        <v>2.6157959165799927E-2</v>
      </c>
      <c r="Q62" s="30">
        <v>38.391686317456369</v>
      </c>
      <c r="R62" s="30">
        <v>7.390379537854952E-53</v>
      </c>
      <c r="S62" s="30">
        <v>0.95218204767746584</v>
      </c>
      <c r="T62" s="30">
        <v>1.0563142783189809</v>
      </c>
      <c r="U62" s="30">
        <v>0.95218204767746584</v>
      </c>
      <c r="V62" s="30">
        <v>1.0563142783189809</v>
      </c>
    </row>
    <row r="63" spans="1:22" ht="16" thickBot="1" x14ac:dyDescent="0.25">
      <c r="A63" s="7"/>
      <c r="B63" s="4"/>
      <c r="C63" s="14">
        <f t="shared" si="0"/>
        <v>44709</v>
      </c>
      <c r="D63" cm="1">
        <f t="array" ref="D63">INDEX(B:B,MATCH(C63,A:A,1))+((C63-INDEX(A:A,MATCH(C63,A:A,1)))*(INDEX(B:B,MATCH(C63,A:A,1)+1)-INDEX(B:B,MATCH(C63,A:A,1)))/(INDEX(A:A,MATCH(C63,A:A,1)+1)-INDEX(A:A,MATCH(C63,A:A,1))))</f>
        <v>1.5</v>
      </c>
      <c r="E63" s="22">
        <v>6.7163875713870844</v>
      </c>
      <c r="F63">
        <v>1.7030000000000001</v>
      </c>
      <c r="N63" s="31" t="s">
        <v>36</v>
      </c>
      <c r="O63" s="49">
        <v>4.1915584533407699E-2</v>
      </c>
      <c r="P63" s="31">
        <v>5.7049737058577051E-3</v>
      </c>
      <c r="Q63" s="31">
        <v>7.3472003017945493</v>
      </c>
      <c r="R63" s="31">
        <v>1.6089141918558963E-10</v>
      </c>
      <c r="S63" s="31">
        <v>3.0560118421225874E-2</v>
      </c>
      <c r="T63" s="31">
        <v>5.3271050645589527E-2</v>
      </c>
      <c r="U63" s="31">
        <v>3.0560118421225874E-2</v>
      </c>
      <c r="V63" s="31">
        <v>5.3271050645589527E-2</v>
      </c>
    </row>
    <row r="64" spans="1:22" x14ac:dyDescent="0.2">
      <c r="A64" s="7"/>
      <c r="B64" s="4"/>
      <c r="C64" s="14">
        <f t="shared" si="0"/>
        <v>44740</v>
      </c>
      <c r="D64" cm="1">
        <f t="array" ref="D64">INDEX(B:B,MATCH(C64,A:A,1))+((C64-INDEX(A:A,MATCH(C64,A:A,1)))*(INDEX(B:B,MATCH(C64,A:A,1)+1)-INDEX(B:B,MATCH(C64,A:A,1)))/(INDEX(A:A,MATCH(C64,A:A,1)+1)-INDEX(A:A,MATCH(C64,A:A,1))))</f>
        <v>1.5357142857142858</v>
      </c>
      <c r="E64" s="22">
        <v>7.4820665870163516</v>
      </c>
      <c r="F64">
        <v>1.79</v>
      </c>
    </row>
    <row r="65" spans="1:7" x14ac:dyDescent="0.2">
      <c r="A65" s="7"/>
      <c r="B65" s="4"/>
      <c r="C65" s="14">
        <f t="shared" si="0"/>
        <v>44770</v>
      </c>
      <c r="D65" cm="1">
        <f t="array" ref="D65">INDEX(B:B,MATCH(C65,A:A,1))+((C65-INDEX(A:A,MATCH(C65,A:A,1)))*(INDEX(B:B,MATCH(C65,A:A,1)+1)-INDEX(B:B,MATCH(C65,A:A,1)))/(INDEX(A:A,MATCH(C65,A:A,1)+1)-INDEX(A:A,MATCH(C65,A:A,1))))</f>
        <v>1.6887755102040816</v>
      </c>
      <c r="E65" s="22">
        <v>7.6290902294969483</v>
      </c>
      <c r="F65">
        <v>1.95</v>
      </c>
    </row>
    <row r="66" spans="1:7" x14ac:dyDescent="0.2">
      <c r="A66" s="7"/>
      <c r="B66" s="4"/>
      <c r="C66" s="14">
        <f t="shared" si="0"/>
        <v>44801</v>
      </c>
      <c r="D66" cm="1">
        <f t="array" ref="D66">INDEX(B:B,MATCH(C66,A:A,1))+((C66-INDEX(A:A,MATCH(C66,A:A,1)))*(INDEX(B:B,MATCH(C66,A:A,1)+1)-INDEX(B:B,MATCH(C66,A:A,1)))/(INDEX(A:A,MATCH(C66,A:A,1)+1)-INDEX(A:A,MATCH(C66,A:A,1))))</f>
        <v>1.846938775510204</v>
      </c>
      <c r="E66" s="22">
        <v>7.549011601373901</v>
      </c>
      <c r="F66">
        <v>2.08</v>
      </c>
      <c r="G66" s="20"/>
    </row>
    <row r="67" spans="1:7" x14ac:dyDescent="0.2">
      <c r="A67" s="7"/>
      <c r="B67" s="4"/>
      <c r="C67" s="14">
        <f>EDATE(C66,1)</f>
        <v>44832</v>
      </c>
      <c r="D67" cm="1">
        <f t="array" ref="D67">INDEX(B:B,MATCH(C67,A:A,1))+((C67-INDEX(A:A,MATCH(C67,A:A,1)))*(INDEX(B:B,MATCH(C67,A:A,1)+1)-INDEX(B:B,MATCH(C67,A:A,1)))/(INDEX(A:A,MATCH(C67,A:A,1)+1)-INDEX(A:A,MATCH(C67,A:A,1))))</f>
        <v>2.0058139534883721</v>
      </c>
      <c r="E67" s="22">
        <v>7.4</v>
      </c>
      <c r="F67">
        <v>2.1749999999999998</v>
      </c>
    </row>
    <row r="68" spans="1:7" x14ac:dyDescent="0.2">
      <c r="A68" s="7"/>
      <c r="B68" s="4"/>
      <c r="C68" s="14">
        <f t="shared" si="0"/>
        <v>44862</v>
      </c>
      <c r="D68" cm="1">
        <f t="array" ref="D68">INDEX(B:B,MATCH(C68,A:A,1))+((C68-INDEX(A:A,MATCH(C68,A:A,1)))*(INDEX(B:B,MATCH(C68,A:A,1)+1)-INDEX(B:B,MATCH(C68,A:A,1)))/(INDEX(A:A,MATCH(C68,A:A,1)+1)-INDEX(A:A,MATCH(C68,A:A,1))))</f>
        <v>2.1802325581395348</v>
      </c>
      <c r="E68" s="22">
        <v>7.6</v>
      </c>
      <c r="F68" s="6">
        <v>2.5110000000000001</v>
      </c>
      <c r="G68" s="19"/>
    </row>
    <row r="69" spans="1:7" x14ac:dyDescent="0.2">
      <c r="A69" s="7"/>
      <c r="B69" s="4"/>
      <c r="C69" s="14">
        <f t="shared" si="0"/>
        <v>44893</v>
      </c>
      <c r="D69" cm="1">
        <f t="array" ref="D69">INDEX(B:B,MATCH(C69,A:A,1))+((C69-INDEX(A:A,MATCH(C69,A:A,1)))*(INDEX(B:B,MATCH(C69,A:A,1)+1)-INDEX(B:B,MATCH(C69,A:A,1)))/(INDEX(A:A,MATCH(C69,A:A,1)+1)-INDEX(A:A,MATCH(C69,A:A,1))))</f>
        <v>2.3604651162790695</v>
      </c>
      <c r="E69" s="22">
        <v>8</v>
      </c>
      <c r="F69" s="6">
        <v>2.8460000000000001</v>
      </c>
    </row>
    <row r="70" spans="1:7" x14ac:dyDescent="0.2">
      <c r="A70" s="7"/>
      <c r="B70" s="4"/>
      <c r="C70" s="14">
        <f t="shared" si="0"/>
        <v>44923</v>
      </c>
      <c r="D70" cm="1">
        <f t="array" ref="D70">INDEX(B:B,MATCH(C70,A:A,1))+((C70-INDEX(A:A,MATCH(C70,A:A,1)))*(INDEX(B:B,MATCH(C70,A:A,1)+1)-INDEX(B:B,MATCH(C70,A:A,1)))/(INDEX(A:A,MATCH(C70,A:A,1)+1)-INDEX(A:A,MATCH(C70,A:A,1))))</f>
        <v>2.5329670329670328</v>
      </c>
      <c r="E70" s="22">
        <v>8.3000000000000007</v>
      </c>
      <c r="F70" s="6">
        <v>3.1819999999999999</v>
      </c>
    </row>
    <row r="71" spans="1:7" x14ac:dyDescent="0.2">
      <c r="A71" s="7"/>
      <c r="B71" s="4"/>
      <c r="C71" s="14">
        <f t="shared" si="0"/>
        <v>44954</v>
      </c>
      <c r="D71" cm="1">
        <f t="array" ref="D71">INDEX(B:B,MATCH(C71,A:A,1))+((C71-INDEX(A:A,MATCH(C71,A:A,1)))*(INDEX(B:B,MATCH(C71,A:A,1)+1)-INDEX(B:B,MATCH(C71,A:A,1)))/(INDEX(A:A,MATCH(C71,A:A,1)+1)-INDEX(A:A,MATCH(C71,A:A,1))))</f>
        <v>2.7032967032967035</v>
      </c>
      <c r="E71" s="22">
        <v>8.4</v>
      </c>
      <c r="F71">
        <v>3.5179999999999998</v>
      </c>
    </row>
    <row r="72" spans="1:7" x14ac:dyDescent="0.2">
      <c r="A72" s="7"/>
      <c r="B72" s="4"/>
      <c r="C72" s="14">
        <f t="shared" si="0"/>
        <v>44985</v>
      </c>
      <c r="D72" cm="1">
        <f t="array" ref="D72">INDEX(B:B,MATCH(C72,A:A,1))+((C72-INDEX(A:A,MATCH(C72,A:A,1)))*(INDEX(B:B,MATCH(C72,A:A,1)+1)-INDEX(B:B,MATCH(C72,A:A,1)))/(INDEX(A:A,MATCH(C72,A:A,1)+1)-INDEX(A:A,MATCH(C72,A:A,1))))</f>
        <v>2.8736263736263736</v>
      </c>
      <c r="E72" s="22">
        <v>8.5</v>
      </c>
      <c r="F72">
        <v>3.452</v>
      </c>
    </row>
    <row r="73" spans="1:7" x14ac:dyDescent="0.2">
      <c r="A73" s="7"/>
      <c r="B73" s="4"/>
      <c r="C73" s="14">
        <f t="shared" si="0"/>
        <v>45013</v>
      </c>
      <c r="D73" cm="1">
        <f t="array" ref="D73">INDEX(B:B,MATCH(C73,A:A,1))+((C73-INDEX(A:A,MATCH(C73,A:A,1)))*(INDEX(B:B,MATCH(C73,A:A,1)+1)-INDEX(B:B,MATCH(C73,A:A,1)))/(INDEX(A:A,MATCH(C73,A:A,1)+1)-INDEX(A:A,MATCH(C73,A:A,1))))</f>
        <v>3</v>
      </c>
      <c r="E73" s="22">
        <v>7.9</v>
      </c>
      <c r="F73">
        <v>3.4060000000000001</v>
      </c>
    </row>
    <row r="74" spans="1:7" x14ac:dyDescent="0.2">
      <c r="A74" s="7"/>
      <c r="B74" s="4"/>
      <c r="C74" s="14">
        <f t="shared" si="0"/>
        <v>45044</v>
      </c>
      <c r="D74" cm="1">
        <f t="array" ref="D74">INDEX(B:B,MATCH(C74,A:A,1))+((C74-INDEX(A:A,MATCH(C74,A:A,1)))*(INDEX(B:B,MATCH(C74,A:A,1)+1)-INDEX(B:B,MATCH(C74,A:A,1)))/(INDEX(A:A,MATCH(C74,A:A,1)+1)-INDEX(A:A,MATCH(C74,A:A,1))))</f>
        <v>3</v>
      </c>
      <c r="E74" s="23">
        <v>7.3</v>
      </c>
      <c r="F74">
        <v>3.4969999999999999</v>
      </c>
      <c r="G74" s="20"/>
    </row>
    <row r="75" spans="1:7" x14ac:dyDescent="0.2">
      <c r="A75" s="7"/>
      <c r="B75" s="4"/>
      <c r="C75" s="14">
        <f t="shared" si="0"/>
        <v>45074</v>
      </c>
      <c r="D75" cm="1">
        <f t="array" ref="D75">INDEX(B:B,MATCH(C75,A:A,1))+((C75-INDEX(A:A,MATCH(C75,A:A,1)))*(INDEX(B:B,MATCH(C75,A:A,1)+1)-INDEX(B:B,MATCH(C75,A:A,1)))/(INDEX(A:A,MATCH(C75,A:A,1)+1)-INDEX(A:A,MATCH(C75,A:A,1))))</f>
        <v>3</v>
      </c>
      <c r="E75" s="23">
        <v>6.1</v>
      </c>
      <c r="F75">
        <v>3.3940000000000001</v>
      </c>
    </row>
    <row r="76" spans="1:7" x14ac:dyDescent="0.2">
      <c r="A76" s="7"/>
      <c r="B76" s="4"/>
      <c r="C76" s="14">
        <f t="shared" si="0"/>
        <v>45105</v>
      </c>
      <c r="D76" cm="1">
        <f t="array" ref="D76">INDEX(B:B,MATCH(C76,A:A,1))+((C76-INDEX(A:A,MATCH(C76,A:A,1)))*(INDEX(B:B,MATCH(C76,A:A,1)+1)-INDEX(B:B,MATCH(C76,A:A,1)))/(INDEX(A:A,MATCH(C76,A:A,1)+1)-INDEX(A:A,MATCH(C76,A:A,1))))</f>
        <v>3</v>
      </c>
      <c r="E76" s="23">
        <v>5.3</v>
      </c>
      <c r="F76">
        <v>3.3420000000000001</v>
      </c>
    </row>
    <row r="77" spans="1:7" x14ac:dyDescent="0.2">
      <c r="A77" s="7"/>
      <c r="B77" s="4"/>
      <c r="C77" s="14">
        <f t="shared" si="0"/>
        <v>45135</v>
      </c>
      <c r="D77" cm="1">
        <f t="array" ref="D77">INDEX(B:B,MATCH(C77,A:A,1))+((C77-INDEX(A:A,MATCH(C77,A:A,1)))*(INDEX(B:B,MATCH(C77,A:A,1)+1)-INDEX(B:B,MATCH(C77,A:A,1)))/(INDEX(A:A,MATCH(C77,A:A,1)+1)-INDEX(A:A,MATCH(C77,A:A,1))))</f>
        <v>3</v>
      </c>
      <c r="E77" s="23">
        <v>5.0999999999999996</v>
      </c>
      <c r="F77">
        <v>3.298</v>
      </c>
    </row>
    <row r="78" spans="1:7" x14ac:dyDescent="0.2">
      <c r="A78" s="7"/>
      <c r="B78" s="4"/>
      <c r="C78" s="14">
        <f t="shared" si="0"/>
        <v>45166</v>
      </c>
      <c r="D78" cm="1">
        <f t="array" ref="D78">INDEX(B:B,MATCH(C78,A:A,1))+((C78-INDEX(A:A,MATCH(C78,A:A,1)))*(INDEX(B:B,MATCH(C78,A:A,1)+1)-INDEX(B:B,MATCH(C78,A:A,1)))/(INDEX(A:A,MATCH(C78,A:A,1)+1)-INDEX(A:A,MATCH(C78,A:A,1))))</f>
        <v>3</v>
      </c>
      <c r="E78" s="22">
        <v>4.7</v>
      </c>
      <c r="F78">
        <v>3.246</v>
      </c>
    </row>
    <row r="79" spans="1:7" x14ac:dyDescent="0.2">
      <c r="A79" s="7"/>
      <c r="B79" s="4"/>
      <c r="C79" s="14">
        <f t="shared" ref="C79:C87" si="1">EDATE(C78,1)</f>
        <v>45197</v>
      </c>
      <c r="D79" cm="1">
        <f t="array" ref="D79">INDEX(B:B,MATCH(C79,A:A,1))+((C79-INDEX(A:A,MATCH(C79,A:A,1)))*(INDEX(B:B,MATCH(C79,A:A,1)+1)-INDEX(B:B,MATCH(C79,A:A,1)))/(INDEX(A:A,MATCH(C79,A:A,1)+1)-INDEX(A:A,MATCH(C79,A:A,1))))</f>
        <v>3</v>
      </c>
      <c r="E79" s="22">
        <v>4.4000000000000004</v>
      </c>
      <c r="F79">
        <v>3.2410000000000001</v>
      </c>
    </row>
    <row r="80" spans="1:7" x14ac:dyDescent="0.2">
      <c r="A80" s="7"/>
      <c r="B80" s="4"/>
      <c r="C80" s="14">
        <f t="shared" si="1"/>
        <v>45227</v>
      </c>
      <c r="D80" cm="1">
        <f t="array" ref="D80">INDEX(B:B,MATCH(C80,A:A,1))+((C80-INDEX(A:A,MATCH(C80,A:A,1)))*(INDEX(B:B,MATCH(C80,A:A,1)+1)-INDEX(B:B,MATCH(C80,A:A,1)))/(INDEX(A:A,MATCH(C80,A:A,1)+1)-INDEX(A:A,MATCH(C80,A:A,1))))</f>
        <v>3</v>
      </c>
      <c r="E80" s="22">
        <v>4</v>
      </c>
      <c r="F80">
        <v>3.198</v>
      </c>
    </row>
    <row r="81" spans="1:7" x14ac:dyDescent="0.2">
      <c r="A81" s="7"/>
      <c r="B81" s="4"/>
      <c r="C81" s="14">
        <f t="shared" si="1"/>
        <v>45258</v>
      </c>
      <c r="D81" cm="1">
        <f t="array" ref="D81">INDEX(B:B,MATCH(C81,A:A,1))+((C81-INDEX(A:A,MATCH(C81,A:A,1)))*(INDEX(B:B,MATCH(C81,A:A,1)+1)-INDEX(B:B,MATCH(C81,A:A,1)))/(INDEX(A:A,MATCH(C81,A:A,1)+1)-INDEX(A:A,MATCH(C81,A:A,1))))</f>
        <v>3</v>
      </c>
      <c r="E81" s="22">
        <v>3.3</v>
      </c>
      <c r="F81">
        <v>3.0760000000000001</v>
      </c>
    </row>
    <row r="82" spans="1:7" x14ac:dyDescent="0.2">
      <c r="A82" s="7"/>
      <c r="B82" s="4"/>
      <c r="C82" s="14">
        <f t="shared" si="1"/>
        <v>45288</v>
      </c>
      <c r="D82" cm="1">
        <f t="array" ref="D82">INDEX(B:B,MATCH(C82,A:A,1))+((C82-INDEX(A:A,MATCH(C82,A:A,1)))*(INDEX(B:B,MATCH(C82,A:A,1)+1)-INDEX(B:B,MATCH(C82,A:A,1)))/(INDEX(A:A,MATCH(C82,A:A,1)+1)-INDEX(A:A,MATCH(C82,A:A,1))))</f>
        <v>3</v>
      </c>
      <c r="E82" s="22">
        <v>2.8</v>
      </c>
      <c r="F82" s="6">
        <v>3.0510000000000002</v>
      </c>
    </row>
    <row r="83" spans="1:7" x14ac:dyDescent="0.2">
      <c r="A83" s="7"/>
      <c r="B83" s="4"/>
      <c r="C83" s="14">
        <f t="shared" si="1"/>
        <v>45319</v>
      </c>
      <c r="D83" cm="1">
        <f t="array" ref="D83">INDEX(B:B,MATCH(C83,A:A,1))+((C83-INDEX(A:A,MATCH(C83,A:A,1)))*(INDEX(B:B,MATCH(C83,A:A,1)+1)-INDEX(B:B,MATCH(C83,A:A,1)))/(INDEX(A:A,MATCH(C83,A:A,1)+1)-INDEX(A:A,MATCH(C83,A:A,1))))</f>
        <v>3</v>
      </c>
      <c r="E83" s="22">
        <v>2.5</v>
      </c>
      <c r="F83">
        <v>3.0259999999999998</v>
      </c>
    </row>
    <row r="84" spans="1:7" x14ac:dyDescent="0.2">
      <c r="A84" s="7"/>
      <c r="B84" s="4"/>
      <c r="C84" s="14">
        <f t="shared" si="1"/>
        <v>45350</v>
      </c>
      <c r="D84" cm="1">
        <f t="array" ref="D84">INDEX(B:B,MATCH(C84,A:A,1))+((C84-INDEX(A:A,MATCH(C84,A:A,1)))*(INDEX(B:B,MATCH(C84,A:A,1)+1)-INDEX(B:B,MATCH(C84,A:A,1)))/(INDEX(A:A,MATCH(C84,A:A,1)+1)-INDEX(A:A,MATCH(C84,A:A,1))))</f>
        <v>3</v>
      </c>
      <c r="E84" s="22">
        <v>1.9</v>
      </c>
      <c r="F84" s="6">
        <v>2.984</v>
      </c>
    </row>
    <row r="85" spans="1:7" x14ac:dyDescent="0.2">
      <c r="A85" s="7"/>
      <c r="B85" s="4"/>
      <c r="C85" s="14">
        <f t="shared" si="1"/>
        <v>45379</v>
      </c>
      <c r="D85" cm="1">
        <f t="array" ref="D85">INDEX(B:B,MATCH(C85,A:A,1))+((C85-INDEX(A:A,MATCH(C85,A:A,1)))*(INDEX(B:B,MATCH(C85,A:A,1)+1)-INDEX(B:B,MATCH(C85,A:A,1)))/(INDEX(A:A,MATCH(C85,A:A,1)+1)-INDEX(A:A,MATCH(C85,A:A,1))))</f>
        <v>2.9821428571428572</v>
      </c>
      <c r="E85" s="22">
        <v>2.1</v>
      </c>
      <c r="F85">
        <v>2.9430000000000001</v>
      </c>
    </row>
    <row r="86" spans="1:7" x14ac:dyDescent="0.2">
      <c r="A86" s="7"/>
      <c r="B86" s="4"/>
      <c r="C86" s="14">
        <f t="shared" si="1"/>
        <v>45410</v>
      </c>
      <c r="D86" cm="1">
        <f t="array" ref="D86">INDEX(B:B,MATCH(C86,A:A,1))+((C86-INDEX(A:A,MATCH(C86,A:A,1)))*(INDEX(B:B,MATCH(C86,A:A,1)+1)-INDEX(B:B,MATCH(C86,A:A,1)))/(INDEX(A:A,MATCH(C86,A:A,1)+1)-INDEX(A:A,MATCH(C86,A:A,1))))</f>
        <v>2.9030612244897958</v>
      </c>
      <c r="E86" s="22">
        <v>2</v>
      </c>
      <c r="F86" s="6">
        <v>2.9039999999999999</v>
      </c>
    </row>
    <row r="87" spans="1:7" x14ac:dyDescent="0.2">
      <c r="A87" s="7"/>
      <c r="B87" s="4"/>
      <c r="C87" s="14">
        <f t="shared" si="1"/>
        <v>45440</v>
      </c>
      <c r="D87" cm="1">
        <f t="array" ref="D87">INDEX(B:B,MATCH(C87,A:A,1))+((C87-INDEX(A:A,MATCH(C87,A:A,1)))*(INDEX(B:B,MATCH(C87,A:A,1)+1)-INDEX(B:B,MATCH(C87,A:A,1)))/(INDEX(A:A,MATCH(C87,A:A,1)+1)-INDEX(A:A,MATCH(C87,A:A,1))))</f>
        <v>2.8265306122448979</v>
      </c>
      <c r="E87" s="22">
        <v>1.9</v>
      </c>
      <c r="F87" s="6">
        <v>2.8660000000000001</v>
      </c>
    </row>
    <row r="88" spans="1:7" x14ac:dyDescent="0.2">
      <c r="A88" s="7"/>
      <c r="B88" s="4"/>
      <c r="C88" s="14">
        <f>EDATE(C87,1)</f>
        <v>45471</v>
      </c>
      <c r="D88" cm="1">
        <f t="array" ref="D88">INDEX(B:B,MATCH(C88,A:A,1))+((C88-INDEX(A:A,MATCH(C88,A:A,1)))*(INDEX(B:B,MATCH(C88,A:A,1)+1)-INDEX(B:B,MATCH(C88,A:A,1)))/(INDEX(A:A,MATCH(C88,A:A,1)+1)-INDEX(A:A,MATCH(C88,A:A,1))))</f>
        <v>2.75</v>
      </c>
      <c r="E88" s="22">
        <v>2.1</v>
      </c>
      <c r="F88" s="6">
        <v>2.827</v>
      </c>
      <c r="G88" s="20"/>
    </row>
    <row r="89" spans="1:7" x14ac:dyDescent="0.2">
      <c r="A89" s="7"/>
      <c r="B89" s="4"/>
      <c r="C89" s="14">
        <f t="shared" ref="C89:C100" si="2">EDATE(C88,1)</f>
        <v>45501</v>
      </c>
      <c r="D89" cm="1">
        <f t="array" ref="D89">INDEX(B:B,MATCH(C89,A:A,1))+((C89-INDEX(A:A,MATCH(C89,A:A,1)))*(INDEX(B:B,MATCH(C89,A:A,1)+1)-INDEX(B:B,MATCH(C89,A:A,1)))/(INDEX(A:A,MATCH(C89,A:A,1)+1)-INDEX(A:A,MATCH(C89,A:A,1))))</f>
        <v>2.75</v>
      </c>
      <c r="E89" s="22">
        <v>1.9</v>
      </c>
      <c r="F89">
        <v>2.7890000000000001</v>
      </c>
    </row>
    <row r="90" spans="1:7" x14ac:dyDescent="0.2">
      <c r="A90" s="7"/>
      <c r="B90" s="4"/>
      <c r="C90" s="14">
        <f t="shared" si="2"/>
        <v>45532</v>
      </c>
      <c r="D90" cm="1">
        <f t="array" ref="D90">INDEX(B:B,MATCH(C90,A:A,1))+((C90-INDEX(A:A,MATCH(C90,A:A,1)))*(INDEX(B:B,MATCH(C90,A:A,1)+1)-INDEX(B:B,MATCH(C90,A:A,1)))/(INDEX(A:A,MATCH(C90,A:A,1)+1)-INDEX(A:A,MATCH(C90,A:A,1))))</f>
        <v>2.75</v>
      </c>
      <c r="E90" s="22">
        <v>2.2999999999999998</v>
      </c>
      <c r="F90">
        <v>2.746</v>
      </c>
    </row>
    <row r="91" spans="1:7" x14ac:dyDescent="0.2">
      <c r="A91" s="7"/>
      <c r="B91" s="4"/>
      <c r="C91" s="14">
        <f t="shared" si="2"/>
        <v>45563</v>
      </c>
      <c r="D91" cm="1">
        <f t="array" ref="D91">INDEX(B:B,MATCH(C91,A:A,1))+((C91-INDEX(A:A,MATCH(C91,A:A,1)))*(INDEX(B:B,MATCH(C91,A:A,1)+1)-INDEX(B:B,MATCH(C91,A:A,1)))/(INDEX(A:A,MATCH(C91,A:A,1)+1)-INDEX(A:A,MATCH(C91,A:A,1))))</f>
        <v>2.7440476190476191</v>
      </c>
      <c r="E91" s="22">
        <v>2.2000000000000002</v>
      </c>
      <c r="F91">
        <v>2.6930000000000001</v>
      </c>
    </row>
    <row r="92" spans="1:7" x14ac:dyDescent="0.2">
      <c r="A92" s="7"/>
      <c r="B92" s="4"/>
      <c r="C92" s="14">
        <f t="shared" si="2"/>
        <v>45593</v>
      </c>
      <c r="D92" cm="1">
        <f t="array" ref="D92">INDEX(B:B,MATCH(C92,A:A,1))+((C92-INDEX(A:A,MATCH(C92,A:A,1)))*(INDEX(B:B,MATCH(C92,A:A,1)+1)-INDEX(B:B,MATCH(C92,A:A,1)))/(INDEX(A:A,MATCH(C92,A:A,1)+1)-INDEX(A:A,MATCH(C92,A:A,1))))</f>
        <v>2.6547619047619047</v>
      </c>
      <c r="E92" s="22">
        <v>2.2000000000000002</v>
      </c>
      <c r="F92" s="6">
        <v>2.665</v>
      </c>
    </row>
    <row r="93" spans="1:7" x14ac:dyDescent="0.2">
      <c r="A93" s="7"/>
      <c r="B93" s="4"/>
      <c r="C93" s="14">
        <f t="shared" si="2"/>
        <v>45624</v>
      </c>
      <c r="D93" cm="1">
        <f t="array" ref="D93">INDEX(B:B,MATCH(C93,A:A,1))+((C93-INDEX(A:A,MATCH(C93,A:A,1)))*(INDEX(B:B,MATCH(C93,A:A,1)+1)-INDEX(B:B,MATCH(C93,A:A,1)))/(INDEX(A:A,MATCH(C93,A:A,1)+1)-INDEX(A:A,MATCH(C93,A:A,1))))</f>
        <v>2.5625</v>
      </c>
      <c r="E93" s="22">
        <v>2.5</v>
      </c>
      <c r="F93">
        <v>2.637</v>
      </c>
    </row>
    <row r="94" spans="1:7" x14ac:dyDescent="0.2">
      <c r="A94" s="7"/>
      <c r="B94" s="4"/>
      <c r="C94" s="14">
        <f t="shared" si="2"/>
        <v>45654</v>
      </c>
      <c r="D94" cm="1">
        <f t="array" ref="D94">INDEX(B:B,MATCH(C94,A:A,1))+((C94-INDEX(A:A,MATCH(C94,A:A,1)))*(INDEX(B:B,MATCH(C94,A:A,1)+1)-INDEX(B:B,MATCH(C94,A:A,1)))/(INDEX(A:A,MATCH(C94,A:A,1)+1)-INDEX(A:A,MATCH(C94,A:A,1))))</f>
        <v>2.4752747252747254</v>
      </c>
      <c r="E94" s="22">
        <v>2.2999999999999998</v>
      </c>
      <c r="F94">
        <v>2.5270000000000001</v>
      </c>
    </row>
    <row r="95" spans="1:7" x14ac:dyDescent="0.2">
      <c r="A95" s="7"/>
      <c r="B95" s="4"/>
      <c r="C95" s="14">
        <f t="shared" si="2"/>
        <v>45685</v>
      </c>
      <c r="D95" cm="1">
        <f t="array" ref="D95">INDEX(B:B,MATCH(C95,A:A,1))+((C95-INDEX(A:A,MATCH(C95,A:A,1)))*(INDEX(B:B,MATCH(C95,A:A,1)+1)-INDEX(B:B,MATCH(C95,A:A,1)))/(INDEX(A:A,MATCH(C95,A:A,1)+1)-INDEX(A:A,MATCH(C95,A:A,1))))</f>
        <v>2.3901098901098901</v>
      </c>
      <c r="E95" s="22">
        <v>2.2999999999999998</v>
      </c>
      <c r="F95">
        <v>2.4820000000000002</v>
      </c>
      <c r="G95" s="20"/>
    </row>
    <row r="96" spans="1:7" x14ac:dyDescent="0.2">
      <c r="A96" s="7"/>
      <c r="B96" s="4"/>
      <c r="C96" s="14">
        <f t="shared" si="2"/>
        <v>45716</v>
      </c>
      <c r="D96" cm="1">
        <f t="array" ref="D96">INDEX(B:B,MATCH(C96,A:A,1))+((C96-INDEX(A:A,MATCH(C96,A:A,1)))*(INDEX(B:B,MATCH(C96,A:A,1)+1)-INDEX(B:B,MATCH(C96,A:A,1)))/(INDEX(A:A,MATCH(C96,A:A,1)+1)-INDEX(A:A,MATCH(C96,A:A,1))))</f>
        <v>2.3049450549450547</v>
      </c>
      <c r="E96" s="22">
        <v>2.2000000000000002</v>
      </c>
      <c r="F96">
        <v>2.6</v>
      </c>
    </row>
    <row r="97" spans="1:9" x14ac:dyDescent="0.2">
      <c r="A97" s="7"/>
      <c r="B97" s="4"/>
      <c r="C97" s="14">
        <f t="shared" si="2"/>
        <v>45744</v>
      </c>
      <c r="D97" cm="1">
        <f t="array" ref="D97">INDEX(B:B,MATCH(C97,A:A,1))+((C97-INDEX(A:A,MATCH(C97,A:A,1)))*(INDEX(B:B,MATCH(C97,A:A,1)+1)-INDEX(B:B,MATCH(C97,A:A,1)))/(INDEX(A:A,MATCH(C97,A:A,1)+1)-INDEX(A:A,MATCH(C97,A:A,1))))</f>
        <v>2.2503935630575476</v>
      </c>
      <c r="E97" s="22">
        <v>1.4</v>
      </c>
      <c r="F97">
        <v>2.5430000000000001</v>
      </c>
      <c r="G97" s="20"/>
    </row>
    <row r="98" spans="1:9" x14ac:dyDescent="0.2">
      <c r="A98" s="7"/>
      <c r="B98" s="4"/>
      <c r="C98" s="14">
        <f t="shared" si="2"/>
        <v>45775</v>
      </c>
      <c r="D98" cm="1">
        <f t="array" ref="D98">INDEX(B:B,MATCH(C98,A:A,1))+((C98-INDEX(A:A,MATCH(C98,A:A,1)))*(INDEX(B:B,MATCH(C98,A:A,1)+1)-INDEX(B:B,MATCH(C98,A:A,1)))/(INDEX(A:A,MATCH(C98,A:A,1)+1)-INDEX(A:A,MATCH(C98,A:A,1))))</f>
        <v>2.251918619905545</v>
      </c>
      <c r="E98" s="22">
        <v>1</v>
      </c>
      <c r="F98">
        <v>2.2309999999999999</v>
      </c>
    </row>
    <row r="99" spans="1:9" x14ac:dyDescent="0.2">
      <c r="A99" s="7"/>
      <c r="B99" s="4"/>
      <c r="C99" s="14">
        <f t="shared" si="2"/>
        <v>45805</v>
      </c>
      <c r="D99" cm="1">
        <f t="array" ref="D99">INDEX(B:B,MATCH(C99,A:A,1))+((C99-INDEX(A:A,MATCH(C99,A:A,1)))*(INDEX(B:B,MATCH(C99,A:A,1)+1)-INDEX(B:B,MATCH(C99,A:A,1)))/(INDEX(A:A,MATCH(C99,A:A,1)+1)-INDEX(A:A,MATCH(C99,A:A,1))))</f>
        <v>2.2533944813713487</v>
      </c>
      <c r="E99" s="22">
        <v>1</v>
      </c>
      <c r="F99">
        <v>2.0840000000000001</v>
      </c>
    </row>
    <row r="100" spans="1:9" x14ac:dyDescent="0.2">
      <c r="A100" s="7"/>
      <c r="B100" s="4"/>
      <c r="C100" s="14">
        <f t="shared" si="2"/>
        <v>45836</v>
      </c>
      <c r="D100" cm="1">
        <f t="array" ref="D100">INDEX(B:B,MATCH(C100,A:A,1))+((C100-INDEX(A:A,MATCH(C100,A:A,1)))*(INDEX(B:B,MATCH(C100,A:A,1)+1)-INDEX(B:B,MATCH(C100,A:A,1)))/(INDEX(A:A,MATCH(C100,A:A,1)+1)-INDEX(A:A,MATCH(C100,A:A,1))))</f>
        <v>2.2549195382193457</v>
      </c>
      <c r="E100" s="22">
        <v>1</v>
      </c>
      <c r="F100">
        <v>1.7529999999999999</v>
      </c>
    </row>
    <row r="101" spans="1:9" x14ac:dyDescent="0.2">
      <c r="A101" s="7"/>
      <c r="B101" s="4"/>
      <c r="C101" s="14"/>
      <c r="E101" s="22"/>
    </row>
    <row r="102" spans="1:9" x14ac:dyDescent="0.2">
      <c r="A102" s="7"/>
      <c r="B102" s="4"/>
      <c r="C102" s="14"/>
      <c r="E102" s="22"/>
    </row>
    <row r="103" spans="1:9" x14ac:dyDescent="0.2">
      <c r="A103" s="7"/>
      <c r="B103" s="4"/>
      <c r="C103" s="14"/>
      <c r="F103" s="15"/>
    </row>
    <row r="104" spans="1:9" x14ac:dyDescent="0.2">
      <c r="F104" s="16"/>
    </row>
    <row r="107" spans="1:9" x14ac:dyDescent="0.2">
      <c r="C107" t="s">
        <v>29</v>
      </c>
      <c r="D107" t="s">
        <v>30</v>
      </c>
      <c r="E107" t="s">
        <v>4</v>
      </c>
      <c r="F107" t="s">
        <v>0</v>
      </c>
      <c r="G107" s="1" t="s">
        <v>37</v>
      </c>
      <c r="H107" s="1" t="s">
        <v>38</v>
      </c>
      <c r="I107" s="1" t="s">
        <v>39</v>
      </c>
    </row>
    <row r="108" spans="1:9" x14ac:dyDescent="0.2">
      <c r="C108" s="29">
        <v>43190</v>
      </c>
      <c r="D108">
        <v>2.25</v>
      </c>
      <c r="E108">
        <v>0.9</v>
      </c>
      <c r="F108">
        <v>2.2799999999999998</v>
      </c>
      <c r="G108">
        <f>0.027+(1*D108)+(0.042*E108)</f>
        <v>2.3148</v>
      </c>
    </row>
    <row r="109" spans="1:9" x14ac:dyDescent="0.2">
      <c r="C109" s="29">
        <v>43220</v>
      </c>
      <c r="D109">
        <v>2.25</v>
      </c>
      <c r="E109">
        <v>1.1000000000000001</v>
      </c>
      <c r="F109">
        <v>2.31</v>
      </c>
      <c r="G109">
        <f t="shared" ref="G109:G172" si="3">0.027+(1*D109)+(0.042*E109)</f>
        <v>2.3231999999999999</v>
      </c>
    </row>
    <row r="110" spans="1:9" x14ac:dyDescent="0.2">
      <c r="C110" s="29">
        <v>43250</v>
      </c>
      <c r="D110">
        <v>2.25</v>
      </c>
      <c r="E110">
        <v>1.2</v>
      </c>
      <c r="F110">
        <v>2.3330000000000002</v>
      </c>
      <c r="G110">
        <f t="shared" si="3"/>
        <v>2.3273999999999999</v>
      </c>
    </row>
    <row r="111" spans="1:9" x14ac:dyDescent="0.2">
      <c r="C111" s="29">
        <v>43281</v>
      </c>
      <c r="D111">
        <v>2.25</v>
      </c>
      <c r="E111">
        <v>1.3</v>
      </c>
      <c r="F111">
        <v>2.355</v>
      </c>
      <c r="G111">
        <f t="shared" si="3"/>
        <v>2.3316000000000003</v>
      </c>
    </row>
    <row r="112" spans="1:9" x14ac:dyDescent="0.2">
      <c r="C112" s="29">
        <v>43311</v>
      </c>
      <c r="D112">
        <v>2.25</v>
      </c>
      <c r="E112">
        <v>1.3</v>
      </c>
      <c r="F112">
        <v>2.3769999999999998</v>
      </c>
      <c r="G112">
        <f t="shared" si="3"/>
        <v>2.3316000000000003</v>
      </c>
    </row>
    <row r="113" spans="3:7" x14ac:dyDescent="0.2">
      <c r="C113" s="29">
        <v>43342</v>
      </c>
      <c r="D113">
        <v>2.25</v>
      </c>
      <c r="E113">
        <v>1.4</v>
      </c>
      <c r="F113">
        <v>2.4</v>
      </c>
      <c r="G113">
        <f t="shared" si="3"/>
        <v>2.3358000000000003</v>
      </c>
    </row>
    <row r="114" spans="3:7" x14ac:dyDescent="0.2">
      <c r="C114" s="29">
        <v>43373</v>
      </c>
      <c r="D114">
        <v>2.25</v>
      </c>
      <c r="E114">
        <v>1.6</v>
      </c>
      <c r="F114">
        <v>2.4300000000000002</v>
      </c>
      <c r="G114">
        <f t="shared" si="3"/>
        <v>2.3442000000000003</v>
      </c>
    </row>
    <row r="115" spans="3:7" x14ac:dyDescent="0.2">
      <c r="C115" s="29">
        <v>43403</v>
      </c>
      <c r="D115">
        <v>2.25</v>
      </c>
      <c r="E115">
        <v>1.5</v>
      </c>
      <c r="F115">
        <v>2.4500000000000002</v>
      </c>
      <c r="G115">
        <f t="shared" si="3"/>
        <v>2.3400000000000003</v>
      </c>
    </row>
    <row r="116" spans="3:7" x14ac:dyDescent="0.2">
      <c r="C116" s="29">
        <v>43434</v>
      </c>
      <c r="D116">
        <v>2.25</v>
      </c>
      <c r="E116">
        <v>1.5</v>
      </c>
      <c r="F116">
        <v>2.44</v>
      </c>
      <c r="G116">
        <f t="shared" si="3"/>
        <v>2.3400000000000003</v>
      </c>
    </row>
    <row r="117" spans="3:7" x14ac:dyDescent="0.2">
      <c r="C117" s="29">
        <v>43464</v>
      </c>
      <c r="D117">
        <v>2.25</v>
      </c>
      <c r="E117">
        <v>1.4</v>
      </c>
      <c r="F117">
        <v>2.4500000000000002</v>
      </c>
      <c r="G117">
        <f t="shared" si="3"/>
        <v>2.3358000000000003</v>
      </c>
    </row>
    <row r="118" spans="3:7" x14ac:dyDescent="0.2">
      <c r="C118" s="29">
        <v>43495</v>
      </c>
      <c r="D118">
        <v>2.25</v>
      </c>
      <c r="E118">
        <v>0.9</v>
      </c>
      <c r="F118">
        <v>2.44</v>
      </c>
      <c r="G118">
        <f t="shared" si="3"/>
        <v>2.3148</v>
      </c>
    </row>
    <row r="119" spans="3:7" x14ac:dyDescent="0.2">
      <c r="C119" s="29">
        <v>43524</v>
      </c>
      <c r="D119">
        <v>2.25</v>
      </c>
      <c r="E119">
        <v>0.8</v>
      </c>
      <c r="F119">
        <v>2.35</v>
      </c>
      <c r="G119">
        <f t="shared" si="3"/>
        <v>2.3106</v>
      </c>
    </row>
    <row r="120" spans="3:7" x14ac:dyDescent="0.2">
      <c r="C120" s="29">
        <v>43552</v>
      </c>
      <c r="D120">
        <v>2.25</v>
      </c>
      <c r="E120">
        <v>0.8</v>
      </c>
      <c r="F120">
        <v>2.3199999999999998</v>
      </c>
      <c r="G120">
        <f t="shared" si="3"/>
        <v>2.3106</v>
      </c>
    </row>
    <row r="121" spans="3:7" x14ac:dyDescent="0.2">
      <c r="C121" s="29">
        <v>43583</v>
      </c>
      <c r="D121">
        <v>2.25</v>
      </c>
      <c r="E121">
        <v>0.7</v>
      </c>
      <c r="F121">
        <v>2.33</v>
      </c>
      <c r="G121">
        <f t="shared" si="3"/>
        <v>2.3064</v>
      </c>
    </row>
    <row r="122" spans="3:7" x14ac:dyDescent="0.2">
      <c r="C122" s="29">
        <v>43613</v>
      </c>
      <c r="D122">
        <v>2.25</v>
      </c>
      <c r="E122">
        <v>0.5</v>
      </c>
      <c r="F122">
        <v>2.31</v>
      </c>
      <c r="G122">
        <f t="shared" si="3"/>
        <v>2.298</v>
      </c>
    </row>
    <row r="123" spans="3:7" x14ac:dyDescent="0.2">
      <c r="C123" s="29">
        <v>43644</v>
      </c>
      <c r="D123">
        <v>2.25</v>
      </c>
      <c r="E123">
        <v>0.3</v>
      </c>
      <c r="F123">
        <v>2.2919999999999998</v>
      </c>
      <c r="G123">
        <f t="shared" si="3"/>
        <v>2.2896000000000001</v>
      </c>
    </row>
    <row r="124" spans="3:7" x14ac:dyDescent="0.2">
      <c r="C124" s="29">
        <v>43674</v>
      </c>
      <c r="D124">
        <v>2.25</v>
      </c>
      <c r="E124">
        <v>0.4</v>
      </c>
      <c r="F124">
        <v>2.2799999999999998</v>
      </c>
      <c r="G124">
        <f t="shared" si="3"/>
        <v>2.2938000000000001</v>
      </c>
    </row>
    <row r="125" spans="3:7" x14ac:dyDescent="0.2">
      <c r="C125" s="29">
        <v>43705</v>
      </c>
      <c r="D125">
        <v>2.25</v>
      </c>
      <c r="E125">
        <v>0.5</v>
      </c>
      <c r="F125">
        <v>2.327</v>
      </c>
      <c r="G125">
        <f t="shared" si="3"/>
        <v>2.298</v>
      </c>
    </row>
    <row r="126" spans="3:7" x14ac:dyDescent="0.2">
      <c r="C126" s="29">
        <v>43736</v>
      </c>
      <c r="D126">
        <v>2.25</v>
      </c>
      <c r="E126">
        <v>0.3</v>
      </c>
      <c r="F126">
        <v>2.2599999999999998</v>
      </c>
      <c r="G126">
        <f t="shared" si="3"/>
        <v>2.2896000000000001</v>
      </c>
    </row>
    <row r="127" spans="3:7" x14ac:dyDescent="0.2">
      <c r="C127" s="29">
        <v>43766</v>
      </c>
      <c r="D127">
        <v>2.25</v>
      </c>
      <c r="E127">
        <v>0.1</v>
      </c>
      <c r="F127">
        <v>2.2799999999999998</v>
      </c>
      <c r="G127">
        <f t="shared" si="3"/>
        <v>2.2812000000000001</v>
      </c>
    </row>
    <row r="128" spans="3:7" x14ac:dyDescent="0.2">
      <c r="C128" s="29">
        <v>43797</v>
      </c>
      <c r="D128">
        <v>2.25</v>
      </c>
      <c r="E128">
        <v>0.2</v>
      </c>
      <c r="F128">
        <v>2.31</v>
      </c>
      <c r="G128">
        <f t="shared" si="3"/>
        <v>2.2854000000000001</v>
      </c>
    </row>
    <row r="129" spans="3:7" x14ac:dyDescent="0.2">
      <c r="C129" s="29">
        <v>43827</v>
      </c>
      <c r="D129">
        <v>2.2197802197802199</v>
      </c>
      <c r="E129">
        <v>0.3</v>
      </c>
      <c r="F129">
        <v>2.2799999999999998</v>
      </c>
      <c r="G129">
        <f t="shared" si="3"/>
        <v>2.25938021978022</v>
      </c>
    </row>
    <row r="130" spans="3:7" x14ac:dyDescent="0.2">
      <c r="C130" s="29">
        <v>43858</v>
      </c>
      <c r="D130">
        <v>2.1346153846153846</v>
      </c>
      <c r="E130">
        <v>0.5</v>
      </c>
      <c r="F130">
        <v>2.23</v>
      </c>
      <c r="G130">
        <f t="shared" si="3"/>
        <v>2.1826153846153846</v>
      </c>
    </row>
    <row r="131" spans="3:7" x14ac:dyDescent="0.2">
      <c r="C131" s="29">
        <v>43889</v>
      </c>
      <c r="D131">
        <v>2.0494505494505493</v>
      </c>
      <c r="E131">
        <v>0.7</v>
      </c>
      <c r="F131">
        <v>2.15</v>
      </c>
      <c r="G131">
        <f t="shared" si="3"/>
        <v>2.1058505494505493</v>
      </c>
    </row>
    <row r="132" spans="3:7" x14ac:dyDescent="0.2">
      <c r="C132" s="29">
        <v>43918</v>
      </c>
      <c r="D132">
        <v>1.9408602150537635</v>
      </c>
      <c r="E132">
        <v>0.8</v>
      </c>
      <c r="F132">
        <v>2.04</v>
      </c>
      <c r="G132">
        <f t="shared" si="3"/>
        <v>2.0014602150537635</v>
      </c>
    </row>
    <row r="133" spans="3:7" x14ac:dyDescent="0.2">
      <c r="C133" s="29">
        <v>43949</v>
      </c>
      <c r="D133">
        <v>1.7741935483870968</v>
      </c>
      <c r="E133">
        <v>0.9</v>
      </c>
      <c r="F133">
        <v>1.91</v>
      </c>
      <c r="G133">
        <f t="shared" si="3"/>
        <v>1.8389935483870967</v>
      </c>
    </row>
    <row r="134" spans="3:7" x14ac:dyDescent="0.2">
      <c r="C134" s="29">
        <v>43979</v>
      </c>
      <c r="D134">
        <v>1.6129032258064515</v>
      </c>
      <c r="E134">
        <v>0.8</v>
      </c>
      <c r="F134">
        <v>1.85</v>
      </c>
      <c r="G134">
        <f t="shared" si="3"/>
        <v>1.6735032258064515</v>
      </c>
    </row>
    <row r="135" spans="3:7" x14ac:dyDescent="0.2">
      <c r="C135" s="29">
        <v>44010</v>
      </c>
      <c r="D135">
        <v>1.5</v>
      </c>
      <c r="E135">
        <v>0.7</v>
      </c>
      <c r="F135">
        <v>2</v>
      </c>
      <c r="G135">
        <f t="shared" si="3"/>
        <v>1.5564</v>
      </c>
    </row>
    <row r="136" spans="3:7" x14ac:dyDescent="0.2">
      <c r="C136" s="29">
        <v>44040</v>
      </c>
      <c r="D136">
        <v>1.5</v>
      </c>
      <c r="E136">
        <v>0.7</v>
      </c>
      <c r="F136">
        <v>1.8919999999999999</v>
      </c>
      <c r="G136">
        <f t="shared" si="3"/>
        <v>1.5564</v>
      </c>
    </row>
    <row r="137" spans="3:7" x14ac:dyDescent="0.2">
      <c r="C137" s="29">
        <v>44071</v>
      </c>
      <c r="D137">
        <v>1.5</v>
      </c>
      <c r="E137">
        <v>0.6</v>
      </c>
      <c r="F137">
        <v>1.784</v>
      </c>
      <c r="G137">
        <f t="shared" si="3"/>
        <v>1.5522</v>
      </c>
    </row>
    <row r="138" spans="3:7" x14ac:dyDescent="0.2">
      <c r="C138" s="29">
        <v>44102</v>
      </c>
      <c r="D138">
        <v>1.5</v>
      </c>
      <c r="E138">
        <v>0.3</v>
      </c>
      <c r="F138">
        <v>1.6759999999999999</v>
      </c>
      <c r="G138">
        <f t="shared" si="3"/>
        <v>1.5395999999999999</v>
      </c>
    </row>
    <row r="139" spans="3:7" x14ac:dyDescent="0.2">
      <c r="C139" s="29">
        <v>44132</v>
      </c>
      <c r="D139">
        <v>1.5</v>
      </c>
      <c r="E139">
        <v>0.2</v>
      </c>
      <c r="F139">
        <v>1.65</v>
      </c>
      <c r="G139">
        <f t="shared" si="3"/>
        <v>1.5353999999999999</v>
      </c>
    </row>
    <row r="140" spans="3:7" x14ac:dyDescent="0.2">
      <c r="C140" s="29">
        <v>44163</v>
      </c>
      <c r="D140">
        <v>1.5</v>
      </c>
      <c r="E140">
        <v>0.2</v>
      </c>
      <c r="F140">
        <v>1.6</v>
      </c>
      <c r="G140">
        <f t="shared" si="3"/>
        <v>1.5353999999999999</v>
      </c>
    </row>
    <row r="141" spans="3:7" x14ac:dyDescent="0.2">
      <c r="C141" s="29">
        <v>44193</v>
      </c>
      <c r="D141">
        <v>1.5</v>
      </c>
      <c r="E141">
        <v>0.3</v>
      </c>
      <c r="F141">
        <v>1.6160000000000001</v>
      </c>
      <c r="G141">
        <f t="shared" si="3"/>
        <v>1.5395999999999999</v>
      </c>
    </row>
    <row r="142" spans="3:7" x14ac:dyDescent="0.2">
      <c r="C142" s="29">
        <v>44224</v>
      </c>
      <c r="D142">
        <v>1.5</v>
      </c>
      <c r="E142">
        <v>0.4</v>
      </c>
      <c r="F142">
        <v>1.57</v>
      </c>
      <c r="G142">
        <f t="shared" si="3"/>
        <v>1.5437999999999998</v>
      </c>
    </row>
    <row r="143" spans="3:7" x14ac:dyDescent="0.2">
      <c r="C143" s="29">
        <v>44255</v>
      </c>
      <c r="D143">
        <v>1.5</v>
      </c>
      <c r="E143">
        <v>0.5</v>
      </c>
      <c r="F143">
        <v>1.5680000000000001</v>
      </c>
      <c r="G143">
        <f t="shared" si="3"/>
        <v>1.5479999999999998</v>
      </c>
    </row>
    <row r="144" spans="3:7" x14ac:dyDescent="0.2">
      <c r="C144" s="29">
        <v>44283</v>
      </c>
      <c r="D144">
        <v>1.5</v>
      </c>
      <c r="E144">
        <v>0.6</v>
      </c>
      <c r="F144">
        <v>1.526</v>
      </c>
      <c r="G144">
        <f t="shared" si="3"/>
        <v>1.5522</v>
      </c>
    </row>
    <row r="145" spans="3:7" x14ac:dyDescent="0.2">
      <c r="C145" s="29">
        <v>44314</v>
      </c>
      <c r="D145">
        <v>1.5</v>
      </c>
      <c r="E145">
        <v>0.8</v>
      </c>
      <c r="F145">
        <v>1.5169999999999999</v>
      </c>
      <c r="G145">
        <f t="shared" si="3"/>
        <v>1.5606</v>
      </c>
    </row>
    <row r="146" spans="3:7" x14ac:dyDescent="0.2">
      <c r="C146" s="29">
        <v>44344</v>
      </c>
      <c r="D146">
        <v>1.5</v>
      </c>
      <c r="E146">
        <v>0.9</v>
      </c>
      <c r="F146">
        <v>1.508</v>
      </c>
      <c r="G146">
        <f t="shared" si="3"/>
        <v>1.5648</v>
      </c>
    </row>
    <row r="147" spans="3:7" x14ac:dyDescent="0.2">
      <c r="C147" s="29">
        <v>44375</v>
      </c>
      <c r="D147">
        <v>1.5</v>
      </c>
      <c r="E147">
        <v>1.1000000000000001</v>
      </c>
      <c r="F147">
        <v>1.516</v>
      </c>
      <c r="G147">
        <f t="shared" si="3"/>
        <v>1.5731999999999999</v>
      </c>
    </row>
    <row r="148" spans="3:7" x14ac:dyDescent="0.2">
      <c r="C148" s="29">
        <v>44405</v>
      </c>
      <c r="D148">
        <v>1.5</v>
      </c>
      <c r="E148">
        <v>1.5</v>
      </c>
      <c r="F148">
        <v>1.5</v>
      </c>
      <c r="G148">
        <f t="shared" si="3"/>
        <v>1.5899999999999999</v>
      </c>
    </row>
    <row r="149" spans="3:7" x14ac:dyDescent="0.2">
      <c r="C149" s="29">
        <v>44436</v>
      </c>
      <c r="D149">
        <v>1.5</v>
      </c>
      <c r="E149">
        <v>1.6</v>
      </c>
      <c r="F149">
        <v>1.496</v>
      </c>
      <c r="G149">
        <f t="shared" si="3"/>
        <v>1.5941999999999998</v>
      </c>
    </row>
    <row r="150" spans="3:7" x14ac:dyDescent="0.2">
      <c r="C150" s="29">
        <v>44467</v>
      </c>
      <c r="D150">
        <v>1.5</v>
      </c>
      <c r="E150">
        <v>2.6</v>
      </c>
      <c r="F150">
        <v>1.496</v>
      </c>
      <c r="G150">
        <f t="shared" si="3"/>
        <v>1.6361999999999999</v>
      </c>
    </row>
    <row r="151" spans="3:7" x14ac:dyDescent="0.2">
      <c r="C151" s="29">
        <v>44497</v>
      </c>
      <c r="D151">
        <v>1.5</v>
      </c>
      <c r="E151">
        <v>3.1</v>
      </c>
      <c r="F151">
        <v>1.52</v>
      </c>
      <c r="G151">
        <f t="shared" si="3"/>
        <v>1.6572</v>
      </c>
    </row>
    <row r="152" spans="3:7" x14ac:dyDescent="0.2">
      <c r="C152" s="29">
        <v>44528</v>
      </c>
      <c r="D152">
        <v>1.5</v>
      </c>
      <c r="E152">
        <v>3.3</v>
      </c>
      <c r="F152">
        <v>1.5269999999999999</v>
      </c>
      <c r="G152">
        <f t="shared" si="3"/>
        <v>1.6656</v>
      </c>
    </row>
    <row r="153" spans="3:7" x14ac:dyDescent="0.2">
      <c r="C153" s="29">
        <v>44558</v>
      </c>
      <c r="D153">
        <v>1.5</v>
      </c>
      <c r="E153">
        <v>3.6</v>
      </c>
      <c r="F153">
        <v>1.5569999999999999</v>
      </c>
      <c r="G153">
        <f t="shared" si="3"/>
        <v>1.6781999999999999</v>
      </c>
    </row>
    <row r="154" spans="3:7" x14ac:dyDescent="0.2">
      <c r="C154" s="29">
        <v>44589</v>
      </c>
      <c r="D154">
        <v>1.5</v>
      </c>
      <c r="E154">
        <v>3.9</v>
      </c>
      <c r="F154">
        <v>1.5740000000000001</v>
      </c>
      <c r="G154">
        <f t="shared" si="3"/>
        <v>1.6907999999999999</v>
      </c>
    </row>
    <row r="155" spans="3:7" x14ac:dyDescent="0.2">
      <c r="C155" s="29">
        <v>44620</v>
      </c>
      <c r="D155">
        <v>1.5</v>
      </c>
      <c r="E155">
        <v>4.3787283884800869</v>
      </c>
      <c r="F155">
        <v>1.59</v>
      </c>
      <c r="G155">
        <f t="shared" si="3"/>
        <v>1.7109065923161635</v>
      </c>
    </row>
    <row r="156" spans="3:7" x14ac:dyDescent="0.2">
      <c r="C156" s="29">
        <v>44648</v>
      </c>
      <c r="D156">
        <v>1.5</v>
      </c>
      <c r="E156">
        <v>4.7993505572894231</v>
      </c>
      <c r="F156">
        <v>1.607</v>
      </c>
      <c r="G156">
        <f t="shared" si="3"/>
        <v>1.7285727234061556</v>
      </c>
    </row>
    <row r="157" spans="3:7" x14ac:dyDescent="0.2">
      <c r="C157" s="29">
        <v>44679</v>
      </c>
      <c r="D157">
        <v>1.5</v>
      </c>
      <c r="E157">
        <v>5.4897697788473918</v>
      </c>
      <c r="F157">
        <v>1.6459999999999999</v>
      </c>
      <c r="G157">
        <f t="shared" si="3"/>
        <v>1.7575703307115904</v>
      </c>
    </row>
    <row r="158" spans="3:7" x14ac:dyDescent="0.2">
      <c r="C158" s="29">
        <v>44709</v>
      </c>
      <c r="D158">
        <v>1.5</v>
      </c>
      <c r="E158">
        <v>6.7163875713870844</v>
      </c>
      <c r="F158">
        <v>1.7030000000000001</v>
      </c>
      <c r="G158">
        <f t="shared" si="3"/>
        <v>1.8090882779982576</v>
      </c>
    </row>
    <row r="159" spans="3:7" x14ac:dyDescent="0.2">
      <c r="C159" s="29">
        <v>44740</v>
      </c>
      <c r="D159">
        <v>1.5357142857142858</v>
      </c>
      <c r="E159">
        <v>7.4820665870163516</v>
      </c>
      <c r="F159">
        <v>1.79</v>
      </c>
      <c r="G159">
        <f t="shared" si="3"/>
        <v>1.8769610823689726</v>
      </c>
    </row>
    <row r="160" spans="3:7" x14ac:dyDescent="0.2">
      <c r="C160" s="29">
        <v>44770</v>
      </c>
      <c r="D160">
        <v>1.6887755102040816</v>
      </c>
      <c r="E160">
        <v>7.6290902294969483</v>
      </c>
      <c r="F160">
        <v>1.95</v>
      </c>
      <c r="G160">
        <f t="shared" si="3"/>
        <v>2.0361972998429532</v>
      </c>
    </row>
    <row r="161" spans="3:7" x14ac:dyDescent="0.2">
      <c r="C161" s="29">
        <v>44801</v>
      </c>
      <c r="D161">
        <v>1.846938775510204</v>
      </c>
      <c r="E161">
        <v>7.549011601373901</v>
      </c>
      <c r="F161">
        <v>2.08</v>
      </c>
      <c r="G161">
        <f t="shared" si="3"/>
        <v>2.1909972627679077</v>
      </c>
    </row>
    <row r="162" spans="3:7" x14ac:dyDescent="0.2">
      <c r="C162" s="29">
        <v>44832</v>
      </c>
      <c r="D162">
        <v>2.0058139534883721</v>
      </c>
      <c r="E162">
        <v>7.4</v>
      </c>
      <c r="F162">
        <v>2.1749999999999998</v>
      </c>
      <c r="G162">
        <f t="shared" si="3"/>
        <v>2.3436139534883722</v>
      </c>
    </row>
    <row r="163" spans="3:7" x14ac:dyDescent="0.2">
      <c r="C163" s="29">
        <v>44862</v>
      </c>
      <c r="D163">
        <v>2.1802325581395348</v>
      </c>
      <c r="E163">
        <v>7.6</v>
      </c>
      <c r="F163">
        <v>2.5110000000000001</v>
      </c>
      <c r="G163">
        <f t="shared" si="3"/>
        <v>2.5264325581395348</v>
      </c>
    </row>
    <row r="164" spans="3:7" x14ac:dyDescent="0.2">
      <c r="C164" s="29">
        <v>44893</v>
      </c>
      <c r="D164">
        <v>2.3604651162790695</v>
      </c>
      <c r="E164">
        <v>8</v>
      </c>
      <c r="F164">
        <v>2.8460000000000001</v>
      </c>
      <c r="G164">
        <f t="shared" si="3"/>
        <v>2.7234651162790695</v>
      </c>
    </row>
    <row r="165" spans="3:7" x14ac:dyDescent="0.2">
      <c r="C165" s="29">
        <v>44923</v>
      </c>
      <c r="D165">
        <v>2.5329670329670328</v>
      </c>
      <c r="E165">
        <v>8.3000000000000007</v>
      </c>
      <c r="F165">
        <v>3.1819999999999999</v>
      </c>
      <c r="G165">
        <f t="shared" si="3"/>
        <v>2.9085670329670332</v>
      </c>
    </row>
    <row r="166" spans="3:7" x14ac:dyDescent="0.2">
      <c r="C166" s="29">
        <v>44954</v>
      </c>
      <c r="D166">
        <v>2.7032967032967035</v>
      </c>
      <c r="E166">
        <v>8.4</v>
      </c>
      <c r="F166">
        <v>3.5179999999999998</v>
      </c>
      <c r="G166">
        <f t="shared" si="3"/>
        <v>3.0830967032967038</v>
      </c>
    </row>
    <row r="167" spans="3:7" x14ac:dyDescent="0.2">
      <c r="C167" s="29">
        <v>44985</v>
      </c>
      <c r="D167">
        <v>2.8736263736263736</v>
      </c>
      <c r="E167">
        <v>8.5</v>
      </c>
      <c r="F167">
        <v>3.452</v>
      </c>
      <c r="G167">
        <f t="shared" si="3"/>
        <v>3.257626373626374</v>
      </c>
    </row>
    <row r="168" spans="3:7" x14ac:dyDescent="0.2">
      <c r="C168" s="29">
        <v>45013</v>
      </c>
      <c r="D168">
        <v>3</v>
      </c>
      <c r="E168">
        <v>7.9</v>
      </c>
      <c r="F168">
        <v>3.4060000000000001</v>
      </c>
      <c r="G168">
        <f t="shared" si="3"/>
        <v>3.3588</v>
      </c>
    </row>
    <row r="169" spans="3:7" x14ac:dyDescent="0.2">
      <c r="C169" s="29">
        <v>45044</v>
      </c>
      <c r="D169">
        <v>3</v>
      </c>
      <c r="E169">
        <v>7.3</v>
      </c>
      <c r="F169">
        <v>3.4969999999999999</v>
      </c>
      <c r="G169">
        <f t="shared" si="3"/>
        <v>3.3336000000000001</v>
      </c>
    </row>
    <row r="170" spans="3:7" x14ac:dyDescent="0.2">
      <c r="C170" s="29">
        <v>45074</v>
      </c>
      <c r="D170">
        <v>3</v>
      </c>
      <c r="E170">
        <v>6.1</v>
      </c>
      <c r="F170">
        <v>3.3940000000000001</v>
      </c>
      <c r="G170">
        <f t="shared" si="3"/>
        <v>3.2831999999999999</v>
      </c>
    </row>
    <row r="171" spans="3:7" x14ac:dyDescent="0.2">
      <c r="C171" s="29">
        <v>45105</v>
      </c>
      <c r="D171">
        <v>3</v>
      </c>
      <c r="E171">
        <v>5.3</v>
      </c>
      <c r="F171">
        <v>3.3420000000000001</v>
      </c>
      <c r="G171">
        <f t="shared" si="3"/>
        <v>3.2496</v>
      </c>
    </row>
    <row r="172" spans="3:7" x14ac:dyDescent="0.2">
      <c r="C172" s="29">
        <v>45135</v>
      </c>
      <c r="D172">
        <v>3</v>
      </c>
      <c r="E172">
        <v>5.0999999999999996</v>
      </c>
      <c r="F172">
        <v>3.298</v>
      </c>
      <c r="G172">
        <f t="shared" si="3"/>
        <v>3.2412000000000001</v>
      </c>
    </row>
    <row r="173" spans="3:7" x14ac:dyDescent="0.2">
      <c r="C173" s="29">
        <v>45166</v>
      </c>
      <c r="D173">
        <v>3</v>
      </c>
      <c r="E173">
        <v>4.7</v>
      </c>
      <c r="F173">
        <v>3.246</v>
      </c>
      <c r="G173">
        <f t="shared" ref="G173:G195" si="4">0.027+(1*D173)+(0.042*E173)</f>
        <v>3.2244000000000002</v>
      </c>
    </row>
    <row r="174" spans="3:7" x14ac:dyDescent="0.2">
      <c r="C174" s="29">
        <v>45197</v>
      </c>
      <c r="D174">
        <v>3</v>
      </c>
      <c r="E174">
        <v>4.4000000000000004</v>
      </c>
      <c r="F174">
        <v>3.2410000000000001</v>
      </c>
      <c r="G174">
        <f t="shared" si="4"/>
        <v>3.2118000000000002</v>
      </c>
    </row>
    <row r="175" spans="3:7" x14ac:dyDescent="0.2">
      <c r="C175" s="29">
        <v>45227</v>
      </c>
      <c r="D175">
        <v>3</v>
      </c>
      <c r="E175">
        <v>4</v>
      </c>
      <c r="F175">
        <v>3.198</v>
      </c>
      <c r="G175">
        <f t="shared" si="4"/>
        <v>3.1950000000000003</v>
      </c>
    </row>
    <row r="176" spans="3:7" x14ac:dyDescent="0.2">
      <c r="C176" s="29">
        <v>45258</v>
      </c>
      <c r="D176">
        <v>3</v>
      </c>
      <c r="E176">
        <v>3.3</v>
      </c>
      <c r="F176">
        <v>3.0760000000000001</v>
      </c>
      <c r="G176">
        <f t="shared" si="4"/>
        <v>3.1656</v>
      </c>
    </row>
    <row r="177" spans="3:9" x14ac:dyDescent="0.2">
      <c r="C177" s="29">
        <v>45288</v>
      </c>
      <c r="D177">
        <v>3</v>
      </c>
      <c r="E177">
        <v>2.8</v>
      </c>
      <c r="F177">
        <v>3.0510000000000002</v>
      </c>
      <c r="G177">
        <f t="shared" si="4"/>
        <v>3.1446000000000001</v>
      </c>
    </row>
    <row r="178" spans="3:9" x14ac:dyDescent="0.2">
      <c r="C178" s="29">
        <v>45319</v>
      </c>
      <c r="D178">
        <v>3</v>
      </c>
      <c r="E178">
        <v>2.5</v>
      </c>
      <c r="F178">
        <v>3.0259999999999998</v>
      </c>
      <c r="G178">
        <f t="shared" si="4"/>
        <v>3.1320000000000001</v>
      </c>
    </row>
    <row r="179" spans="3:9" x14ac:dyDescent="0.2">
      <c r="C179" s="29">
        <v>45350</v>
      </c>
      <c r="D179">
        <v>3</v>
      </c>
      <c r="E179">
        <v>1.9</v>
      </c>
      <c r="F179">
        <v>2.984</v>
      </c>
      <c r="G179">
        <f t="shared" si="4"/>
        <v>3.1068000000000002</v>
      </c>
    </row>
    <row r="180" spans="3:9" x14ac:dyDescent="0.2">
      <c r="C180" s="29">
        <v>45379</v>
      </c>
      <c r="D180">
        <v>2.9821428571428572</v>
      </c>
      <c r="E180">
        <v>2.1</v>
      </c>
      <c r="F180">
        <v>2.9430000000000001</v>
      </c>
      <c r="G180">
        <f t="shared" si="4"/>
        <v>3.0973428571428574</v>
      </c>
    </row>
    <row r="181" spans="3:9" x14ac:dyDescent="0.2">
      <c r="C181" s="29">
        <v>45410</v>
      </c>
      <c r="D181">
        <v>2.9030612244897958</v>
      </c>
      <c r="E181">
        <v>2</v>
      </c>
      <c r="F181">
        <v>2.9039999999999999</v>
      </c>
      <c r="G181">
        <f t="shared" si="4"/>
        <v>3.014061224489796</v>
      </c>
    </row>
    <row r="182" spans="3:9" x14ac:dyDescent="0.2">
      <c r="C182" s="29">
        <v>45440</v>
      </c>
      <c r="D182">
        <v>2.8265306122448979</v>
      </c>
      <c r="E182">
        <v>1.9</v>
      </c>
      <c r="F182">
        <v>2.8660000000000001</v>
      </c>
      <c r="G182">
        <f t="shared" si="4"/>
        <v>2.9333306122448981</v>
      </c>
    </row>
    <row r="183" spans="3:9" x14ac:dyDescent="0.2">
      <c r="C183" s="29">
        <v>45471</v>
      </c>
      <c r="D183">
        <v>2.75</v>
      </c>
      <c r="E183">
        <v>2.1</v>
      </c>
      <c r="F183">
        <v>2.827</v>
      </c>
      <c r="G183">
        <f t="shared" si="4"/>
        <v>2.8652000000000002</v>
      </c>
    </row>
    <row r="184" spans="3:9" x14ac:dyDescent="0.2">
      <c r="C184" s="29">
        <v>45501</v>
      </c>
      <c r="D184">
        <v>2.75</v>
      </c>
      <c r="E184">
        <v>1.9</v>
      </c>
      <c r="F184">
        <v>2.7890000000000001</v>
      </c>
      <c r="G184">
        <f t="shared" si="4"/>
        <v>2.8568000000000002</v>
      </c>
    </row>
    <row r="185" spans="3:9" x14ac:dyDescent="0.2">
      <c r="C185" s="29">
        <v>45532</v>
      </c>
      <c r="D185">
        <v>2.75</v>
      </c>
      <c r="E185">
        <v>2.2999999999999998</v>
      </c>
      <c r="F185">
        <v>2.746</v>
      </c>
      <c r="G185">
        <f t="shared" si="4"/>
        <v>2.8736000000000002</v>
      </c>
    </row>
    <row r="186" spans="3:9" x14ac:dyDescent="0.2">
      <c r="C186" s="29">
        <v>45563</v>
      </c>
      <c r="D186">
        <v>2.7440476190476191</v>
      </c>
      <c r="E186">
        <v>2.2000000000000002</v>
      </c>
      <c r="F186">
        <v>2.6930000000000001</v>
      </c>
      <c r="G186">
        <f t="shared" si="4"/>
        <v>2.8634476190476192</v>
      </c>
    </row>
    <row r="187" spans="3:9" x14ac:dyDescent="0.2">
      <c r="C187" s="29">
        <v>45593</v>
      </c>
      <c r="D187">
        <v>2.6547619047619047</v>
      </c>
      <c r="E187">
        <v>2.2000000000000002</v>
      </c>
      <c r="F187">
        <v>2.665</v>
      </c>
      <c r="G187">
        <f t="shared" si="4"/>
        <v>2.7741619047619048</v>
      </c>
    </row>
    <row r="188" spans="3:9" x14ac:dyDescent="0.2">
      <c r="C188" s="29">
        <v>45624</v>
      </c>
      <c r="D188">
        <v>2.5625</v>
      </c>
      <c r="E188">
        <v>2.5</v>
      </c>
      <c r="F188">
        <v>2.637</v>
      </c>
      <c r="G188">
        <f t="shared" si="4"/>
        <v>2.6945000000000001</v>
      </c>
    </row>
    <row r="189" spans="3:9" x14ac:dyDescent="0.2">
      <c r="C189" s="29">
        <v>45654</v>
      </c>
      <c r="D189">
        <v>2.4752747252747254</v>
      </c>
      <c r="E189">
        <v>2.2999999999999998</v>
      </c>
      <c r="F189">
        <v>2.5270000000000001</v>
      </c>
      <c r="G189">
        <f t="shared" si="4"/>
        <v>2.5988747252747255</v>
      </c>
    </row>
    <row r="190" spans="3:9" x14ac:dyDescent="0.2">
      <c r="C190" s="29">
        <v>45685</v>
      </c>
      <c r="D190">
        <v>2.3901098901098901</v>
      </c>
      <c r="E190">
        <v>2.2999999999999998</v>
      </c>
      <c r="F190">
        <v>2.4820000000000002</v>
      </c>
      <c r="G190">
        <f>0.027+(1*D190)+(0.042*E190)</f>
        <v>2.5137098901098902</v>
      </c>
      <c r="H190">
        <f>ABS(G190-F190)</f>
        <v>3.1709890109890004E-2</v>
      </c>
      <c r="I190">
        <f>(H190/F190)*100</f>
        <v>1.2775942832348912</v>
      </c>
    </row>
    <row r="191" spans="3:9" x14ac:dyDescent="0.2">
      <c r="C191" s="29">
        <v>45716</v>
      </c>
      <c r="D191">
        <v>2.3049450549450547</v>
      </c>
      <c r="E191">
        <v>2.2000000000000002</v>
      </c>
      <c r="F191">
        <v>2.6</v>
      </c>
      <c r="G191">
        <f t="shared" si="4"/>
        <v>2.4243450549450549</v>
      </c>
      <c r="H191">
        <f t="shared" ref="H191:H195" si="5">ABS(G191-F191)</f>
        <v>0.17565494505494517</v>
      </c>
      <c r="I191">
        <f t="shared" ref="I191:I195" si="6">(H191/F191)*100</f>
        <v>6.7559594251901984</v>
      </c>
    </row>
    <row r="192" spans="3:9" x14ac:dyDescent="0.2">
      <c r="C192" s="29">
        <v>45744</v>
      </c>
      <c r="D192">
        <v>2.2503935630575476</v>
      </c>
      <c r="E192">
        <v>1.4</v>
      </c>
      <c r="F192">
        <v>2.5430000000000001</v>
      </c>
      <c r="G192">
        <f t="shared" si="4"/>
        <v>2.3361935630575479</v>
      </c>
      <c r="H192">
        <f t="shared" si="5"/>
        <v>0.20680643694245227</v>
      </c>
      <c r="I192">
        <f t="shared" si="6"/>
        <v>8.1323805325384289</v>
      </c>
    </row>
    <row r="193" spans="3:9" x14ac:dyDescent="0.2">
      <c r="C193" s="29">
        <v>45775</v>
      </c>
      <c r="D193">
        <v>2.251918619905545</v>
      </c>
      <c r="E193">
        <v>1</v>
      </c>
      <c r="F193">
        <v>2.2309999999999999</v>
      </c>
      <c r="G193">
        <f t="shared" si="4"/>
        <v>2.3209186199055449</v>
      </c>
      <c r="H193">
        <f t="shared" si="5"/>
        <v>8.9918619905545061E-2</v>
      </c>
      <c r="I193">
        <f t="shared" si="6"/>
        <v>4.0304177456541943</v>
      </c>
    </row>
    <row r="194" spans="3:9" x14ac:dyDescent="0.2">
      <c r="C194" s="29">
        <v>45805</v>
      </c>
      <c r="D194">
        <v>2.2533944813713487</v>
      </c>
      <c r="E194">
        <v>1</v>
      </c>
      <c r="F194">
        <v>2.0840000000000001</v>
      </c>
      <c r="G194">
        <f t="shared" si="4"/>
        <v>2.3223944813713486</v>
      </c>
      <c r="H194">
        <f t="shared" si="5"/>
        <v>0.23839448137134855</v>
      </c>
      <c r="I194">
        <f t="shared" si="6"/>
        <v>11.43927453797258</v>
      </c>
    </row>
    <row r="195" spans="3:9" x14ac:dyDescent="0.2">
      <c r="C195" s="29">
        <v>45836</v>
      </c>
      <c r="D195">
        <v>2.2549195382193457</v>
      </c>
      <c r="E195">
        <v>1</v>
      </c>
      <c r="F195">
        <v>1.7529999999999999</v>
      </c>
      <c r="G195">
        <f t="shared" si="4"/>
        <v>2.3239195382193456</v>
      </c>
      <c r="H195">
        <f t="shared" si="5"/>
        <v>0.57091953821934571</v>
      </c>
      <c r="I195">
        <f t="shared" si="6"/>
        <v>32.568142511086471</v>
      </c>
    </row>
    <row r="199" spans="3:9" x14ac:dyDescent="0.2">
      <c r="E199" s="1" t="s">
        <v>40</v>
      </c>
      <c r="F199" s="1" t="s">
        <v>41</v>
      </c>
      <c r="G199" s="1" t="s">
        <v>42</v>
      </c>
    </row>
    <row r="200" spans="3:9" x14ac:dyDescent="0.2">
      <c r="E200">
        <f>AVERAGE(H190:H195)</f>
        <v>0.21890065193392114</v>
      </c>
      <c r="F200">
        <f>AVERAGE(I190:I195)</f>
        <v>10.700628172612793</v>
      </c>
      <c r="G200" cm="1">
        <f t="array" ref="G200">SQRT(AVERAGE((F190:F195 - G190:G195)^2))</f>
        <v>0.27853649829315985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/>
  <drawing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810B0-A1EE-C241-9D4F-6A2A1FE5E33D}">
  <dimension ref="A1:G28"/>
  <sheetViews>
    <sheetView workbookViewId="0">
      <selection activeCell="H13" sqref="H13"/>
    </sheetView>
  </sheetViews>
  <sheetFormatPr baseColWidth="10" defaultRowHeight="15" x14ac:dyDescent="0.2"/>
  <cols>
    <col min="2" max="2" width="12" customWidth="1"/>
    <col min="3" max="3" width="14" customWidth="1"/>
    <col min="4" max="4" width="15.5" customWidth="1"/>
    <col min="5" max="6" width="13.6640625" customWidth="1"/>
  </cols>
  <sheetData>
    <row r="1" spans="1:7" x14ac:dyDescent="0.2">
      <c r="A1" s="1" t="s">
        <v>44</v>
      </c>
      <c r="B1" s="1" t="s">
        <v>43</v>
      </c>
      <c r="C1" s="1" t="s">
        <v>45</v>
      </c>
      <c r="D1" s="1" t="s">
        <v>46</v>
      </c>
      <c r="E1" s="1" t="s">
        <v>47</v>
      </c>
      <c r="F1" s="1" t="s">
        <v>48</v>
      </c>
      <c r="G1" s="1"/>
    </row>
    <row r="2" spans="1:7" x14ac:dyDescent="0.2">
      <c r="A2" s="35">
        <v>45931</v>
      </c>
      <c r="B2" s="38">
        <v>2.25</v>
      </c>
      <c r="C2" s="38">
        <v>2</v>
      </c>
      <c r="D2" s="1">
        <f>0.024+(0.9998*B2)+(0.0444*C2)</f>
        <v>2.3623500000000002</v>
      </c>
      <c r="E2">
        <f>D2-0.22</f>
        <v>2.14235</v>
      </c>
      <c r="F2">
        <f>D2+0.22</f>
        <v>2.5823500000000004</v>
      </c>
    </row>
    <row r="3" spans="1:7" x14ac:dyDescent="0.2">
      <c r="A3" s="35">
        <v>45962</v>
      </c>
      <c r="B3" s="38">
        <v>2.25</v>
      </c>
      <c r="C3" s="38">
        <v>2</v>
      </c>
      <c r="D3" s="1">
        <f t="shared" ref="D3:D25" si="0">0.024+(0.9998*B3)+(0.0444*C3)</f>
        <v>2.3623500000000002</v>
      </c>
      <c r="E3">
        <f t="shared" ref="E3:E25" si="1">D3-0.22</f>
        <v>2.14235</v>
      </c>
      <c r="F3">
        <f t="shared" ref="F3:F25" si="2">D3+0.22</f>
        <v>2.5823500000000004</v>
      </c>
    </row>
    <row r="4" spans="1:7" x14ac:dyDescent="0.2">
      <c r="A4" s="35">
        <v>45992</v>
      </c>
      <c r="B4" s="38">
        <v>2.25</v>
      </c>
      <c r="C4" s="38">
        <v>1.95</v>
      </c>
      <c r="D4" s="1">
        <f t="shared" si="0"/>
        <v>2.3601300000000003</v>
      </c>
      <c r="E4">
        <f t="shared" si="1"/>
        <v>2.1401300000000001</v>
      </c>
      <c r="F4">
        <f t="shared" si="2"/>
        <v>2.5801300000000005</v>
      </c>
    </row>
    <row r="5" spans="1:7" x14ac:dyDescent="0.2">
      <c r="A5" s="35">
        <v>46023</v>
      </c>
      <c r="B5" s="38">
        <v>2.25</v>
      </c>
      <c r="C5" s="38">
        <v>1.9</v>
      </c>
      <c r="D5" s="1">
        <f t="shared" si="0"/>
        <v>2.3579100000000004</v>
      </c>
      <c r="E5">
        <f t="shared" si="1"/>
        <v>2.1379100000000002</v>
      </c>
      <c r="F5">
        <f t="shared" si="2"/>
        <v>2.5779100000000006</v>
      </c>
    </row>
    <row r="6" spans="1:7" x14ac:dyDescent="0.2">
      <c r="A6" s="35">
        <v>46054</v>
      </c>
      <c r="B6" s="38">
        <v>2.25</v>
      </c>
      <c r="C6" s="38">
        <v>1.88</v>
      </c>
      <c r="D6" s="1">
        <f t="shared" si="0"/>
        <v>2.3570220000000002</v>
      </c>
      <c r="E6">
        <f t="shared" si="1"/>
        <v>2.137022</v>
      </c>
      <c r="F6">
        <f t="shared" si="2"/>
        <v>2.5770220000000004</v>
      </c>
    </row>
    <row r="7" spans="1:7" x14ac:dyDescent="0.2">
      <c r="A7" s="35">
        <v>46082</v>
      </c>
      <c r="B7" s="38">
        <v>2.25</v>
      </c>
      <c r="C7" s="38">
        <v>1.85</v>
      </c>
      <c r="D7" s="1">
        <f t="shared" si="0"/>
        <v>2.3556900000000001</v>
      </c>
      <c r="E7">
        <f t="shared" si="1"/>
        <v>2.1356899999999999</v>
      </c>
      <c r="F7">
        <f t="shared" si="2"/>
        <v>2.5756900000000003</v>
      </c>
    </row>
    <row r="8" spans="1:7" x14ac:dyDescent="0.2">
      <c r="A8" s="35">
        <v>46113</v>
      </c>
      <c r="B8" s="38">
        <v>2</v>
      </c>
      <c r="C8" s="38">
        <v>1.8</v>
      </c>
      <c r="D8" s="1">
        <f t="shared" si="0"/>
        <v>2.1035200000000001</v>
      </c>
      <c r="E8">
        <f t="shared" si="1"/>
        <v>1.8835200000000001</v>
      </c>
      <c r="F8">
        <f t="shared" si="2"/>
        <v>2.3235200000000003</v>
      </c>
    </row>
    <row r="9" spans="1:7" x14ac:dyDescent="0.2">
      <c r="A9" s="35">
        <v>46143</v>
      </c>
      <c r="B9" s="38">
        <v>2</v>
      </c>
      <c r="C9" s="38">
        <v>1.8</v>
      </c>
      <c r="D9" s="1">
        <f t="shared" si="0"/>
        <v>2.1035200000000001</v>
      </c>
      <c r="E9">
        <f t="shared" si="1"/>
        <v>1.8835200000000001</v>
      </c>
      <c r="F9">
        <f t="shared" si="2"/>
        <v>2.3235200000000003</v>
      </c>
    </row>
    <row r="10" spans="1:7" x14ac:dyDescent="0.2">
      <c r="A10" s="35">
        <v>46174</v>
      </c>
      <c r="B10" s="38">
        <v>2</v>
      </c>
      <c r="C10" s="38">
        <v>1.8</v>
      </c>
      <c r="D10" s="1">
        <f t="shared" si="0"/>
        <v>2.1035200000000001</v>
      </c>
      <c r="E10">
        <f t="shared" si="1"/>
        <v>1.8835200000000001</v>
      </c>
      <c r="F10">
        <f t="shared" si="2"/>
        <v>2.3235200000000003</v>
      </c>
    </row>
    <row r="11" spans="1:7" x14ac:dyDescent="0.2">
      <c r="A11" s="35">
        <v>46204</v>
      </c>
      <c r="B11" s="38">
        <v>2</v>
      </c>
      <c r="C11" s="38">
        <v>1.8</v>
      </c>
      <c r="D11" s="1">
        <f t="shared" si="0"/>
        <v>2.1035200000000001</v>
      </c>
      <c r="E11">
        <f t="shared" si="1"/>
        <v>1.8835200000000001</v>
      </c>
      <c r="F11">
        <f t="shared" si="2"/>
        <v>2.3235200000000003</v>
      </c>
    </row>
    <row r="12" spans="1:7" x14ac:dyDescent="0.2">
      <c r="A12" s="35">
        <v>46235</v>
      </c>
      <c r="B12" s="38">
        <v>2</v>
      </c>
      <c r="C12" s="38">
        <v>1.8</v>
      </c>
      <c r="D12" s="1">
        <f t="shared" si="0"/>
        <v>2.1035200000000001</v>
      </c>
      <c r="E12">
        <f t="shared" si="1"/>
        <v>1.8835200000000001</v>
      </c>
      <c r="F12">
        <f t="shared" si="2"/>
        <v>2.3235200000000003</v>
      </c>
    </row>
    <row r="13" spans="1:7" x14ac:dyDescent="0.2">
      <c r="A13" s="35">
        <v>46266</v>
      </c>
      <c r="B13" s="38">
        <v>2</v>
      </c>
      <c r="C13" s="38">
        <v>1.82</v>
      </c>
      <c r="D13" s="1">
        <f t="shared" si="0"/>
        <v>2.1044080000000003</v>
      </c>
      <c r="E13">
        <f t="shared" si="1"/>
        <v>1.8844080000000003</v>
      </c>
      <c r="F13">
        <f t="shared" si="2"/>
        <v>2.3244080000000005</v>
      </c>
    </row>
    <row r="14" spans="1:7" x14ac:dyDescent="0.2">
      <c r="A14" s="35">
        <v>46296</v>
      </c>
      <c r="B14" s="38">
        <v>1.75</v>
      </c>
      <c r="C14" s="38">
        <v>1.85</v>
      </c>
      <c r="D14" s="1">
        <f t="shared" si="0"/>
        <v>1.8557900000000001</v>
      </c>
      <c r="E14">
        <f t="shared" si="1"/>
        <v>1.6357900000000001</v>
      </c>
      <c r="F14">
        <f t="shared" si="2"/>
        <v>2.07579</v>
      </c>
    </row>
    <row r="15" spans="1:7" x14ac:dyDescent="0.2">
      <c r="A15" s="35">
        <v>46327</v>
      </c>
      <c r="B15" s="38">
        <v>1.75</v>
      </c>
      <c r="C15" s="38">
        <v>1.87</v>
      </c>
      <c r="D15" s="1">
        <f t="shared" si="0"/>
        <v>1.8566780000000001</v>
      </c>
      <c r="E15">
        <f t="shared" si="1"/>
        <v>1.6366780000000001</v>
      </c>
      <c r="F15">
        <f t="shared" si="2"/>
        <v>2.0766780000000002</v>
      </c>
    </row>
    <row r="16" spans="1:7" x14ac:dyDescent="0.2">
      <c r="A16" s="35">
        <v>46357</v>
      </c>
      <c r="B16" s="38">
        <v>1.75</v>
      </c>
      <c r="C16" s="38">
        <v>1.88</v>
      </c>
      <c r="D16" s="1">
        <f t="shared" si="0"/>
        <v>1.8571219999999999</v>
      </c>
      <c r="E16">
        <f t="shared" si="1"/>
        <v>1.637122</v>
      </c>
      <c r="F16">
        <f t="shared" si="2"/>
        <v>2.0771220000000001</v>
      </c>
    </row>
    <row r="17" spans="1:6" x14ac:dyDescent="0.2">
      <c r="A17" s="35">
        <v>46388</v>
      </c>
      <c r="B17" s="38">
        <v>1.75</v>
      </c>
      <c r="C17" s="38">
        <v>1.9</v>
      </c>
      <c r="D17" s="1">
        <f t="shared" si="0"/>
        <v>1.8580099999999999</v>
      </c>
      <c r="E17">
        <f t="shared" si="1"/>
        <v>1.63801</v>
      </c>
      <c r="F17">
        <f t="shared" si="2"/>
        <v>2.0780099999999999</v>
      </c>
    </row>
    <row r="18" spans="1:6" x14ac:dyDescent="0.2">
      <c r="A18" s="35">
        <v>46419</v>
      </c>
      <c r="B18" s="38">
        <v>1.75</v>
      </c>
      <c r="C18" s="38">
        <v>1.92</v>
      </c>
      <c r="D18" s="1">
        <f t="shared" si="0"/>
        <v>1.8588979999999999</v>
      </c>
      <c r="E18">
        <f t="shared" si="1"/>
        <v>1.638898</v>
      </c>
      <c r="F18">
        <f t="shared" si="2"/>
        <v>2.0788980000000001</v>
      </c>
    </row>
    <row r="19" spans="1:6" x14ac:dyDescent="0.2">
      <c r="A19" s="35">
        <v>46447</v>
      </c>
      <c r="B19" s="38">
        <v>1.75</v>
      </c>
      <c r="C19" s="38">
        <v>1.93</v>
      </c>
      <c r="D19" s="1">
        <f t="shared" si="0"/>
        <v>1.8593420000000001</v>
      </c>
      <c r="E19">
        <f t="shared" si="1"/>
        <v>1.6393420000000001</v>
      </c>
      <c r="F19">
        <f t="shared" si="2"/>
        <v>2.079342</v>
      </c>
    </row>
    <row r="20" spans="1:6" x14ac:dyDescent="0.2">
      <c r="A20" s="35">
        <v>46478</v>
      </c>
      <c r="B20" s="38">
        <v>1.75</v>
      </c>
      <c r="C20" s="38">
        <v>1.95</v>
      </c>
      <c r="D20" s="1">
        <f t="shared" si="0"/>
        <v>1.8602300000000001</v>
      </c>
      <c r="E20">
        <f t="shared" si="1"/>
        <v>1.6402300000000001</v>
      </c>
      <c r="F20">
        <f t="shared" si="2"/>
        <v>2.0802300000000002</v>
      </c>
    </row>
    <row r="21" spans="1:6" x14ac:dyDescent="0.2">
      <c r="A21" s="35">
        <v>46508</v>
      </c>
      <c r="B21" s="38">
        <v>1.75</v>
      </c>
      <c r="C21" s="38">
        <v>1.95</v>
      </c>
      <c r="D21" s="1">
        <f t="shared" si="0"/>
        <v>1.8602300000000001</v>
      </c>
      <c r="E21">
        <f t="shared" si="1"/>
        <v>1.6402300000000001</v>
      </c>
      <c r="F21">
        <f t="shared" si="2"/>
        <v>2.0802300000000002</v>
      </c>
    </row>
    <row r="22" spans="1:6" x14ac:dyDescent="0.2">
      <c r="A22" s="35">
        <v>46539</v>
      </c>
      <c r="B22" s="38">
        <v>1.75</v>
      </c>
      <c r="C22" s="38">
        <v>1.95</v>
      </c>
      <c r="D22" s="1">
        <f t="shared" si="0"/>
        <v>1.8602300000000001</v>
      </c>
      <c r="E22">
        <f t="shared" si="1"/>
        <v>1.6402300000000001</v>
      </c>
      <c r="F22">
        <f t="shared" si="2"/>
        <v>2.0802300000000002</v>
      </c>
    </row>
    <row r="23" spans="1:6" x14ac:dyDescent="0.2">
      <c r="A23" s="35">
        <v>46569</v>
      </c>
      <c r="B23" s="38">
        <v>1.75</v>
      </c>
      <c r="C23" s="38">
        <v>1.95</v>
      </c>
      <c r="D23" s="1">
        <f t="shared" si="0"/>
        <v>1.8602300000000001</v>
      </c>
      <c r="E23">
        <f t="shared" si="1"/>
        <v>1.6402300000000001</v>
      </c>
      <c r="F23">
        <f t="shared" si="2"/>
        <v>2.0802300000000002</v>
      </c>
    </row>
    <row r="24" spans="1:6" x14ac:dyDescent="0.2">
      <c r="A24" s="35">
        <v>46600</v>
      </c>
      <c r="B24" s="38">
        <v>1.75</v>
      </c>
      <c r="C24" s="38">
        <v>1.95</v>
      </c>
      <c r="D24" s="1">
        <f t="shared" si="0"/>
        <v>1.8602300000000001</v>
      </c>
      <c r="E24">
        <f t="shared" si="1"/>
        <v>1.6402300000000001</v>
      </c>
      <c r="F24">
        <f t="shared" si="2"/>
        <v>2.0802300000000002</v>
      </c>
    </row>
    <row r="25" spans="1:6" x14ac:dyDescent="0.2">
      <c r="A25" s="35">
        <v>46631</v>
      </c>
      <c r="B25" s="38">
        <v>1.75</v>
      </c>
      <c r="C25" s="38">
        <v>1.95</v>
      </c>
      <c r="D25" s="1">
        <f t="shared" si="0"/>
        <v>1.8602300000000001</v>
      </c>
      <c r="E25">
        <f t="shared" si="1"/>
        <v>1.6402300000000001</v>
      </c>
      <c r="F25">
        <f t="shared" si="2"/>
        <v>2.0802300000000002</v>
      </c>
    </row>
    <row r="26" spans="1:6" x14ac:dyDescent="0.2">
      <c r="A26" s="35"/>
    </row>
    <row r="27" spans="1:6" x14ac:dyDescent="0.2">
      <c r="A27" s="35"/>
    </row>
    <row r="28" spans="1:6" x14ac:dyDescent="0.2">
      <c r="A28" s="35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76A63-00C4-3542-BA0C-39F5C719F61F}">
  <dimension ref="A1:G25"/>
  <sheetViews>
    <sheetView workbookViewId="0">
      <selection activeCell="D32" sqref="D32"/>
    </sheetView>
  </sheetViews>
  <sheetFormatPr baseColWidth="10" defaultRowHeight="15" x14ac:dyDescent="0.2"/>
  <cols>
    <col min="2" max="2" width="12" customWidth="1"/>
    <col min="3" max="3" width="14" customWidth="1"/>
    <col min="4" max="4" width="15.5" customWidth="1"/>
    <col min="5" max="6" width="13.6640625" customWidth="1"/>
  </cols>
  <sheetData>
    <row r="1" spans="1:7" x14ac:dyDescent="0.2">
      <c r="A1" s="1" t="s">
        <v>44</v>
      </c>
      <c r="B1" s="1" t="s">
        <v>43</v>
      </c>
      <c r="C1" s="1" t="s">
        <v>45</v>
      </c>
      <c r="D1" s="1" t="s">
        <v>46</v>
      </c>
      <c r="E1" s="1" t="s">
        <v>47</v>
      </c>
      <c r="F1" s="1" t="s">
        <v>48</v>
      </c>
      <c r="G1" s="1"/>
    </row>
    <row r="2" spans="1:7" x14ac:dyDescent="0.2">
      <c r="A2" s="35">
        <v>45931</v>
      </c>
      <c r="B2" s="38">
        <v>2.25</v>
      </c>
      <c r="C2" s="38">
        <v>2</v>
      </c>
      <c r="D2" s="1">
        <f>0.024+(0.9998*B2)+(0.0444*C2)</f>
        <v>2.3623500000000002</v>
      </c>
      <c r="E2">
        <f>D2-0.22</f>
        <v>2.14235</v>
      </c>
      <c r="F2">
        <f>D2+0.22</f>
        <v>2.5823500000000004</v>
      </c>
    </row>
    <row r="3" spans="1:7" x14ac:dyDescent="0.2">
      <c r="A3" s="35">
        <v>45962</v>
      </c>
      <c r="B3" s="38">
        <v>2.15</v>
      </c>
      <c r="C3" s="38">
        <v>1.85</v>
      </c>
      <c r="D3" s="1">
        <f t="shared" ref="D3:D25" si="0">0.024+(0.9998*B3)+(0.0444*C3)</f>
        <v>2.2557099999999997</v>
      </c>
      <c r="E3">
        <f t="shared" ref="E3:E25" si="1">D3-0.22</f>
        <v>2.0357099999999995</v>
      </c>
      <c r="F3">
        <f t="shared" ref="F3:F25" si="2">D3+0.22</f>
        <v>2.4757099999999999</v>
      </c>
    </row>
    <row r="4" spans="1:7" x14ac:dyDescent="0.2">
      <c r="A4" s="35">
        <v>45992</v>
      </c>
      <c r="B4" s="38">
        <v>2.1</v>
      </c>
      <c r="C4" s="38">
        <v>1.75</v>
      </c>
      <c r="D4" s="1">
        <f t="shared" si="0"/>
        <v>2.2012800000000001</v>
      </c>
      <c r="E4">
        <f t="shared" si="1"/>
        <v>1.9812800000000002</v>
      </c>
      <c r="F4">
        <f t="shared" si="2"/>
        <v>2.4212800000000003</v>
      </c>
    </row>
    <row r="5" spans="1:7" x14ac:dyDescent="0.2">
      <c r="A5" s="35">
        <v>46023</v>
      </c>
      <c r="B5" s="38">
        <v>2</v>
      </c>
      <c r="C5" s="38">
        <v>1.7</v>
      </c>
      <c r="D5" s="1">
        <f t="shared" si="0"/>
        <v>2.0990800000000003</v>
      </c>
      <c r="E5">
        <f t="shared" si="1"/>
        <v>1.8790800000000003</v>
      </c>
      <c r="F5">
        <f t="shared" si="2"/>
        <v>2.3190800000000005</v>
      </c>
    </row>
    <row r="6" spans="1:7" x14ac:dyDescent="0.2">
      <c r="A6" s="35">
        <v>46054</v>
      </c>
      <c r="B6" s="38">
        <v>1.9</v>
      </c>
      <c r="C6" s="38">
        <v>1.65</v>
      </c>
      <c r="D6" s="1">
        <f t="shared" si="0"/>
        <v>1.99688</v>
      </c>
      <c r="E6">
        <f t="shared" si="1"/>
        <v>1.77688</v>
      </c>
      <c r="F6">
        <f t="shared" si="2"/>
        <v>2.2168800000000002</v>
      </c>
    </row>
    <row r="7" spans="1:7" x14ac:dyDescent="0.2">
      <c r="A7" s="35">
        <v>46082</v>
      </c>
      <c r="B7" s="38">
        <v>1.85</v>
      </c>
      <c r="C7" s="38">
        <v>1.6</v>
      </c>
      <c r="D7" s="1">
        <f t="shared" si="0"/>
        <v>1.9446700000000001</v>
      </c>
      <c r="E7">
        <f t="shared" si="1"/>
        <v>1.7246700000000001</v>
      </c>
      <c r="F7">
        <f t="shared" si="2"/>
        <v>2.1646700000000001</v>
      </c>
    </row>
    <row r="8" spans="1:7" x14ac:dyDescent="0.2">
      <c r="A8" s="35">
        <v>46113</v>
      </c>
      <c r="B8" s="38">
        <v>1.75</v>
      </c>
      <c r="C8" s="38">
        <v>1.5</v>
      </c>
      <c r="D8" s="1">
        <f t="shared" si="0"/>
        <v>1.8402499999999999</v>
      </c>
      <c r="E8">
        <f t="shared" si="1"/>
        <v>1.62025</v>
      </c>
      <c r="F8">
        <f t="shared" si="2"/>
        <v>2.0602499999999999</v>
      </c>
    </row>
    <row r="9" spans="1:7" x14ac:dyDescent="0.2">
      <c r="A9" s="35">
        <v>46143</v>
      </c>
      <c r="B9" s="38">
        <v>1.7</v>
      </c>
      <c r="C9" s="38">
        <v>1.45</v>
      </c>
      <c r="D9" s="1">
        <f t="shared" si="0"/>
        <v>1.7880400000000001</v>
      </c>
      <c r="E9">
        <f t="shared" si="1"/>
        <v>1.5680400000000001</v>
      </c>
      <c r="F9">
        <f t="shared" si="2"/>
        <v>2.0080400000000003</v>
      </c>
    </row>
    <row r="10" spans="1:7" x14ac:dyDescent="0.2">
      <c r="A10" s="35">
        <v>46174</v>
      </c>
      <c r="B10" s="38">
        <v>1.6</v>
      </c>
      <c r="C10" s="38">
        <v>1.4</v>
      </c>
      <c r="D10" s="1">
        <f t="shared" si="0"/>
        <v>1.6858400000000002</v>
      </c>
      <c r="E10">
        <f t="shared" si="1"/>
        <v>1.4658400000000003</v>
      </c>
      <c r="F10">
        <f t="shared" si="2"/>
        <v>1.9058400000000002</v>
      </c>
    </row>
    <row r="11" spans="1:7" x14ac:dyDescent="0.2">
      <c r="A11" s="35">
        <v>46204</v>
      </c>
      <c r="B11" s="38">
        <v>1.5</v>
      </c>
      <c r="C11" s="38">
        <v>1.3</v>
      </c>
      <c r="D11" s="1">
        <f t="shared" si="0"/>
        <v>1.58142</v>
      </c>
      <c r="E11">
        <f t="shared" si="1"/>
        <v>1.3614200000000001</v>
      </c>
      <c r="F11">
        <f t="shared" si="2"/>
        <v>1.80142</v>
      </c>
    </row>
    <row r="12" spans="1:7" x14ac:dyDescent="0.2">
      <c r="A12" s="35">
        <v>46235</v>
      </c>
      <c r="B12" s="38">
        <v>1.5</v>
      </c>
      <c r="C12" s="38">
        <v>1.25</v>
      </c>
      <c r="D12" s="1">
        <f t="shared" si="0"/>
        <v>1.5792000000000002</v>
      </c>
      <c r="E12">
        <f t="shared" si="1"/>
        <v>1.3592000000000002</v>
      </c>
      <c r="F12">
        <f t="shared" si="2"/>
        <v>1.7992000000000001</v>
      </c>
    </row>
    <row r="13" spans="1:7" x14ac:dyDescent="0.2">
      <c r="A13" s="35">
        <v>46266</v>
      </c>
      <c r="B13" s="38">
        <v>1.5</v>
      </c>
      <c r="C13" s="38">
        <v>1.22</v>
      </c>
      <c r="D13" s="1">
        <f t="shared" si="0"/>
        <v>1.577868</v>
      </c>
      <c r="E13">
        <f t="shared" si="1"/>
        <v>1.3578680000000001</v>
      </c>
      <c r="F13">
        <f t="shared" si="2"/>
        <v>1.797868</v>
      </c>
    </row>
    <row r="14" spans="1:7" x14ac:dyDescent="0.2">
      <c r="A14" s="35">
        <v>46296</v>
      </c>
      <c r="B14" s="38">
        <v>1.5</v>
      </c>
      <c r="C14" s="38">
        <v>1.2</v>
      </c>
      <c r="D14" s="1">
        <f t="shared" si="0"/>
        <v>1.57698</v>
      </c>
      <c r="E14">
        <f t="shared" si="1"/>
        <v>1.3569800000000001</v>
      </c>
      <c r="F14">
        <f t="shared" si="2"/>
        <v>1.79698</v>
      </c>
    </row>
    <row r="15" spans="1:7" x14ac:dyDescent="0.2">
      <c r="A15" s="35">
        <v>46327</v>
      </c>
      <c r="B15" s="38">
        <v>1.5</v>
      </c>
      <c r="C15" s="38">
        <v>1.2</v>
      </c>
      <c r="D15" s="1">
        <f t="shared" si="0"/>
        <v>1.57698</v>
      </c>
      <c r="E15">
        <f t="shared" si="1"/>
        <v>1.3569800000000001</v>
      </c>
      <c r="F15">
        <f t="shared" si="2"/>
        <v>1.79698</v>
      </c>
    </row>
    <row r="16" spans="1:7" x14ac:dyDescent="0.2">
      <c r="A16" s="35">
        <v>46357</v>
      </c>
      <c r="B16" s="38">
        <v>1.5</v>
      </c>
      <c r="C16" s="38">
        <v>1.22</v>
      </c>
      <c r="D16" s="1">
        <f t="shared" si="0"/>
        <v>1.577868</v>
      </c>
      <c r="E16">
        <f t="shared" si="1"/>
        <v>1.3578680000000001</v>
      </c>
      <c r="F16">
        <f t="shared" si="2"/>
        <v>1.797868</v>
      </c>
    </row>
    <row r="17" spans="1:6" x14ac:dyDescent="0.2">
      <c r="A17" s="35">
        <v>46388</v>
      </c>
      <c r="B17" s="38">
        <v>1.5</v>
      </c>
      <c r="C17" s="38">
        <v>1.25</v>
      </c>
      <c r="D17" s="1">
        <f t="shared" si="0"/>
        <v>1.5792000000000002</v>
      </c>
      <c r="E17">
        <f t="shared" si="1"/>
        <v>1.3592000000000002</v>
      </c>
      <c r="F17">
        <f t="shared" si="2"/>
        <v>1.7992000000000001</v>
      </c>
    </row>
    <row r="18" spans="1:6" x14ac:dyDescent="0.2">
      <c r="A18" s="35">
        <v>46419</v>
      </c>
      <c r="B18" s="38">
        <v>1.5</v>
      </c>
      <c r="C18" s="38">
        <v>1.28</v>
      </c>
      <c r="D18" s="1">
        <f t="shared" si="0"/>
        <v>1.580532</v>
      </c>
      <c r="E18">
        <f t="shared" si="1"/>
        <v>1.3605320000000001</v>
      </c>
      <c r="F18">
        <f t="shared" si="2"/>
        <v>1.800532</v>
      </c>
    </row>
    <row r="19" spans="1:6" x14ac:dyDescent="0.2">
      <c r="A19" s="35">
        <v>46447</v>
      </c>
      <c r="B19" s="38">
        <v>1.5</v>
      </c>
      <c r="C19" s="38">
        <v>1.3</v>
      </c>
      <c r="D19" s="1">
        <f t="shared" si="0"/>
        <v>1.58142</v>
      </c>
      <c r="E19">
        <f t="shared" si="1"/>
        <v>1.3614200000000001</v>
      </c>
      <c r="F19">
        <f t="shared" si="2"/>
        <v>1.80142</v>
      </c>
    </row>
    <row r="20" spans="1:6" x14ac:dyDescent="0.2">
      <c r="A20" s="35">
        <v>46478</v>
      </c>
      <c r="B20" s="38">
        <v>1.5</v>
      </c>
      <c r="C20" s="38">
        <v>1.3</v>
      </c>
      <c r="D20" s="1">
        <f t="shared" si="0"/>
        <v>1.58142</v>
      </c>
      <c r="E20">
        <f t="shared" si="1"/>
        <v>1.3614200000000001</v>
      </c>
      <c r="F20">
        <f t="shared" si="2"/>
        <v>1.80142</v>
      </c>
    </row>
    <row r="21" spans="1:6" x14ac:dyDescent="0.2">
      <c r="A21" s="35">
        <v>46508</v>
      </c>
      <c r="B21" s="38">
        <v>1.5</v>
      </c>
      <c r="C21" s="38">
        <v>1.3</v>
      </c>
      <c r="D21" s="1">
        <f t="shared" si="0"/>
        <v>1.58142</v>
      </c>
      <c r="E21">
        <f t="shared" si="1"/>
        <v>1.3614200000000001</v>
      </c>
      <c r="F21">
        <f t="shared" si="2"/>
        <v>1.80142</v>
      </c>
    </row>
    <row r="22" spans="1:6" x14ac:dyDescent="0.2">
      <c r="A22" s="35">
        <v>46539</v>
      </c>
      <c r="B22" s="38">
        <v>1.5</v>
      </c>
      <c r="C22" s="38">
        <v>1.3</v>
      </c>
      <c r="D22" s="1">
        <f t="shared" si="0"/>
        <v>1.58142</v>
      </c>
      <c r="E22">
        <f t="shared" si="1"/>
        <v>1.3614200000000001</v>
      </c>
      <c r="F22">
        <f t="shared" si="2"/>
        <v>1.80142</v>
      </c>
    </row>
    <row r="23" spans="1:6" x14ac:dyDescent="0.2">
      <c r="A23" s="35">
        <v>46569</v>
      </c>
      <c r="B23" s="38">
        <v>1.5</v>
      </c>
      <c r="C23" s="38">
        <v>1.3</v>
      </c>
      <c r="D23" s="1">
        <f t="shared" si="0"/>
        <v>1.58142</v>
      </c>
      <c r="E23">
        <f t="shared" si="1"/>
        <v>1.3614200000000001</v>
      </c>
      <c r="F23">
        <f t="shared" si="2"/>
        <v>1.80142</v>
      </c>
    </row>
    <row r="24" spans="1:6" x14ac:dyDescent="0.2">
      <c r="A24" s="35">
        <v>46600</v>
      </c>
      <c r="B24" s="38">
        <v>1.5</v>
      </c>
      <c r="C24" s="38">
        <v>1.3</v>
      </c>
      <c r="D24" s="1">
        <f t="shared" si="0"/>
        <v>1.58142</v>
      </c>
      <c r="E24">
        <f t="shared" si="1"/>
        <v>1.3614200000000001</v>
      </c>
      <c r="F24">
        <f t="shared" si="2"/>
        <v>1.80142</v>
      </c>
    </row>
    <row r="25" spans="1:6" x14ac:dyDescent="0.2">
      <c r="A25" s="35">
        <v>46631</v>
      </c>
      <c r="B25" s="38">
        <v>1.5</v>
      </c>
      <c r="C25" s="38">
        <v>1.3</v>
      </c>
      <c r="D25" s="1">
        <f t="shared" si="0"/>
        <v>1.58142</v>
      </c>
      <c r="E25">
        <f t="shared" si="1"/>
        <v>1.3614200000000001</v>
      </c>
      <c r="F25">
        <f t="shared" si="2"/>
        <v>1.80142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B3FC0-1B21-4D4C-BDDF-3BA88BDA6199}">
  <dimension ref="A1:G25"/>
  <sheetViews>
    <sheetView tabSelected="1" workbookViewId="0">
      <selection sqref="A1:F25"/>
    </sheetView>
  </sheetViews>
  <sheetFormatPr baseColWidth="10" defaultRowHeight="15" x14ac:dyDescent="0.2"/>
  <cols>
    <col min="2" max="2" width="12" customWidth="1"/>
    <col min="3" max="3" width="14" customWidth="1"/>
    <col min="4" max="4" width="15.5" customWidth="1"/>
    <col min="5" max="6" width="13.6640625" customWidth="1"/>
  </cols>
  <sheetData>
    <row r="1" spans="1:7" x14ac:dyDescent="0.2">
      <c r="A1" s="1" t="s">
        <v>44</v>
      </c>
      <c r="B1" s="1" t="s">
        <v>43</v>
      </c>
      <c r="C1" s="1" t="s">
        <v>45</v>
      </c>
      <c r="D1" s="1" t="s">
        <v>46</v>
      </c>
      <c r="E1" s="1" t="s">
        <v>47</v>
      </c>
      <c r="F1" s="1" t="s">
        <v>48</v>
      </c>
      <c r="G1" s="1"/>
    </row>
    <row r="2" spans="1:7" x14ac:dyDescent="0.2">
      <c r="A2" s="39">
        <v>45931</v>
      </c>
      <c r="B2" s="38">
        <v>2.25</v>
      </c>
      <c r="C2" s="38">
        <v>2</v>
      </c>
      <c r="D2" s="1">
        <f>0.024+(0.9998*B2)+(0.0444*C2)</f>
        <v>2.3623500000000002</v>
      </c>
      <c r="E2" s="1">
        <f>D2-0.22</f>
        <v>2.14235</v>
      </c>
      <c r="F2" s="1">
        <f>D2+0.22</f>
        <v>2.5823500000000004</v>
      </c>
      <c r="G2" s="1"/>
    </row>
    <row r="3" spans="1:7" x14ac:dyDescent="0.2">
      <c r="A3" s="39">
        <v>45962</v>
      </c>
      <c r="B3" s="38">
        <v>2.25</v>
      </c>
      <c r="C3" s="38">
        <v>2.1</v>
      </c>
      <c r="D3" s="1">
        <f t="shared" ref="D3:D25" si="0">0.024+(0.9998*B3)+(0.0444*C3)</f>
        <v>2.3667900000000004</v>
      </c>
      <c r="E3" s="1">
        <f t="shared" ref="E3:E25" si="1">D3-0.22</f>
        <v>2.1467900000000002</v>
      </c>
      <c r="F3" s="1">
        <f t="shared" ref="F3:F25" si="2">D3+0.22</f>
        <v>2.5867900000000006</v>
      </c>
      <c r="G3" s="1"/>
    </row>
    <row r="4" spans="1:7" x14ac:dyDescent="0.2">
      <c r="A4" s="39">
        <v>45992</v>
      </c>
      <c r="B4" s="38">
        <v>2.25</v>
      </c>
      <c r="C4" s="38">
        <v>2.1800000000000002</v>
      </c>
      <c r="D4" s="1">
        <f t="shared" si="0"/>
        <v>2.3703420000000004</v>
      </c>
      <c r="E4" s="1">
        <f t="shared" si="1"/>
        <v>2.1503420000000002</v>
      </c>
      <c r="F4" s="1">
        <f t="shared" si="2"/>
        <v>2.5903420000000006</v>
      </c>
      <c r="G4" s="1"/>
    </row>
    <row r="5" spans="1:7" x14ac:dyDescent="0.2">
      <c r="A5" s="39">
        <v>46023</v>
      </c>
      <c r="B5" s="38">
        <v>2.25</v>
      </c>
      <c r="C5" s="38">
        <v>2.15</v>
      </c>
      <c r="D5" s="1">
        <f t="shared" si="0"/>
        <v>2.3690100000000003</v>
      </c>
      <c r="E5" s="1">
        <f t="shared" si="1"/>
        <v>2.1490100000000001</v>
      </c>
      <c r="F5" s="1">
        <f t="shared" si="2"/>
        <v>2.5890100000000005</v>
      </c>
      <c r="G5" s="1"/>
    </row>
    <row r="6" spans="1:7" x14ac:dyDescent="0.2">
      <c r="A6" s="39">
        <v>46054</v>
      </c>
      <c r="B6" s="38">
        <v>2.25</v>
      </c>
      <c r="C6" s="38">
        <v>2.3199999999999998</v>
      </c>
      <c r="D6" s="1">
        <f t="shared" si="0"/>
        <v>2.3765580000000002</v>
      </c>
      <c r="E6" s="1">
        <f t="shared" si="1"/>
        <v>2.156558</v>
      </c>
      <c r="F6" s="1">
        <f t="shared" si="2"/>
        <v>2.5965580000000004</v>
      </c>
      <c r="G6" s="1"/>
    </row>
    <row r="7" spans="1:7" x14ac:dyDescent="0.2">
      <c r="A7" s="39">
        <v>46082</v>
      </c>
      <c r="B7" s="38">
        <v>2.25</v>
      </c>
      <c r="C7" s="38">
        <v>2.4</v>
      </c>
      <c r="D7" s="1">
        <f t="shared" si="0"/>
        <v>2.3801100000000002</v>
      </c>
      <c r="E7" s="1">
        <f t="shared" si="1"/>
        <v>2.16011</v>
      </c>
      <c r="F7" s="1">
        <f t="shared" si="2"/>
        <v>2.6001100000000004</v>
      </c>
      <c r="G7" s="1"/>
    </row>
    <row r="8" spans="1:7" x14ac:dyDescent="0.2">
      <c r="A8" s="39">
        <v>46113</v>
      </c>
      <c r="B8" s="38">
        <v>2.25</v>
      </c>
      <c r="C8" s="38">
        <v>2.48</v>
      </c>
      <c r="D8" s="1">
        <f t="shared" si="0"/>
        <v>2.3836620000000002</v>
      </c>
      <c r="E8" s="1">
        <f t="shared" si="1"/>
        <v>2.163662</v>
      </c>
      <c r="F8" s="1">
        <f t="shared" si="2"/>
        <v>2.6036620000000004</v>
      </c>
      <c r="G8" s="1"/>
    </row>
    <row r="9" spans="1:7" x14ac:dyDescent="0.2">
      <c r="A9" s="39">
        <v>46143</v>
      </c>
      <c r="B9" s="38">
        <v>2.35</v>
      </c>
      <c r="C9" s="38">
        <v>2.5</v>
      </c>
      <c r="D9" s="1">
        <f t="shared" si="0"/>
        <v>2.4845300000000003</v>
      </c>
      <c r="E9" s="1">
        <f t="shared" si="1"/>
        <v>2.2645300000000002</v>
      </c>
      <c r="F9" s="1">
        <f t="shared" si="2"/>
        <v>2.7045300000000005</v>
      </c>
      <c r="G9" s="1"/>
    </row>
    <row r="10" spans="1:7" x14ac:dyDescent="0.2">
      <c r="A10" s="39">
        <v>46174</v>
      </c>
      <c r="B10" s="38">
        <v>2.4500000000000002</v>
      </c>
      <c r="C10" s="38">
        <v>2.5</v>
      </c>
      <c r="D10" s="1">
        <f t="shared" si="0"/>
        <v>2.5845100000000003</v>
      </c>
      <c r="E10" s="1">
        <f t="shared" si="1"/>
        <v>2.3645100000000001</v>
      </c>
      <c r="F10" s="1">
        <f t="shared" si="2"/>
        <v>2.8045100000000005</v>
      </c>
      <c r="G10" s="1"/>
    </row>
    <row r="11" spans="1:7" x14ac:dyDescent="0.2">
      <c r="A11" s="39">
        <v>46204</v>
      </c>
      <c r="B11" s="38">
        <v>2.5</v>
      </c>
      <c r="C11" s="38">
        <v>2.5</v>
      </c>
      <c r="D11" s="1">
        <f t="shared" si="0"/>
        <v>2.6345000000000005</v>
      </c>
      <c r="E11" s="1">
        <f t="shared" si="1"/>
        <v>2.4145000000000003</v>
      </c>
      <c r="F11" s="1">
        <f t="shared" si="2"/>
        <v>2.8545000000000007</v>
      </c>
      <c r="G11" s="1"/>
    </row>
    <row r="12" spans="1:7" x14ac:dyDescent="0.2">
      <c r="A12" s="39">
        <v>46235</v>
      </c>
      <c r="B12" s="38">
        <v>2.5</v>
      </c>
      <c r="C12" s="38">
        <v>2.48</v>
      </c>
      <c r="D12" s="1">
        <f t="shared" si="0"/>
        <v>2.6336120000000003</v>
      </c>
      <c r="E12" s="1">
        <f t="shared" si="1"/>
        <v>2.4136120000000001</v>
      </c>
      <c r="F12" s="1">
        <f t="shared" si="2"/>
        <v>2.8536120000000005</v>
      </c>
      <c r="G12" s="1"/>
    </row>
    <row r="13" spans="1:7" x14ac:dyDescent="0.2">
      <c r="A13" s="39">
        <v>46266</v>
      </c>
      <c r="B13" s="38">
        <v>2.5</v>
      </c>
      <c r="C13" s="38">
        <v>2.4500000000000002</v>
      </c>
      <c r="D13" s="1">
        <f t="shared" si="0"/>
        <v>2.6322800000000002</v>
      </c>
      <c r="E13" s="1">
        <f t="shared" si="1"/>
        <v>2.41228</v>
      </c>
      <c r="F13" s="1">
        <f t="shared" si="2"/>
        <v>2.8522800000000004</v>
      </c>
      <c r="G13" s="1"/>
    </row>
    <row r="14" spans="1:7" x14ac:dyDescent="0.2">
      <c r="A14" s="39">
        <v>46296</v>
      </c>
      <c r="B14" s="38">
        <v>2.5</v>
      </c>
      <c r="C14" s="38">
        <v>2.42</v>
      </c>
      <c r="D14" s="1">
        <f t="shared" si="0"/>
        <v>2.6309480000000005</v>
      </c>
      <c r="E14" s="1">
        <f t="shared" si="1"/>
        <v>2.4109480000000003</v>
      </c>
      <c r="F14" s="1">
        <f t="shared" si="2"/>
        <v>2.8509480000000007</v>
      </c>
      <c r="G14" s="1"/>
    </row>
    <row r="15" spans="1:7" x14ac:dyDescent="0.2">
      <c r="A15" s="39">
        <v>46327</v>
      </c>
      <c r="B15" s="38">
        <v>2.5</v>
      </c>
      <c r="C15" s="38">
        <v>2.4</v>
      </c>
      <c r="D15" s="1">
        <f t="shared" si="0"/>
        <v>2.6300600000000003</v>
      </c>
      <c r="E15" s="1">
        <f t="shared" si="1"/>
        <v>2.4100600000000001</v>
      </c>
      <c r="F15" s="1">
        <f t="shared" si="2"/>
        <v>2.8500600000000005</v>
      </c>
      <c r="G15" s="1"/>
    </row>
    <row r="16" spans="1:7" x14ac:dyDescent="0.2">
      <c r="A16" s="39">
        <v>46357</v>
      </c>
      <c r="B16" s="38">
        <v>2.5</v>
      </c>
      <c r="C16" s="38">
        <v>2.38</v>
      </c>
      <c r="D16" s="1">
        <f t="shared" si="0"/>
        <v>2.6291720000000005</v>
      </c>
      <c r="E16" s="1">
        <f t="shared" si="1"/>
        <v>2.4091720000000003</v>
      </c>
      <c r="F16" s="1">
        <f t="shared" si="2"/>
        <v>2.8491720000000007</v>
      </c>
      <c r="G16" s="1"/>
    </row>
    <row r="17" spans="1:7" x14ac:dyDescent="0.2">
      <c r="A17" s="39">
        <v>46388</v>
      </c>
      <c r="B17" s="38">
        <v>2.5</v>
      </c>
      <c r="C17" s="38">
        <v>2.35</v>
      </c>
      <c r="D17" s="1">
        <f t="shared" si="0"/>
        <v>2.6278400000000004</v>
      </c>
      <c r="E17" s="1">
        <f t="shared" si="1"/>
        <v>2.4078400000000002</v>
      </c>
      <c r="F17" s="1">
        <f t="shared" si="2"/>
        <v>2.8478400000000006</v>
      </c>
      <c r="G17" s="1"/>
    </row>
    <row r="18" spans="1:7" x14ac:dyDescent="0.2">
      <c r="A18" s="39">
        <v>46419</v>
      </c>
      <c r="B18" s="38">
        <v>2.5</v>
      </c>
      <c r="C18" s="38">
        <v>2.2999999999999998</v>
      </c>
      <c r="D18" s="1">
        <f t="shared" si="0"/>
        <v>2.6256200000000005</v>
      </c>
      <c r="E18" s="1">
        <f t="shared" si="1"/>
        <v>2.4056200000000003</v>
      </c>
      <c r="F18" s="1">
        <f t="shared" si="2"/>
        <v>2.8456200000000007</v>
      </c>
      <c r="G18" s="1"/>
    </row>
    <row r="19" spans="1:7" x14ac:dyDescent="0.2">
      <c r="A19" s="39">
        <v>46447</v>
      </c>
      <c r="B19" s="38">
        <v>2.5</v>
      </c>
      <c r="C19" s="38">
        <v>2.2799999999999998</v>
      </c>
      <c r="D19" s="1">
        <f t="shared" si="0"/>
        <v>2.6247320000000003</v>
      </c>
      <c r="E19" s="1">
        <f t="shared" si="1"/>
        <v>2.4047320000000001</v>
      </c>
      <c r="F19" s="1">
        <f t="shared" si="2"/>
        <v>2.8447320000000005</v>
      </c>
      <c r="G19" s="1"/>
    </row>
    <row r="20" spans="1:7" x14ac:dyDescent="0.2">
      <c r="A20" s="39">
        <v>46478</v>
      </c>
      <c r="B20" s="38">
        <v>2.5</v>
      </c>
      <c r="C20" s="38">
        <v>2.25</v>
      </c>
      <c r="D20" s="1">
        <f t="shared" si="0"/>
        <v>2.6234000000000002</v>
      </c>
      <c r="E20" s="1">
        <f t="shared" si="1"/>
        <v>2.4034</v>
      </c>
      <c r="F20" s="1">
        <f t="shared" si="2"/>
        <v>2.8434000000000004</v>
      </c>
      <c r="G20" s="1"/>
    </row>
    <row r="21" spans="1:7" x14ac:dyDescent="0.2">
      <c r="A21" s="39">
        <v>46508</v>
      </c>
      <c r="B21" s="38">
        <v>2.5</v>
      </c>
      <c r="C21" s="38">
        <v>2.23</v>
      </c>
      <c r="D21" s="1">
        <f t="shared" si="0"/>
        <v>2.6225120000000004</v>
      </c>
      <c r="E21" s="1">
        <f t="shared" si="1"/>
        <v>2.4025120000000002</v>
      </c>
      <c r="F21" s="1">
        <f t="shared" si="2"/>
        <v>2.8425120000000006</v>
      </c>
      <c r="G21" s="1"/>
    </row>
    <row r="22" spans="1:7" x14ac:dyDescent="0.2">
      <c r="A22" s="39">
        <v>46539</v>
      </c>
      <c r="B22" s="38">
        <v>2.5</v>
      </c>
      <c r="C22" s="38">
        <v>2.2200000000000002</v>
      </c>
      <c r="D22" s="1">
        <f t="shared" si="0"/>
        <v>2.6220680000000005</v>
      </c>
      <c r="E22" s="1">
        <f t="shared" si="1"/>
        <v>2.4020680000000003</v>
      </c>
      <c r="F22" s="1">
        <f t="shared" si="2"/>
        <v>2.8420680000000007</v>
      </c>
      <c r="G22" s="1"/>
    </row>
    <row r="23" spans="1:7" x14ac:dyDescent="0.2">
      <c r="A23" s="39">
        <v>46569</v>
      </c>
      <c r="B23" s="38">
        <v>2.5</v>
      </c>
      <c r="C23" s="38">
        <v>2.2000000000000002</v>
      </c>
      <c r="D23" s="1">
        <f t="shared" si="0"/>
        <v>2.6211800000000003</v>
      </c>
      <c r="E23" s="1">
        <f t="shared" si="1"/>
        <v>2.4011800000000001</v>
      </c>
      <c r="F23" s="1">
        <f t="shared" si="2"/>
        <v>2.8411800000000005</v>
      </c>
      <c r="G23" s="1"/>
    </row>
    <row r="24" spans="1:7" x14ac:dyDescent="0.2">
      <c r="A24" s="39">
        <v>46600</v>
      </c>
      <c r="B24" s="38">
        <v>2.5</v>
      </c>
      <c r="C24" s="38">
        <v>2.2000000000000002</v>
      </c>
      <c r="D24" s="1">
        <f t="shared" si="0"/>
        <v>2.6211800000000003</v>
      </c>
      <c r="E24" s="1">
        <f t="shared" si="1"/>
        <v>2.4011800000000001</v>
      </c>
      <c r="F24" s="1">
        <f t="shared" si="2"/>
        <v>2.8411800000000005</v>
      </c>
      <c r="G24" s="1"/>
    </row>
    <row r="25" spans="1:7" x14ac:dyDescent="0.2">
      <c r="A25" s="39">
        <v>46631</v>
      </c>
      <c r="B25" s="38">
        <v>2.5</v>
      </c>
      <c r="C25" s="38">
        <v>2.2000000000000002</v>
      </c>
      <c r="D25" s="1">
        <f t="shared" si="0"/>
        <v>2.6211800000000003</v>
      </c>
      <c r="E25" s="1">
        <f t="shared" si="1"/>
        <v>2.4011800000000001</v>
      </c>
      <c r="F25" s="1">
        <f t="shared" si="2"/>
        <v>2.8411800000000005</v>
      </c>
      <c r="G25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2CD16-C346-3548-81BC-34039138429B}">
  <dimension ref="A1:D36"/>
  <sheetViews>
    <sheetView workbookViewId="0">
      <selection activeCell="D36" sqref="D36"/>
    </sheetView>
  </sheetViews>
  <sheetFormatPr baseColWidth="10" defaultRowHeight="15" x14ac:dyDescent="0.2"/>
  <cols>
    <col min="1" max="1" width="25.1640625" customWidth="1"/>
    <col min="2" max="2" width="14.6640625" customWidth="1"/>
    <col min="3" max="3" width="25.5" customWidth="1"/>
    <col min="4" max="4" width="21.5" customWidth="1"/>
  </cols>
  <sheetData>
    <row r="1" spans="1:4" x14ac:dyDescent="0.2">
      <c r="A1" s="1" t="s">
        <v>49</v>
      </c>
    </row>
    <row r="2" spans="1:4" x14ac:dyDescent="0.2">
      <c r="A2" s="1" t="s">
        <v>50</v>
      </c>
      <c r="B2">
        <v>50</v>
      </c>
    </row>
    <row r="3" spans="1:4" x14ac:dyDescent="0.2">
      <c r="A3" s="1" t="s">
        <v>51</v>
      </c>
      <c r="B3">
        <v>2</v>
      </c>
    </row>
    <row r="4" spans="1:4" x14ac:dyDescent="0.2">
      <c r="A4" s="1" t="s">
        <v>52</v>
      </c>
      <c r="B4" s="24">
        <v>3.2</v>
      </c>
    </row>
    <row r="5" spans="1:4" x14ac:dyDescent="0.2">
      <c r="A5" s="1" t="s">
        <v>53</v>
      </c>
      <c r="B5" s="24">
        <v>1.3</v>
      </c>
    </row>
    <row r="8" spans="1:4" x14ac:dyDescent="0.2">
      <c r="B8" s="1" t="s">
        <v>55</v>
      </c>
      <c r="C8" s="1" t="s">
        <v>56</v>
      </c>
      <c r="D8" s="1" t="s">
        <v>57</v>
      </c>
    </row>
    <row r="9" spans="1:4" x14ac:dyDescent="0.2">
      <c r="A9" s="40" t="s">
        <v>54</v>
      </c>
      <c r="B9" s="6"/>
      <c r="C9" s="6"/>
      <c r="D9" s="6"/>
    </row>
    <row r="10" spans="1:4" x14ac:dyDescent="0.2">
      <c r="A10" s="1" t="s">
        <v>58</v>
      </c>
      <c r="B10">
        <f>B2*1000000*B4/100</f>
        <v>1600000</v>
      </c>
      <c r="C10">
        <v>1600000</v>
      </c>
      <c r="D10">
        <v>1600000</v>
      </c>
    </row>
    <row r="11" spans="1:4" x14ac:dyDescent="0.2">
      <c r="A11" s="45" t="s">
        <v>59</v>
      </c>
      <c r="B11" s="46">
        <f>B10*B3</f>
        <v>3200000</v>
      </c>
      <c r="C11" s="46">
        <v>3200000</v>
      </c>
      <c r="D11" s="46">
        <v>3200000</v>
      </c>
    </row>
    <row r="12" spans="1:4" x14ac:dyDescent="0.2">
      <c r="A12" s="40" t="s">
        <v>60</v>
      </c>
      <c r="B12" s="6"/>
      <c r="C12" s="6"/>
      <c r="D12" s="6"/>
    </row>
    <row r="13" spans="1:4" x14ac:dyDescent="0.2">
      <c r="A13" s="1" t="s">
        <v>61</v>
      </c>
      <c r="B13">
        <f>AVERAGE(Scenario_Base!D2:D13)</f>
        <v>2.231455</v>
      </c>
      <c r="C13">
        <f>AVERAGE(Scenario_Optimistic!D2:D13)</f>
        <v>1.9093823333333333</v>
      </c>
      <c r="D13">
        <f>AVERAGE(Scenario_Conservative!D2:D13)</f>
        <v>2.4648544999999999</v>
      </c>
    </row>
    <row r="14" spans="1:4" x14ac:dyDescent="0.2">
      <c r="A14" s="1" t="s">
        <v>62</v>
      </c>
      <c r="B14" s="24">
        <f>B13+B5</f>
        <v>3.5314550000000002</v>
      </c>
      <c r="C14" s="24">
        <f>C13+B5</f>
        <v>3.2093823333333331</v>
      </c>
      <c r="D14" s="24">
        <f>D13+B5</f>
        <v>3.7648545000000002</v>
      </c>
    </row>
    <row r="15" spans="1:4" x14ac:dyDescent="0.2">
      <c r="A15" s="1" t="s">
        <v>63</v>
      </c>
      <c r="B15">
        <f>B2*1000000*B14/100</f>
        <v>1765727.5</v>
      </c>
      <c r="C15">
        <f>B2*1000000*C14/100</f>
        <v>1604691.1666666665</v>
      </c>
      <c r="D15">
        <f>B2*1000000*D14/100</f>
        <v>1882427.25</v>
      </c>
    </row>
    <row r="16" spans="1:4" x14ac:dyDescent="0.2">
      <c r="A16" s="41"/>
      <c r="B16" s="41"/>
      <c r="C16" s="41"/>
      <c r="D16" s="41"/>
    </row>
    <row r="17" spans="1:4" x14ac:dyDescent="0.2">
      <c r="A17" s="1" t="s">
        <v>64</v>
      </c>
      <c r="B17">
        <f>AVERAGE(Scenario_Base!D14:D25)</f>
        <v>1.8589350000000004</v>
      </c>
      <c r="C17">
        <f>AVERAGE(Scenario_Optimistic!D14:D25)</f>
        <v>1.580125</v>
      </c>
      <c r="D17">
        <f>AVERAGE(Scenario_Conservative!D14:D25)</f>
        <v>2.6249910000000001</v>
      </c>
    </row>
    <row r="18" spans="1:4" x14ac:dyDescent="0.2">
      <c r="A18" s="1" t="s">
        <v>65</v>
      </c>
      <c r="B18" s="24">
        <f>B17+B5</f>
        <v>3.1589350000000005</v>
      </c>
      <c r="C18" s="24">
        <f>C17+B5</f>
        <v>2.880125</v>
      </c>
      <c r="D18" s="24">
        <f>D17+B5</f>
        <v>3.9249910000000003</v>
      </c>
    </row>
    <row r="19" spans="1:4" x14ac:dyDescent="0.2">
      <c r="A19" s="1" t="s">
        <v>66</v>
      </c>
      <c r="B19">
        <f>B2*1000000*B18/100</f>
        <v>1579467.5000000002</v>
      </c>
      <c r="C19">
        <f>B2*1000000*C18/100</f>
        <v>1440062.5</v>
      </c>
      <c r="D19">
        <f>B2*1000000*D18/100</f>
        <v>1962495.5000000002</v>
      </c>
    </row>
    <row r="21" spans="1:4" x14ac:dyDescent="0.2">
      <c r="A21" s="45" t="s">
        <v>67</v>
      </c>
      <c r="B21" s="46">
        <f>B15+B19</f>
        <v>3345195</v>
      </c>
      <c r="C21" s="46">
        <f>C15+C19</f>
        <v>3044753.6666666665</v>
      </c>
      <c r="D21" s="46">
        <f>D15+D19</f>
        <v>3844922.75</v>
      </c>
    </row>
    <row r="22" spans="1:4" x14ac:dyDescent="0.2">
      <c r="A22" s="40" t="s">
        <v>68</v>
      </c>
      <c r="B22" s="6"/>
      <c r="C22" s="6"/>
      <c r="D22" s="6"/>
    </row>
    <row r="23" spans="1:4" x14ac:dyDescent="0.2">
      <c r="A23" s="1" t="s">
        <v>69</v>
      </c>
      <c r="B23">
        <f>B21-B11</f>
        <v>145195</v>
      </c>
      <c r="C23">
        <f>C21-C11</f>
        <v>-155246.33333333349</v>
      </c>
      <c r="D23">
        <f>D21-D11</f>
        <v>644922.75</v>
      </c>
    </row>
    <row r="24" spans="1:4" x14ac:dyDescent="0.2">
      <c r="A24" s="1" t="s">
        <v>70</v>
      </c>
      <c r="B24" s="1" t="str">
        <f>IF(B21&lt;B11,"VARIABLE","FIXED")</f>
        <v>FIXED</v>
      </c>
      <c r="C24" s="1" t="str">
        <f>IF(C21&lt;C11,"VARIABLE","FIXED")</f>
        <v>VARIABLE</v>
      </c>
      <c r="D24" s="1" t="str">
        <f>IF(D21&lt;D11,"VARIABLE","FIXED")</f>
        <v>FIXED</v>
      </c>
    </row>
    <row r="25" spans="1:4" x14ac:dyDescent="0.2">
      <c r="A25" s="1" t="s">
        <v>71</v>
      </c>
      <c r="B25" s="42">
        <f>ABS(B23)</f>
        <v>145195</v>
      </c>
      <c r="C25" s="43">
        <f>ABS(C23)</f>
        <v>155246.33333333349</v>
      </c>
      <c r="D25" s="42">
        <f>ABS(D23)</f>
        <v>644922.75</v>
      </c>
    </row>
    <row r="30" spans="1:4" x14ac:dyDescent="0.2">
      <c r="A30" s="40" t="s">
        <v>72</v>
      </c>
      <c r="B30" s="6"/>
      <c r="C30" s="6"/>
      <c r="D30" s="6"/>
    </row>
    <row r="31" spans="1:4" x14ac:dyDescent="0.2">
      <c r="B31" s="1" t="s">
        <v>77</v>
      </c>
      <c r="C31" s="1" t="s">
        <v>78</v>
      </c>
      <c r="D31" s="1" t="s">
        <v>79</v>
      </c>
    </row>
    <row r="32" spans="1:4" x14ac:dyDescent="0.2">
      <c r="A32" s="1" t="s">
        <v>73</v>
      </c>
      <c r="B32">
        <v>3200000</v>
      </c>
      <c r="C32" s="44">
        <v>3200000</v>
      </c>
      <c r="D32" s="44">
        <v>3200000</v>
      </c>
    </row>
    <row r="33" spans="1:4" x14ac:dyDescent="0.2">
      <c r="A33" s="1" t="s">
        <v>74</v>
      </c>
      <c r="B33">
        <v>3345195</v>
      </c>
      <c r="C33">
        <v>3044753.6666666665</v>
      </c>
      <c r="D33">
        <v>3844922.75</v>
      </c>
    </row>
    <row r="34" spans="1:4" x14ac:dyDescent="0.2">
      <c r="A34" s="1" t="s">
        <v>80</v>
      </c>
      <c r="B34">
        <f>B33-B32</f>
        <v>145195</v>
      </c>
      <c r="C34">
        <f>C33-C32</f>
        <v>-155246.33333333349</v>
      </c>
      <c r="D34">
        <f>D33-D32</f>
        <v>644922.75</v>
      </c>
    </row>
    <row r="35" spans="1:4" x14ac:dyDescent="0.2">
      <c r="A35" s="1" t="s">
        <v>75</v>
      </c>
      <c r="B35" t="str">
        <f>IF(B33&gt;B32,"FIXED","VARIABLE")</f>
        <v>FIXED</v>
      </c>
      <c r="C35" t="str">
        <f>IF(C33&gt;C32,"FIXED","VARIABLE")</f>
        <v>VARIABLE</v>
      </c>
      <c r="D35" t="str">
        <f>IF(D33&gt;D32,"FIXED","VARIABLE")</f>
        <v>FIXED</v>
      </c>
    </row>
    <row r="36" spans="1:4" x14ac:dyDescent="0.2">
      <c r="A36" s="1" t="s">
        <v>76</v>
      </c>
      <c r="B36" s="1" t="s">
        <v>81</v>
      </c>
      <c r="C36" s="1" t="s">
        <v>82</v>
      </c>
      <c r="D36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INTEREST RATE</vt:lpstr>
      <vt:lpstr>Scenario_Base</vt:lpstr>
      <vt:lpstr>Scenario_Optimistic</vt:lpstr>
      <vt:lpstr>Scenario_Conservative</vt:lpstr>
      <vt:lpstr>LOAN_ANALYSIS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Meriem Hallaoui &lt; 114136 &gt;</cp:lastModifiedBy>
  <dcterms:created xsi:type="dcterms:W3CDTF">2025-06-11T10:01:47Z</dcterms:created>
  <dcterms:modified xsi:type="dcterms:W3CDTF">2025-10-13T22:42:29Z</dcterms:modified>
  <cp:category/>
</cp:coreProperties>
</file>