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omments2.xml" ContentType="application/vnd.openxmlformats-officedocument.spreadsheetml.comments+xml"/>
  <Override PartName="/xl/tables/table3.xml" ContentType="application/vnd.openxmlformats-officedocument.spreadsheetml.table+xml"/>
  <Override PartName="/xl/comments3.xml" ContentType="application/vnd.openxmlformats-officedocument.spreadsheetml.comments+xml"/>
  <Override PartName="/xl/tables/table4.xml" ContentType="application/vnd.openxmlformats-officedocument.spreadsheetml.table+xml"/>
  <Override PartName="/xl/comments4.xml" ContentType="application/vnd.openxmlformats-officedocument.spreadsheetml.comments+xml"/>
  <Override PartName="/xl/drawings/drawing1.xml" ContentType="application/vnd.openxmlformats-officedocument.drawing+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comments5.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drawings/drawing2.xml" ContentType="application/vnd.openxmlformats-officedocument.drawing+xml"/>
  <Override PartName="/xl/tables/table9.xml" ContentType="application/vnd.openxmlformats-officedocument.spreadsheetml.table+xml"/>
  <Override PartName="/xl/tables/table10.xml" ContentType="application/vnd.openxmlformats-officedocument.spreadsheetml.table+xml"/>
  <Override PartName="/xl/charts/chart9.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C:\Users\cyoo7\Google Drive\_McGill work\_Winter 2019\_INSY 434 UGC Analytics\Data Files\NodeXL\"/>
    </mc:Choice>
  </mc:AlternateContent>
  <bookViews>
    <workbookView xWindow="90" yWindow="1680" windowWidth="22170" windowHeight="7875" activeTab="1"/>
  </bookViews>
  <sheets>
    <sheet name="Edges" sheetId="1" r:id="rId1"/>
    <sheet name="Vertices" sheetId="3" r:id="rId2"/>
    <sheet name="Do Not Delete" sheetId="4" state="hidden" r:id="rId3"/>
    <sheet name="Groups" sheetId="5" r:id="rId4"/>
    <sheet name="Group Vertices" sheetId="6" r:id="rId5"/>
    <sheet name="Overall Metrics" sheetId="7" r:id="rId6"/>
    <sheet name="Misc" sheetId="2" state="hidden" r:id="rId7"/>
  </sheets>
  <definedNames>
    <definedName name="BinDivisor">'Overall Metrics'!$X$2</definedName>
    <definedName name="DynamicFilterColumnName">'Overall Metrics'!#REF!</definedName>
    <definedName name="DynamicFilterForceCalculationRange">HistogramBins[[Dynamic Filter Bin]:[Dynamic Filter Frequency]]</definedName>
    <definedName name="DynamicFilterSourceColumnRange">'Overall Metrics'!$X$4</definedName>
    <definedName name="DynamicFilterTableName">'Overall Metrics'!#REF!</definedName>
    <definedName name="NoMetricMessage">'Overall Metrics'!$X$3</definedName>
    <definedName name="NotAvailable">'Overall Metrics'!$X$2</definedName>
    <definedName name="ValidBooleansDefaultFalse">Misc!$G$2:$G$5</definedName>
    <definedName name="ValidEdgeStyles">Misc!$B$2:$B$11</definedName>
    <definedName name="ValidEdgeVisibilities">Misc!$A$2:$A$7</definedName>
    <definedName name="ValidGroupShapes">Misc!$E$2:$E$19</definedName>
    <definedName name="ValidGroupVisibilities">Misc!$F$2:$F$7</definedName>
    <definedName name="ValidVertexLabelPositions">Misc!$H$2:$H$21</definedName>
    <definedName name="ValidVertexShapes">Misc!$D$2:$D$23</definedName>
    <definedName name="ValidVertexVisibilities">Misc!$C$2:$C$9</definedName>
  </definedNames>
  <calcPr calcId="162913"/>
</workbook>
</file>

<file path=xl/calcChain.xml><?xml version="1.0" encoding="utf-8"?>
<calcChain xmlns="http://schemas.openxmlformats.org/spreadsheetml/2006/main">
  <c r="B128" i="7" l="1"/>
  <c r="B127" i="7"/>
  <c r="B130" i="7"/>
  <c r="B129" i="7"/>
  <c r="P45" i="7"/>
  <c r="Q45" i="7" s="1"/>
  <c r="P2" i="7"/>
  <c r="B142" i="7"/>
  <c r="B141" i="7"/>
  <c r="B144" i="7"/>
  <c r="B143" i="7"/>
  <c r="R45" i="7"/>
  <c r="S45" i="7" s="1"/>
  <c r="R2" i="7"/>
  <c r="B114" i="7"/>
  <c r="B113" i="7"/>
  <c r="B116" i="7"/>
  <c r="B115" i="7"/>
  <c r="N45" i="7"/>
  <c r="O45" i="7" s="1"/>
  <c r="N2" i="7"/>
  <c r="B100" i="7"/>
  <c r="B99" i="7"/>
  <c r="B86" i="7"/>
  <c r="B85" i="7"/>
  <c r="B102" i="7"/>
  <c r="B101" i="7"/>
  <c r="L45" i="7"/>
  <c r="M45" i="7" s="1"/>
  <c r="L2" i="7"/>
  <c r="B72" i="7"/>
  <c r="B71" i="7"/>
  <c r="B58" i="7"/>
  <c r="B57" i="7"/>
  <c r="B88" i="7"/>
  <c r="B87" i="7"/>
  <c r="J45" i="7"/>
  <c r="K45" i="7" s="1"/>
  <c r="J2" i="7"/>
  <c r="B74" i="7"/>
  <c r="B73" i="7"/>
  <c r="H45" i="7"/>
  <c r="I45" i="7" s="1"/>
  <c r="H2" i="7"/>
  <c r="B60" i="7"/>
  <c r="B59" i="7"/>
  <c r="F45" i="7"/>
  <c r="G45" i="7" s="1"/>
  <c r="F2" i="7"/>
  <c r="B44" i="7"/>
  <c r="B43" i="7"/>
  <c r="B46" i="7"/>
  <c r="B45" i="7"/>
  <c r="T45" i="7"/>
  <c r="T2" i="7"/>
  <c r="X2" i="7" l="1"/>
  <c r="P3" i="7" s="1"/>
  <c r="P4" i="7" s="1"/>
  <c r="P5" i="7" s="1"/>
  <c r="P6" i="7" s="1"/>
  <c r="P7" i="7" s="1"/>
  <c r="P8" i="7" s="1"/>
  <c r="P9" i="7" s="1"/>
  <c r="P10" i="7" s="1"/>
  <c r="P11" i="7" s="1"/>
  <c r="P12" i="7" s="1"/>
  <c r="P13" i="7" s="1"/>
  <c r="P14" i="7" s="1"/>
  <c r="P15" i="7" s="1"/>
  <c r="P16" i="7" s="1"/>
  <c r="P17" i="7" s="1"/>
  <c r="P18" i="7" s="1"/>
  <c r="P19" i="7" s="1"/>
  <c r="P20" i="7" s="1"/>
  <c r="P21" i="7" s="1"/>
  <c r="P22" i="7" s="1"/>
  <c r="P23" i="7" s="1"/>
  <c r="P24" i="7" s="1"/>
  <c r="P25" i="7" s="1"/>
  <c r="P26" i="7" s="1"/>
  <c r="P27" i="7" s="1"/>
  <c r="P28" i="7" s="1"/>
  <c r="P29" i="7" s="1"/>
  <c r="P30" i="7" s="1"/>
  <c r="P31" i="7" s="1"/>
  <c r="P32" i="7" s="1"/>
  <c r="P33" i="7" s="1"/>
  <c r="P34" i="7" s="1"/>
  <c r="P35" i="7" s="1"/>
  <c r="P36" i="7" s="1"/>
  <c r="P37" i="7" s="1"/>
  <c r="P38" i="7" s="1"/>
  <c r="P39" i="7" s="1"/>
  <c r="P40" i="7" s="1"/>
  <c r="P41" i="7" s="1"/>
  <c r="P42" i="7" s="1"/>
  <c r="P43" i="7" s="1"/>
  <c r="P44" i="7" s="1"/>
  <c r="D45" i="7"/>
  <c r="E45" i="7" s="1"/>
  <c r="D2" i="7"/>
  <c r="U45" i="7"/>
  <c r="Q3" i="7" l="1"/>
  <c r="Q2" i="7"/>
  <c r="R3" i="7"/>
  <c r="R4" i="7" s="1"/>
  <c r="S3" i="7" s="1"/>
  <c r="T3" i="7"/>
  <c r="L3" i="7"/>
  <c r="M2" i="7" s="1"/>
  <c r="N3" i="7"/>
  <c r="H3" i="7"/>
  <c r="J3" i="7"/>
  <c r="D3" i="7"/>
  <c r="D4" i="7" s="1"/>
  <c r="E3" i="7" s="1"/>
  <c r="F3" i="7"/>
  <c r="U2" i="7"/>
  <c r="Q5" i="7" l="1"/>
  <c r="Q4" i="7"/>
  <c r="S2" i="7"/>
  <c r="T4" i="7"/>
  <c r="R5" i="7"/>
  <c r="S4" i="7" s="1"/>
  <c r="N4" i="7"/>
  <c r="O2" i="7"/>
  <c r="L4" i="7"/>
  <c r="L5" i="7" s="1"/>
  <c r="L6" i="7" s="1"/>
  <c r="L7" i="7" s="1"/>
  <c r="L8" i="7" s="1"/>
  <c r="L9" i="7" s="1"/>
  <c r="L10" i="7" s="1"/>
  <c r="L11" i="7" s="1"/>
  <c r="L12" i="7" s="1"/>
  <c r="L13" i="7" s="1"/>
  <c r="L14" i="7" s="1"/>
  <c r="L15" i="7" s="1"/>
  <c r="L16" i="7" s="1"/>
  <c r="L17" i="7" s="1"/>
  <c r="L18" i="7" s="1"/>
  <c r="L19" i="7" s="1"/>
  <c r="L20" i="7" s="1"/>
  <c r="L21" i="7" s="1"/>
  <c r="L22" i="7" s="1"/>
  <c r="L23" i="7" s="1"/>
  <c r="L24" i="7" s="1"/>
  <c r="L25" i="7" s="1"/>
  <c r="L26" i="7" s="1"/>
  <c r="L27" i="7" s="1"/>
  <c r="L28" i="7" s="1"/>
  <c r="L29" i="7" s="1"/>
  <c r="L30" i="7" s="1"/>
  <c r="L31" i="7" s="1"/>
  <c r="L32" i="7" s="1"/>
  <c r="L33" i="7" s="1"/>
  <c r="L34" i="7" s="1"/>
  <c r="L35" i="7" s="1"/>
  <c r="L36" i="7" s="1"/>
  <c r="L37" i="7" s="1"/>
  <c r="L38" i="7" s="1"/>
  <c r="L39" i="7" s="1"/>
  <c r="L40" i="7" s="1"/>
  <c r="L41" i="7" s="1"/>
  <c r="L42" i="7" s="1"/>
  <c r="L43" i="7" s="1"/>
  <c r="L44" i="7" s="1"/>
  <c r="I2" i="7"/>
  <c r="J4" i="7"/>
  <c r="K2" i="7"/>
  <c r="H4" i="7"/>
  <c r="H5" i="7" s="1"/>
  <c r="E2" i="7"/>
  <c r="F4" i="7"/>
  <c r="G2" i="7"/>
  <c r="D5" i="7"/>
  <c r="E4" i="7" s="1"/>
  <c r="U3" i="7"/>
  <c r="Q6" i="7" l="1"/>
  <c r="T5" i="7"/>
  <c r="M3" i="7"/>
  <c r="R6" i="7"/>
  <c r="S5" i="7" s="1"/>
  <c r="I3" i="7"/>
  <c r="N5" i="7"/>
  <c r="O3" i="7"/>
  <c r="M4" i="7"/>
  <c r="M5" i="7"/>
  <c r="M6" i="7"/>
  <c r="J5" i="7"/>
  <c r="K3" i="7"/>
  <c r="H6" i="7"/>
  <c r="I5" i="7" s="1"/>
  <c r="I4" i="7"/>
  <c r="F5" i="7"/>
  <c r="G3" i="7"/>
  <c r="D6" i="7"/>
  <c r="E5" i="7" s="1"/>
  <c r="U4" i="7"/>
  <c r="Q7" i="7" l="1"/>
  <c r="T6" i="7"/>
  <c r="R7" i="7"/>
  <c r="S6" i="7" s="1"/>
  <c r="N6" i="7"/>
  <c r="O4" i="7"/>
  <c r="M7" i="7"/>
  <c r="J6" i="7"/>
  <c r="K4" i="7"/>
  <c r="H7" i="7"/>
  <c r="I6" i="7" s="1"/>
  <c r="F6" i="7"/>
  <c r="G4" i="7"/>
  <c r="D7" i="7"/>
  <c r="E6" i="7" s="1"/>
  <c r="U5" i="7"/>
  <c r="T7" i="7" l="1"/>
  <c r="R8" i="7"/>
  <c r="N7" i="7"/>
  <c r="O5" i="7"/>
  <c r="M8" i="7"/>
  <c r="J7" i="7"/>
  <c r="K6" i="7" s="1"/>
  <c r="K5" i="7"/>
  <c r="H8" i="7"/>
  <c r="F7" i="7"/>
  <c r="G6" i="7" s="1"/>
  <c r="G5" i="7"/>
  <c r="D8" i="7"/>
  <c r="E7" i="7" s="1"/>
  <c r="U6" i="7"/>
  <c r="Q9" i="7" l="1"/>
  <c r="Q8" i="7"/>
  <c r="T8" i="7"/>
  <c r="R9" i="7"/>
  <c r="S7" i="7"/>
  <c r="N8" i="7"/>
  <c r="O6" i="7"/>
  <c r="M9" i="7"/>
  <c r="J8" i="7"/>
  <c r="K7" i="7" s="1"/>
  <c r="H9" i="7"/>
  <c r="I8" i="7" s="1"/>
  <c r="I7" i="7"/>
  <c r="F8" i="7"/>
  <c r="D9" i="7"/>
  <c r="E8" i="7" s="1"/>
  <c r="U7" i="7"/>
  <c r="Q10" i="7" l="1"/>
  <c r="T9" i="7"/>
  <c r="R10" i="7"/>
  <c r="S9" i="7" s="1"/>
  <c r="S8" i="7"/>
  <c r="N9" i="7"/>
  <c r="O8" i="7" s="1"/>
  <c r="O7" i="7"/>
  <c r="M10" i="7"/>
  <c r="J9" i="7"/>
  <c r="K8" i="7" s="1"/>
  <c r="H10" i="7"/>
  <c r="I9" i="7" s="1"/>
  <c r="F9" i="7"/>
  <c r="G8" i="7" s="1"/>
  <c r="G7" i="7"/>
  <c r="D10" i="7"/>
  <c r="E9" i="7" s="1"/>
  <c r="U8" i="7"/>
  <c r="Q11" i="7" l="1"/>
  <c r="T10" i="7"/>
  <c r="R11" i="7"/>
  <c r="S10" i="7" s="1"/>
  <c r="N10" i="7"/>
  <c r="O9" i="7" s="1"/>
  <c r="M11" i="7"/>
  <c r="J10" i="7"/>
  <c r="K9" i="7" s="1"/>
  <c r="H11" i="7"/>
  <c r="I10" i="7" s="1"/>
  <c r="F10" i="7"/>
  <c r="G9" i="7" s="1"/>
  <c r="D11" i="7"/>
  <c r="E10" i="7" s="1"/>
  <c r="U9" i="7"/>
  <c r="Q12" i="7" l="1"/>
  <c r="T11" i="7"/>
  <c r="R12" i="7"/>
  <c r="S11" i="7" s="1"/>
  <c r="N11" i="7"/>
  <c r="O10" i="7" s="1"/>
  <c r="M12" i="7"/>
  <c r="J11" i="7"/>
  <c r="K10" i="7" s="1"/>
  <c r="H12" i="7"/>
  <c r="I11" i="7" s="1"/>
  <c r="F11" i="7"/>
  <c r="G10" i="7" s="1"/>
  <c r="D12" i="7"/>
  <c r="E11" i="7" s="1"/>
  <c r="U10" i="7"/>
  <c r="Q13" i="7" l="1"/>
  <c r="T12" i="7"/>
  <c r="R13" i="7"/>
  <c r="S12" i="7" s="1"/>
  <c r="N12" i="7"/>
  <c r="O11" i="7" s="1"/>
  <c r="M13" i="7"/>
  <c r="J12" i="7"/>
  <c r="K11" i="7" s="1"/>
  <c r="H13" i="7"/>
  <c r="I12" i="7" s="1"/>
  <c r="F12" i="7"/>
  <c r="G11" i="7" s="1"/>
  <c r="D13" i="7"/>
  <c r="E12" i="7" s="1"/>
  <c r="U11" i="7"/>
  <c r="Q14" i="7" l="1"/>
  <c r="T13" i="7"/>
  <c r="R14" i="7"/>
  <c r="S13" i="7" s="1"/>
  <c r="N13" i="7"/>
  <c r="O12" i="7" s="1"/>
  <c r="M14" i="7"/>
  <c r="J13" i="7"/>
  <c r="K12" i="7" s="1"/>
  <c r="H14" i="7"/>
  <c r="I13" i="7" s="1"/>
  <c r="F13" i="7"/>
  <c r="G12" i="7" s="1"/>
  <c r="D14" i="7"/>
  <c r="E13" i="7" s="1"/>
  <c r="U12" i="7"/>
  <c r="Q15" i="7" l="1"/>
  <c r="T14" i="7"/>
  <c r="R15" i="7"/>
  <c r="N14" i="7"/>
  <c r="O13" i="7" s="1"/>
  <c r="M15" i="7"/>
  <c r="J14" i="7"/>
  <c r="K13" i="7" s="1"/>
  <c r="H15" i="7"/>
  <c r="I14" i="7" s="1"/>
  <c r="F14" i="7"/>
  <c r="G13" i="7" s="1"/>
  <c r="D15" i="7"/>
  <c r="E14" i="7" s="1"/>
  <c r="U13" i="7"/>
  <c r="Q16" i="7" l="1"/>
  <c r="T15" i="7"/>
  <c r="R16" i="7"/>
  <c r="S15" i="7" s="1"/>
  <c r="S14" i="7"/>
  <c r="N15" i="7"/>
  <c r="O14" i="7" s="1"/>
  <c r="M16" i="7"/>
  <c r="J15" i="7"/>
  <c r="K14" i="7" s="1"/>
  <c r="H16" i="7"/>
  <c r="I15" i="7" s="1"/>
  <c r="F15" i="7"/>
  <c r="G14" i="7" s="1"/>
  <c r="D16" i="7"/>
  <c r="E15" i="7" s="1"/>
  <c r="U14" i="7"/>
  <c r="Q17" i="7" l="1"/>
  <c r="T16" i="7"/>
  <c r="R17" i="7"/>
  <c r="N16" i="7"/>
  <c r="O15" i="7" s="1"/>
  <c r="M17" i="7"/>
  <c r="J16" i="7"/>
  <c r="K15" i="7" s="1"/>
  <c r="H17" i="7"/>
  <c r="I16" i="7" s="1"/>
  <c r="F16" i="7"/>
  <c r="G15" i="7" s="1"/>
  <c r="D17" i="7"/>
  <c r="E16" i="7" s="1"/>
  <c r="U15" i="7"/>
  <c r="Q18" i="7" l="1"/>
  <c r="T17" i="7"/>
  <c r="R18" i="7"/>
  <c r="S16" i="7"/>
  <c r="N17" i="7"/>
  <c r="O16" i="7" s="1"/>
  <c r="M18" i="7"/>
  <c r="J17" i="7"/>
  <c r="K16" i="7" s="1"/>
  <c r="H18" i="7"/>
  <c r="I17" i="7" s="1"/>
  <c r="F17" i="7"/>
  <c r="G16" i="7" s="1"/>
  <c r="D18" i="7"/>
  <c r="E17" i="7" s="1"/>
  <c r="U16" i="7"/>
  <c r="Q19" i="7" l="1"/>
  <c r="T18" i="7"/>
  <c r="R19" i="7"/>
  <c r="S18" i="7" s="1"/>
  <c r="S17" i="7"/>
  <c r="N18" i="7"/>
  <c r="O17" i="7" s="1"/>
  <c r="M19" i="7"/>
  <c r="J18" i="7"/>
  <c r="K17" i="7" s="1"/>
  <c r="H19" i="7"/>
  <c r="I18" i="7" s="1"/>
  <c r="F18" i="7"/>
  <c r="G17" i="7" s="1"/>
  <c r="D19" i="7"/>
  <c r="E18" i="7" s="1"/>
  <c r="U17" i="7"/>
  <c r="Q20" i="7" l="1"/>
  <c r="T19" i="7"/>
  <c r="R20" i="7"/>
  <c r="S19" i="7" s="1"/>
  <c r="N19" i="7"/>
  <c r="O18" i="7" s="1"/>
  <c r="M20" i="7"/>
  <c r="J19" i="7"/>
  <c r="K18" i="7" s="1"/>
  <c r="H20" i="7"/>
  <c r="I19" i="7" s="1"/>
  <c r="F19" i="7"/>
  <c r="G18" i="7" s="1"/>
  <c r="D20" i="7"/>
  <c r="E19" i="7" s="1"/>
  <c r="U18" i="7"/>
  <c r="Q21" i="7" l="1"/>
  <c r="T20" i="7"/>
  <c r="R21" i="7"/>
  <c r="S20" i="7" s="1"/>
  <c r="N20" i="7"/>
  <c r="O19" i="7" s="1"/>
  <c r="M21" i="7"/>
  <c r="J20" i="7"/>
  <c r="K19" i="7" s="1"/>
  <c r="H21" i="7"/>
  <c r="I20" i="7" s="1"/>
  <c r="F20" i="7"/>
  <c r="G19" i="7" s="1"/>
  <c r="D21" i="7"/>
  <c r="E20" i="7" s="1"/>
  <c r="U19" i="7"/>
  <c r="T21" i="7" l="1"/>
  <c r="R22" i="7"/>
  <c r="S21" i="7" s="1"/>
  <c r="N21" i="7"/>
  <c r="O20" i="7" s="1"/>
  <c r="M22" i="7"/>
  <c r="J21" i="7"/>
  <c r="K20" i="7" s="1"/>
  <c r="H22" i="7"/>
  <c r="I21" i="7" s="1"/>
  <c r="F21" i="7"/>
  <c r="G20" i="7" s="1"/>
  <c r="D22" i="7"/>
  <c r="E21" i="7" s="1"/>
  <c r="U20" i="7"/>
  <c r="Q22" i="7" l="1"/>
  <c r="T22" i="7"/>
  <c r="R23" i="7"/>
  <c r="S22" i="7" s="1"/>
  <c r="N22" i="7"/>
  <c r="O21" i="7" s="1"/>
  <c r="M23" i="7"/>
  <c r="J22" i="7"/>
  <c r="K21" i="7" s="1"/>
  <c r="H23" i="7"/>
  <c r="I22" i="7" s="1"/>
  <c r="F22" i="7"/>
  <c r="G21" i="7" s="1"/>
  <c r="D23" i="7"/>
  <c r="E22" i="7" s="1"/>
  <c r="U21" i="7"/>
  <c r="Q23" i="7" l="1"/>
  <c r="T23" i="7"/>
  <c r="R24" i="7"/>
  <c r="S23" i="7" s="1"/>
  <c r="N23" i="7"/>
  <c r="O22" i="7" s="1"/>
  <c r="M24" i="7"/>
  <c r="J23" i="7"/>
  <c r="K22" i="7" s="1"/>
  <c r="H24" i="7"/>
  <c r="I23" i="7" s="1"/>
  <c r="F23" i="7"/>
  <c r="G22" i="7" s="1"/>
  <c r="D24" i="7"/>
  <c r="E23" i="7" s="1"/>
  <c r="U22" i="7"/>
  <c r="Q24" i="7" l="1"/>
  <c r="T24" i="7"/>
  <c r="R25" i="7"/>
  <c r="S24" i="7" s="1"/>
  <c r="N24" i="7"/>
  <c r="O23" i="7" s="1"/>
  <c r="M25" i="7"/>
  <c r="J24" i="7"/>
  <c r="K23" i="7" s="1"/>
  <c r="H25" i="7"/>
  <c r="I24" i="7" s="1"/>
  <c r="F24" i="7"/>
  <c r="G23" i="7" s="1"/>
  <c r="D25" i="7"/>
  <c r="E24" i="7" s="1"/>
  <c r="U23" i="7"/>
  <c r="Q25" i="7" l="1"/>
  <c r="T25" i="7"/>
  <c r="R26" i="7"/>
  <c r="S25" i="7" s="1"/>
  <c r="N25" i="7"/>
  <c r="O24" i="7" s="1"/>
  <c r="M26" i="7"/>
  <c r="J25" i="7"/>
  <c r="K24" i="7" s="1"/>
  <c r="H26" i="7"/>
  <c r="I25" i="7" s="1"/>
  <c r="F25" i="7"/>
  <c r="G24" i="7" s="1"/>
  <c r="D26" i="7"/>
  <c r="E25" i="7" s="1"/>
  <c r="U24" i="7"/>
  <c r="Q26" i="7" l="1"/>
  <c r="T26" i="7"/>
  <c r="R27" i="7"/>
  <c r="S26" i="7" s="1"/>
  <c r="N26" i="7"/>
  <c r="O25" i="7" s="1"/>
  <c r="M27" i="7"/>
  <c r="J26" i="7"/>
  <c r="K25" i="7" s="1"/>
  <c r="H27" i="7"/>
  <c r="I26" i="7" s="1"/>
  <c r="F26" i="7"/>
  <c r="G25" i="7" s="1"/>
  <c r="D27" i="7"/>
  <c r="E26" i="7" s="1"/>
  <c r="U25" i="7"/>
  <c r="Q27" i="7" l="1"/>
  <c r="T27" i="7"/>
  <c r="R28" i="7"/>
  <c r="S27" i="7" s="1"/>
  <c r="N27" i="7"/>
  <c r="O26" i="7" s="1"/>
  <c r="M28" i="7"/>
  <c r="J27" i="7"/>
  <c r="K26" i="7" s="1"/>
  <c r="H28" i="7"/>
  <c r="I27" i="7" s="1"/>
  <c r="F27" i="7"/>
  <c r="G26" i="7" s="1"/>
  <c r="D28" i="7"/>
  <c r="E27" i="7" s="1"/>
  <c r="U26" i="7"/>
  <c r="Q28" i="7" l="1"/>
  <c r="T28" i="7"/>
  <c r="R29" i="7"/>
  <c r="S28" i="7" s="1"/>
  <c r="N28" i="7"/>
  <c r="O27" i="7" s="1"/>
  <c r="M29" i="7"/>
  <c r="J28" i="7"/>
  <c r="K27" i="7" s="1"/>
  <c r="H29" i="7"/>
  <c r="I28" i="7" s="1"/>
  <c r="F28" i="7"/>
  <c r="G27" i="7" s="1"/>
  <c r="D29" i="7"/>
  <c r="E28" i="7" s="1"/>
  <c r="U27" i="7"/>
  <c r="Q29" i="7" l="1"/>
  <c r="T29" i="7"/>
  <c r="R30" i="7"/>
  <c r="N29" i="7"/>
  <c r="O28" i="7" s="1"/>
  <c r="M30" i="7"/>
  <c r="J29" i="7"/>
  <c r="K28" i="7" s="1"/>
  <c r="H30" i="7"/>
  <c r="I29" i="7" s="1"/>
  <c r="F29" i="7"/>
  <c r="G28" i="7" s="1"/>
  <c r="D30" i="7"/>
  <c r="E29" i="7" s="1"/>
  <c r="U28" i="7"/>
  <c r="Q30" i="7" l="1"/>
  <c r="T30" i="7"/>
  <c r="R31" i="7"/>
  <c r="S30" i="7" s="1"/>
  <c r="S29" i="7"/>
  <c r="N30" i="7"/>
  <c r="O29" i="7" s="1"/>
  <c r="M31" i="7"/>
  <c r="J30" i="7"/>
  <c r="K29" i="7" s="1"/>
  <c r="H31" i="7"/>
  <c r="I30" i="7" s="1"/>
  <c r="F30" i="7"/>
  <c r="G29" i="7" s="1"/>
  <c r="D31" i="7"/>
  <c r="E30" i="7" s="1"/>
  <c r="U29" i="7"/>
  <c r="Q31" i="7" l="1"/>
  <c r="T31" i="7"/>
  <c r="R32" i="7"/>
  <c r="S31" i="7" s="1"/>
  <c r="N31" i="7"/>
  <c r="O30" i="7" s="1"/>
  <c r="M32" i="7"/>
  <c r="J31" i="7"/>
  <c r="K30" i="7" s="1"/>
  <c r="H32" i="7"/>
  <c r="I31" i="7" s="1"/>
  <c r="F31" i="7"/>
  <c r="G30" i="7" s="1"/>
  <c r="D32" i="7"/>
  <c r="E31" i="7" s="1"/>
  <c r="U30" i="7"/>
  <c r="Q32" i="7" l="1"/>
  <c r="T32" i="7"/>
  <c r="R33" i="7"/>
  <c r="N32" i="7"/>
  <c r="O31" i="7" s="1"/>
  <c r="M33" i="7"/>
  <c r="J32" i="7"/>
  <c r="K31" i="7" s="1"/>
  <c r="H33" i="7"/>
  <c r="I32" i="7" s="1"/>
  <c r="F32" i="7"/>
  <c r="G31" i="7" s="1"/>
  <c r="D33" i="7"/>
  <c r="E32" i="7" s="1"/>
  <c r="U31" i="7"/>
  <c r="Q33" i="7" l="1"/>
  <c r="T33" i="7"/>
  <c r="R34" i="7"/>
  <c r="S33" i="7" s="1"/>
  <c r="S32" i="7"/>
  <c r="N33" i="7"/>
  <c r="O32" i="7" s="1"/>
  <c r="M34" i="7"/>
  <c r="J33" i="7"/>
  <c r="K32" i="7" s="1"/>
  <c r="H34" i="7"/>
  <c r="I33" i="7" s="1"/>
  <c r="F33" i="7"/>
  <c r="G32" i="7" s="1"/>
  <c r="D34" i="7"/>
  <c r="E33" i="7" s="1"/>
  <c r="U32" i="7"/>
  <c r="Q34" i="7" l="1"/>
  <c r="T34" i="7"/>
  <c r="R35" i="7"/>
  <c r="S34" i="7" s="1"/>
  <c r="N34" i="7"/>
  <c r="O33" i="7" s="1"/>
  <c r="M35" i="7"/>
  <c r="J34" i="7"/>
  <c r="K33" i="7" s="1"/>
  <c r="H35" i="7"/>
  <c r="I34" i="7" s="1"/>
  <c r="F34" i="7"/>
  <c r="G33" i="7" s="1"/>
  <c r="D35" i="7"/>
  <c r="E34" i="7" s="1"/>
  <c r="U33" i="7"/>
  <c r="Q35" i="7" l="1"/>
  <c r="T35" i="7"/>
  <c r="R36" i="7"/>
  <c r="S35" i="7" s="1"/>
  <c r="N35" i="7"/>
  <c r="O34" i="7" s="1"/>
  <c r="M36" i="7"/>
  <c r="J35" i="7"/>
  <c r="K34" i="7" s="1"/>
  <c r="H36" i="7"/>
  <c r="I35" i="7" s="1"/>
  <c r="F35" i="7"/>
  <c r="G34" i="7" s="1"/>
  <c r="D36" i="7"/>
  <c r="E35" i="7" s="1"/>
  <c r="U34" i="7"/>
  <c r="Q36" i="7" l="1"/>
  <c r="T36" i="7"/>
  <c r="R37" i="7"/>
  <c r="S36" i="7" s="1"/>
  <c r="N36" i="7"/>
  <c r="O35" i="7" s="1"/>
  <c r="M37" i="7"/>
  <c r="J36" i="7"/>
  <c r="K35" i="7" s="1"/>
  <c r="H37" i="7"/>
  <c r="I36" i="7" s="1"/>
  <c r="F36" i="7"/>
  <c r="G35" i="7" s="1"/>
  <c r="D37" i="7"/>
  <c r="E36" i="7" s="1"/>
  <c r="U35" i="7"/>
  <c r="Q37" i="7" l="1"/>
  <c r="T37" i="7"/>
  <c r="R38" i="7"/>
  <c r="S37" i="7" s="1"/>
  <c r="N37" i="7"/>
  <c r="O36" i="7" s="1"/>
  <c r="M38" i="7"/>
  <c r="J37" i="7"/>
  <c r="K36" i="7" s="1"/>
  <c r="H38" i="7"/>
  <c r="I37" i="7" s="1"/>
  <c r="F37" i="7"/>
  <c r="G36" i="7" s="1"/>
  <c r="D38" i="7"/>
  <c r="E37" i="7" s="1"/>
  <c r="U36" i="7"/>
  <c r="Q38" i="7" l="1"/>
  <c r="T38" i="7"/>
  <c r="R39" i="7"/>
  <c r="S38" i="7" s="1"/>
  <c r="N38" i="7"/>
  <c r="O37" i="7" s="1"/>
  <c r="M39" i="7"/>
  <c r="J38" i="7"/>
  <c r="K37" i="7" s="1"/>
  <c r="H39" i="7"/>
  <c r="I38" i="7" s="1"/>
  <c r="F38" i="7"/>
  <c r="G37" i="7" s="1"/>
  <c r="D39" i="7"/>
  <c r="E38" i="7" s="1"/>
  <c r="U37" i="7"/>
  <c r="Q39" i="7" l="1"/>
  <c r="T39" i="7"/>
  <c r="R40" i="7"/>
  <c r="S39" i="7" s="1"/>
  <c r="N39" i="7"/>
  <c r="O38" i="7" s="1"/>
  <c r="M40" i="7"/>
  <c r="J39" i="7"/>
  <c r="K38" i="7" s="1"/>
  <c r="H40" i="7"/>
  <c r="I39" i="7" s="1"/>
  <c r="F39" i="7"/>
  <c r="G38" i="7" s="1"/>
  <c r="D40" i="7"/>
  <c r="E39" i="7" s="1"/>
  <c r="U38" i="7"/>
  <c r="Q40" i="7" l="1"/>
  <c r="T40" i="7"/>
  <c r="R41" i="7"/>
  <c r="S40" i="7" s="1"/>
  <c r="N40" i="7"/>
  <c r="O39" i="7" s="1"/>
  <c r="M41" i="7"/>
  <c r="J40" i="7"/>
  <c r="K39" i="7" s="1"/>
  <c r="H41" i="7"/>
  <c r="I40" i="7" s="1"/>
  <c r="F40" i="7"/>
  <c r="G39" i="7" s="1"/>
  <c r="D41" i="7"/>
  <c r="E40" i="7" s="1"/>
  <c r="U39" i="7"/>
  <c r="Q41" i="7" l="1"/>
  <c r="T41" i="7"/>
  <c r="R42" i="7"/>
  <c r="S41" i="7" s="1"/>
  <c r="N41" i="7"/>
  <c r="O40" i="7" s="1"/>
  <c r="M42" i="7"/>
  <c r="J41" i="7"/>
  <c r="K40" i="7" s="1"/>
  <c r="H42" i="7"/>
  <c r="I41" i="7" s="1"/>
  <c r="F41" i="7"/>
  <c r="G40" i="7" s="1"/>
  <c r="D42" i="7"/>
  <c r="E41" i="7" s="1"/>
  <c r="U40" i="7"/>
  <c r="Q44" i="7" l="1"/>
  <c r="Q42" i="7"/>
  <c r="T42" i="7"/>
  <c r="R43" i="7"/>
  <c r="S42" i="7" s="1"/>
  <c r="N42" i="7"/>
  <c r="O41" i="7" s="1"/>
  <c r="M43" i="7"/>
  <c r="M44" i="7"/>
  <c r="J42" i="7"/>
  <c r="K41" i="7" s="1"/>
  <c r="H43" i="7"/>
  <c r="I42" i="7" s="1"/>
  <c r="F42" i="7"/>
  <c r="G41" i="7" s="1"/>
  <c r="D43" i="7"/>
  <c r="E42" i="7" s="1"/>
  <c r="U41" i="7"/>
  <c r="Q43" i="7" l="1"/>
  <c r="T43" i="7"/>
  <c r="R44" i="7"/>
  <c r="S44" i="7" s="1"/>
  <c r="N43" i="7"/>
  <c r="O42" i="7" s="1"/>
  <c r="J43" i="7"/>
  <c r="K42" i="7" s="1"/>
  <c r="H44" i="7"/>
  <c r="I44" i="7" s="1"/>
  <c r="F43" i="7"/>
  <c r="G42" i="7" s="1"/>
  <c r="D44" i="7"/>
  <c r="E44" i="7" s="1"/>
  <c r="U42" i="7"/>
  <c r="S43" i="7" l="1"/>
  <c r="T44" i="7"/>
  <c r="N44" i="7"/>
  <c r="O44" i="7" s="1"/>
  <c r="J44" i="7"/>
  <c r="K44" i="7" s="1"/>
  <c r="I43" i="7"/>
  <c r="F44" i="7"/>
  <c r="G44" i="7" s="1"/>
  <c r="E43" i="7"/>
  <c r="U44" i="7"/>
  <c r="O43" i="7" l="1"/>
  <c r="K43" i="7"/>
  <c r="G43" i="7"/>
  <c r="U43" i="7"/>
</calcChain>
</file>

<file path=xl/comments1.xml><?xml version="1.0" encoding="utf-8"?>
<comments xmlns="http://schemas.openxmlformats.org/spreadsheetml/2006/main">
  <authors>
    <author>TonyAdmin</author>
    <author>Tony</author>
    <author>Tony C.</author>
  </authors>
  <commentList>
    <comment ref="A2" authorId="0" shapeId="0">
      <text>
        <r>
          <rPr>
            <b/>
            <sz val="8"/>
            <color indexed="81"/>
            <rFont val="Tahoma"/>
            <family val="2"/>
          </rPr>
          <t xml:space="preserve">Vertex 1 Name
</t>
        </r>
        <r>
          <rPr>
            <sz val="8"/>
            <color indexed="81"/>
            <rFont val="Tahoma"/>
            <family val="2"/>
          </rPr>
          <t xml:space="preserve">
Enter the name of the edge's first vertex.
</t>
        </r>
        <r>
          <rPr>
            <u/>
            <sz val="8"/>
            <color indexed="81"/>
            <rFont val="Tahoma"/>
            <family val="2"/>
          </rPr>
          <t>Worksheet Overview</t>
        </r>
        <r>
          <rPr>
            <sz val="8"/>
            <color indexed="81"/>
            <rFont val="Tahoma"/>
            <family val="2"/>
          </rPr>
          <t xml:space="preserve">
To create a NodeXL graph in Excel 2007, enter the graph's edges on this worksheet, one row per edge.  The first two columns are required; the other columns can be used to customize the edge's appearance.
To customize the appearance of an individual vertex or add an isolated vertex not connected to an edge, click the "Vertices" tab near Excel's lower-left corner.
After you have entered the edges, click the "Show Graph" button in the NodeXL tab in Excel's Ribbon.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Columns</t>
        </r>
        <r>
          <rPr>
            <sz val="8"/>
            <color indexed="81"/>
            <rFont val="Tahoma"/>
            <family val="2"/>
          </rPr>
          <t xml:space="preserve">
The Vertex 1 and Vertex 2 columns are frozen, meaning that they remain visible even if you scroll the worksheet to the right.  To unfreeze them, use View, Freeze Panes, Unfreeze Panes in the Excel Ribbon.
</t>
        </r>
      </text>
    </comment>
    <comment ref="B2" authorId="0" shapeId="0">
      <text>
        <r>
          <rPr>
            <b/>
            <sz val="8"/>
            <color indexed="81"/>
            <rFont val="Tahoma"/>
            <family val="2"/>
          </rPr>
          <t xml:space="preserve">Vertex 2 Name
</t>
        </r>
        <r>
          <rPr>
            <sz val="8"/>
            <color indexed="81"/>
            <rFont val="Tahoma"/>
            <family val="2"/>
          </rPr>
          <t xml:space="preserve">
Enter the name of the edge's second vertex.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Columns</t>
        </r>
        <r>
          <rPr>
            <sz val="8"/>
            <color indexed="81"/>
            <rFont val="Tahoma"/>
            <family val="2"/>
          </rPr>
          <t xml:space="preserve">
The Vertex 1 and Vertex 2 columns are frozen, meaning that they remain visible even if you scroll the worksheet to the right.  To unfreeze them, use View, Freeze Panes, Unfreeze Panes in the Excel Ribbon.</t>
        </r>
      </text>
    </comment>
    <comment ref="C2" authorId="0" shapeId="0">
      <text>
        <r>
          <rPr>
            <b/>
            <sz val="8"/>
            <color indexed="81"/>
            <rFont val="Tahoma"/>
            <family val="2"/>
          </rPr>
          <t xml:space="preserve">Edge Color
</t>
        </r>
        <r>
          <rPr>
            <sz val="8"/>
            <color indexed="81"/>
            <rFont val="Tahoma"/>
            <family val="2"/>
          </rPr>
          <t xml:space="preserve">
To select an optional edge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D2" authorId="0" shapeId="0">
      <text>
        <r>
          <rPr>
            <b/>
            <sz val="8"/>
            <color indexed="81"/>
            <rFont val="Tahoma"/>
            <family val="2"/>
          </rPr>
          <t xml:space="preserve">Edge Width
</t>
        </r>
        <r>
          <rPr>
            <sz val="8"/>
            <color indexed="81"/>
            <rFont val="Tahoma"/>
            <family val="2"/>
          </rPr>
          <t xml:space="preserve">
Enter an optional edge width between 1 and 10.</t>
        </r>
      </text>
    </comment>
    <comment ref="E2" authorId="1" shapeId="0">
      <text>
        <r>
          <rPr>
            <b/>
            <sz val="8"/>
            <color indexed="81"/>
            <rFont val="Tahoma"/>
            <family val="2"/>
          </rPr>
          <t>Edge Style</t>
        </r>
        <r>
          <rPr>
            <b/>
            <sz val="9"/>
            <color indexed="81"/>
            <rFont val="Tahoma"/>
            <charset val="1"/>
          </rPr>
          <t xml:space="preserve">
</t>
        </r>
        <r>
          <rPr>
            <sz val="8"/>
            <color indexed="81"/>
            <rFont val="Tahoma"/>
            <family val="2"/>
          </rPr>
          <t xml:space="preserve">Select an optional edge style.
</t>
        </r>
        <r>
          <rPr>
            <u/>
            <sz val="8"/>
            <color indexed="81"/>
            <rFont val="Tahoma"/>
            <family val="2"/>
          </rPr>
          <t>Formulas</t>
        </r>
        <r>
          <rPr>
            <sz val="8"/>
            <color indexed="81"/>
            <rFont val="Tahoma"/>
            <family val="2"/>
          </rPr>
          <t xml:space="preserve">
If you are using Excel formulas to compute the styles, you may find it helpful to use the numerical options instead of text:
1 = Solid
2 = Dash
3 = Dot
4 = Dash Dot
5 = Dash Dot Dot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r>
          <rPr>
            <b/>
            <sz val="8"/>
            <color indexed="81"/>
            <rFont val="Tahoma"/>
            <family val="2"/>
          </rPr>
          <t xml:space="preserve">
</t>
        </r>
        <r>
          <rPr>
            <sz val="8"/>
            <color indexed="81"/>
            <rFont val="Tahoma"/>
            <family val="2"/>
          </rPr>
          <t xml:space="preserve">
</t>
        </r>
      </text>
    </comment>
    <comment ref="F2" authorId="0" shapeId="0">
      <text>
        <r>
          <rPr>
            <b/>
            <sz val="8"/>
            <color indexed="81"/>
            <rFont val="Tahoma"/>
            <family val="2"/>
          </rPr>
          <t xml:space="preserve">Edge Opacity
</t>
        </r>
        <r>
          <rPr>
            <sz val="8"/>
            <color indexed="81"/>
            <rFont val="Tahoma"/>
            <family val="2"/>
          </rPr>
          <t xml:space="preserve">
Enter an optional edge opacity between 0 (transparent) and 100 (opaque).</t>
        </r>
      </text>
    </comment>
    <comment ref="G2" authorId="0" shapeId="0">
      <text>
        <r>
          <rPr>
            <b/>
            <sz val="8"/>
            <color indexed="81"/>
            <rFont val="Tahoma"/>
            <family val="2"/>
          </rPr>
          <t xml:space="preserve">Edge Visibility
</t>
        </r>
        <r>
          <rPr>
            <sz val="8"/>
            <color indexed="81"/>
            <rFont val="Tahoma"/>
            <family val="2"/>
          </rPr>
          <t xml:space="preserve">
Select an optional edge visibility.
</t>
        </r>
        <r>
          <rPr>
            <b/>
            <sz val="8"/>
            <color indexed="81"/>
            <rFont val="Tahoma"/>
            <family val="2"/>
          </rPr>
          <t>Show</t>
        </r>
        <r>
          <rPr>
            <sz val="8"/>
            <color indexed="81"/>
            <rFont val="Tahoma"/>
            <family val="2"/>
          </rPr>
          <t xml:space="preserve">
Show the edge when the graph is refreshed.  This is the default.
</t>
        </r>
        <r>
          <rPr>
            <b/>
            <sz val="8"/>
            <color indexed="81"/>
            <rFont val="Tahoma"/>
            <family val="2"/>
          </rPr>
          <t>Skip</t>
        </r>
        <r>
          <rPr>
            <sz val="8"/>
            <color indexed="81"/>
            <rFont val="Tahoma"/>
            <family val="2"/>
          </rPr>
          <t xml:space="preserve">
Skip the edge row.
</t>
        </r>
        <r>
          <rPr>
            <b/>
            <sz val="8"/>
            <color indexed="81"/>
            <rFont val="Tahoma"/>
            <family val="2"/>
          </rPr>
          <t>Hide</t>
        </r>
        <r>
          <rPr>
            <sz val="8"/>
            <color indexed="81"/>
            <rFont val="Tahoma"/>
            <family val="2"/>
          </rPr>
          <t xml:space="preserve">
Use the edge when laying out the graph but then hide it.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0 = Skip
2 = Hide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H2" authorId="2" shapeId="0">
      <text>
        <r>
          <rPr>
            <b/>
            <sz val="8"/>
            <color indexed="81"/>
            <rFont val="Tahoma"/>
            <family val="2"/>
          </rPr>
          <t xml:space="preserve">Edge Label
</t>
        </r>
        <r>
          <rPr>
            <sz val="8"/>
            <color indexed="81"/>
            <rFont val="Tahoma"/>
            <family val="2"/>
          </rPr>
          <t xml:space="preserve">Enter an optional edge label.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text>
    </comment>
    <comment ref="I2" authorId="1" shapeId="0">
      <text>
        <r>
          <rPr>
            <b/>
            <sz val="8"/>
            <color indexed="81"/>
            <rFont val="Tahoma"/>
            <family val="2"/>
          </rPr>
          <t xml:space="preserve">Edge Label Text Color
</t>
        </r>
        <r>
          <rPr>
            <sz val="8"/>
            <color indexed="81"/>
            <rFont val="Tahoma"/>
            <family val="2"/>
          </rPr>
          <t xml:space="preserve">
To select an optional label text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J2" authorId="1" shapeId="0">
      <text>
        <r>
          <rPr>
            <b/>
            <sz val="8"/>
            <color indexed="81"/>
            <rFont val="Tahoma"/>
            <family val="2"/>
          </rPr>
          <t xml:space="preserve">Edge Label Font Size
</t>
        </r>
        <r>
          <rPr>
            <sz val="8"/>
            <color indexed="81"/>
            <rFont val="Tahoma"/>
            <family val="2"/>
          </rPr>
          <t>Enter an optional label font size between 8 and 72.</t>
        </r>
        <r>
          <rPr>
            <b/>
            <sz val="8"/>
            <color indexed="81"/>
            <rFont val="Tahoma"/>
            <family val="2"/>
          </rPr>
          <t xml:space="preserve">
</t>
        </r>
      </text>
    </comment>
    <comment ref="K2" authorId="1" shapeId="0">
      <text>
        <r>
          <rPr>
            <b/>
            <sz val="8"/>
            <color indexed="81"/>
            <rFont val="Tahoma"/>
            <family val="2"/>
          </rPr>
          <t xml:space="preserve">Edge Reciprocated?
</t>
        </r>
        <r>
          <rPr>
            <sz val="8"/>
            <color indexed="81"/>
            <rFont val="Tahoma"/>
            <family val="2"/>
          </rPr>
          <t xml:space="preserve">
You can tell NodeXL to calculate this and other graph metrics by going to NodeXL, Analysis, Graph Metrics in the Ribbon.</t>
        </r>
        <r>
          <rPr>
            <sz val="9"/>
            <color indexed="81"/>
            <rFont val="Tahoma"/>
            <charset val="1"/>
          </rPr>
          <t xml:space="preserve">
</t>
        </r>
      </text>
    </comment>
    <comment ref="L2" authorId="0" shapeId="0">
      <text>
        <r>
          <rPr>
            <b/>
            <sz val="8"/>
            <color indexed="81"/>
            <rFont val="Tahoma"/>
            <family val="2"/>
          </rPr>
          <t xml:space="preserve">Edge ID
</t>
        </r>
        <r>
          <rPr>
            <sz val="8"/>
            <color indexed="81"/>
            <rFont val="Tahoma"/>
            <family val="2"/>
          </rPr>
          <t>This is a unique ID that gets filled in automatically.  Do not edit this column.</t>
        </r>
      </text>
    </comment>
    <comment ref="N2" authorId="0" shapeId="0">
      <text>
        <r>
          <rPr>
            <b/>
            <sz val="8"/>
            <color indexed="81"/>
            <rFont val="Tahoma"/>
            <family val="2"/>
          </rPr>
          <t xml:space="preserve">How to Add Your Own Columns
</t>
        </r>
        <r>
          <rPr>
            <sz val="8"/>
            <color indexed="81"/>
            <rFont val="Tahoma"/>
            <family val="2"/>
          </rPr>
          <t>If you want NodeXL to use any columns you add, you must add them to this table.  The table is distinguished from the rest of the worksheet by the table column headers in row 2, so you can tell where the table ends and the rest of the worksheet begins.
You can add a column to the right end of the table by simply typing a column name into the first empty cell in row 2.  Excel will automatically extend the table to the right to include the new column.
You can also insert a column anywhere within the table, but that will interfere with NodeXL's ability to show and hide groups of related columns and is not recommended.</t>
        </r>
        <r>
          <rPr>
            <b/>
            <sz val="8"/>
            <color indexed="81"/>
            <rFont val="Tahoma"/>
            <family val="2"/>
          </rPr>
          <t xml:space="preserve">
</t>
        </r>
        <r>
          <rPr>
            <sz val="8"/>
            <color indexed="81"/>
            <rFont val="Tahoma"/>
            <family val="2"/>
          </rPr>
          <t xml:space="preserve">
</t>
        </r>
      </text>
    </comment>
  </commentList>
</comments>
</file>

<file path=xl/comments2.xml><?xml version="1.0" encoding="utf-8"?>
<comments xmlns="http://schemas.openxmlformats.org/spreadsheetml/2006/main">
  <authors>
    <author>TonyAdmin</author>
    <author>Tony C.</author>
    <author>Tony</author>
  </authors>
  <commentList>
    <comment ref="A2" authorId="0" shapeId="0">
      <text>
        <r>
          <rPr>
            <b/>
            <sz val="8"/>
            <color indexed="81"/>
            <rFont val="Tahoma"/>
            <family val="2"/>
          </rPr>
          <t xml:space="preserve">Vertex Name
</t>
        </r>
        <r>
          <rPr>
            <sz val="8"/>
            <color indexed="81"/>
            <rFont val="Tahoma"/>
            <family val="2"/>
          </rPr>
          <t xml:space="preserve">
Enter the name of the vertex.
</t>
        </r>
        <r>
          <rPr>
            <u/>
            <sz val="8"/>
            <color indexed="81"/>
            <rFont val="Tahoma"/>
            <family val="2"/>
          </rPr>
          <t>Worksheet Overview</t>
        </r>
        <r>
          <rPr>
            <sz val="8"/>
            <color indexed="81"/>
            <rFont val="Tahoma"/>
            <family val="2"/>
          </rPr>
          <t xml:space="preserve">
Use this worksheet to customize the appearance of the graph's vertices and to add isolated vertices that are not connected to edges.  You do not have to enter anything on this worksheet if you don't need either of these features.
</t>
        </r>
        <r>
          <rPr>
            <u/>
            <sz val="8"/>
            <color indexed="81"/>
            <rFont val="Tahoma"/>
            <family val="2"/>
          </rPr>
          <t>Isolated Vertices</t>
        </r>
        <r>
          <rPr>
            <sz val="8"/>
            <color indexed="81"/>
            <rFont val="Tahoma"/>
            <family val="2"/>
          </rPr>
          <t xml:space="preserve">
To add an isolated vertex that is not connected to any edges, enter it on this worksheet and set its Visibility cell to "Show."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t>
        </r>
        <r>
          <rPr>
            <sz val="8"/>
            <color indexed="81"/>
            <rFont val="Tahoma"/>
            <family val="2"/>
          </rPr>
          <t xml:space="preserve">
The Vertex column is frozen, meaning that it remains visible even if you scroll the worksheet to the right.  To unfreeze it,  use View, Freeze Panes, Unfreeze Panes in the Excel Ribbon.</t>
        </r>
      </text>
    </comment>
    <comment ref="B2" authorId="0" shapeId="0">
      <text>
        <r>
          <rPr>
            <b/>
            <sz val="8"/>
            <color indexed="81"/>
            <rFont val="Tahoma"/>
            <family val="2"/>
          </rPr>
          <t xml:space="preserve">Vertex Color
</t>
        </r>
        <r>
          <rPr>
            <sz val="8"/>
            <color indexed="81"/>
            <rFont val="Tahoma"/>
            <family val="2"/>
          </rPr>
          <t xml:space="preserve">
To select an optional vertex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
</t>
        </r>
      </text>
    </comment>
    <comment ref="C2" authorId="0" shapeId="0">
      <text>
        <r>
          <rPr>
            <b/>
            <sz val="8"/>
            <color indexed="81"/>
            <rFont val="Tahoma"/>
            <family val="2"/>
          </rPr>
          <t xml:space="preserve">Vertex Shape
</t>
        </r>
        <r>
          <rPr>
            <sz val="8"/>
            <color indexed="81"/>
            <rFont val="Tahoma"/>
            <family val="2"/>
          </rPr>
          <t xml:space="preserve">
Select an optional vertex shape.
</t>
        </r>
        <r>
          <rPr>
            <u/>
            <sz val="8"/>
            <color indexed="81"/>
            <rFont val="Tahoma"/>
            <family val="2"/>
          </rPr>
          <t>Formulas</t>
        </r>
        <r>
          <rPr>
            <sz val="8"/>
            <color indexed="81"/>
            <rFont val="Tahoma"/>
            <family val="2"/>
          </rPr>
          <t xml:space="preserve">
If you are using Excel formulas to compute the shapes, you may find it helpful to use the numerical options instead of text:
1 = Circle
2 = Disk
3 = Sphere
4 = Square
5 = Solid Square
6 = Diamond
7 = Solid Diamond
8 = Triangle
9 = Solid Triangle
10 = Label
11 = Image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D2" authorId="0" shapeId="0">
      <text>
        <r>
          <rPr>
            <b/>
            <sz val="8"/>
            <color indexed="81"/>
            <rFont val="Tahoma"/>
            <family val="2"/>
          </rPr>
          <t xml:space="preserve">Vertex Size
</t>
        </r>
        <r>
          <rPr>
            <sz val="8"/>
            <color indexed="81"/>
            <rFont val="Tahoma"/>
            <family val="2"/>
          </rPr>
          <t xml:space="preserve">
Enter an optional vertex size between 1 and 100.</t>
        </r>
      </text>
    </comment>
    <comment ref="E2" authorId="0" shapeId="0">
      <text>
        <r>
          <rPr>
            <b/>
            <sz val="8"/>
            <color indexed="81"/>
            <rFont val="Tahoma"/>
            <family val="2"/>
          </rPr>
          <t xml:space="preserve">Vertex Opacity
</t>
        </r>
        <r>
          <rPr>
            <sz val="8"/>
            <color indexed="81"/>
            <rFont val="Tahoma"/>
            <family val="2"/>
          </rPr>
          <t xml:space="preserve">
Enter an optional vertex opacity between 0 (transparent) and 100 (opaque).</t>
        </r>
      </text>
    </comment>
    <comment ref="F2" authorId="0" shapeId="0">
      <text>
        <r>
          <rPr>
            <b/>
            <sz val="8"/>
            <color indexed="81"/>
            <rFont val="Tahoma"/>
            <family val="2"/>
          </rPr>
          <t>Vertex Image File</t>
        </r>
        <r>
          <rPr>
            <sz val="8"/>
            <color indexed="81"/>
            <rFont val="Tahoma"/>
            <family val="2"/>
          </rPr>
          <t xml:space="preserve">
To show a vertex as an image, set the Shape to Image and enter one of the following into the Image File column:
* The full path to an image file on your computer or local network.  Example: "C:\MyImages\Image.jpg".
* If the workbook has been saved, a path that is relative to the saved workbook file.  Example: "Images\Image.jpg"
* An URL to an image on the Internet.  Example: "http://www.somesite.com/Image.jpg".</t>
        </r>
      </text>
    </comment>
    <comment ref="G2" authorId="0" shapeId="0">
      <text>
        <r>
          <rPr>
            <b/>
            <sz val="8"/>
            <color indexed="81"/>
            <rFont val="Tahoma"/>
            <family val="2"/>
          </rPr>
          <t xml:space="preserve">Vertex Visibility
</t>
        </r>
        <r>
          <rPr>
            <sz val="8"/>
            <color indexed="81"/>
            <rFont val="Tahoma"/>
            <family val="2"/>
          </rPr>
          <t xml:space="preserve">
Select an optional vertex visibility
</t>
        </r>
        <r>
          <rPr>
            <b/>
            <sz val="8"/>
            <color indexed="81"/>
            <rFont val="Tahoma"/>
            <family val="2"/>
          </rPr>
          <t>Show if in an Edge</t>
        </r>
        <r>
          <rPr>
            <sz val="8"/>
            <color indexed="81"/>
            <rFont val="Tahoma"/>
            <family val="2"/>
          </rPr>
          <t xml:space="preserve">
Show the vertex when the graph is refreshed if it is part of an edge.  Otherwise, ignore the vertex row.  This is the default.
</t>
        </r>
        <r>
          <rPr>
            <b/>
            <sz val="8"/>
            <color indexed="81"/>
            <rFont val="Tahoma"/>
            <family val="2"/>
          </rPr>
          <t>Skip</t>
        </r>
        <r>
          <rPr>
            <sz val="8"/>
            <color indexed="81"/>
            <rFont val="Tahoma"/>
            <family val="2"/>
          </rPr>
          <t xml:space="preserve">
Skip the vertex row and any edge rows that use the vertex.
</t>
        </r>
        <r>
          <rPr>
            <b/>
            <sz val="8"/>
            <color indexed="81"/>
            <rFont val="Tahoma"/>
            <family val="2"/>
          </rPr>
          <t>Hide</t>
        </r>
        <r>
          <rPr>
            <sz val="8"/>
            <color indexed="81"/>
            <rFont val="Tahoma"/>
            <family val="2"/>
          </rPr>
          <t xml:space="preserve">
If the vertex is part of an edge, use it when laying out the graph but then hide it.  Otherwise, ignore the vertex row.
</t>
        </r>
        <r>
          <rPr>
            <b/>
            <sz val="8"/>
            <color indexed="81"/>
            <rFont val="Tahoma"/>
            <family val="2"/>
          </rPr>
          <t>Show</t>
        </r>
        <r>
          <rPr>
            <sz val="8"/>
            <color indexed="81"/>
            <rFont val="Tahoma"/>
            <family val="2"/>
          </rPr>
          <t xml:space="preserve">
Show the vertex regardless of whether it is part of an edge.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if in an Edge
0 = Skip
2 = Hide
4 = Show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H2" authorId="0" shapeId="0">
      <text>
        <r>
          <rPr>
            <b/>
            <sz val="8"/>
            <color indexed="81"/>
            <rFont val="Tahoma"/>
            <family val="2"/>
          </rPr>
          <t xml:space="preserve">Vertex Label
</t>
        </r>
        <r>
          <rPr>
            <sz val="8"/>
            <color indexed="81"/>
            <rFont val="Tahoma"/>
            <family val="2"/>
          </rPr>
          <t xml:space="preserve">
To show a vertex as a box containing text, set the Shape to Label and enter the text into the Label column.  To annotate another shape with text, set the Shape to something else and enter the annotation text into the Label column.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text>
    </comment>
    <comment ref="I2" authorId="0" shapeId="0">
      <text>
        <r>
          <rPr>
            <b/>
            <sz val="8"/>
            <color indexed="81"/>
            <rFont val="Tahoma"/>
            <family val="2"/>
          </rPr>
          <t xml:space="preserve">Vertex Label Fill Color
</t>
        </r>
        <r>
          <rPr>
            <sz val="8"/>
            <color indexed="81"/>
            <rFont val="Tahoma"/>
            <family val="2"/>
          </rPr>
          <t>To select an optional fill color for the Label shape,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J2" authorId="1" shapeId="0">
      <text>
        <r>
          <rPr>
            <b/>
            <sz val="8"/>
            <color indexed="81"/>
            <rFont val="Tahoma"/>
            <family val="2"/>
          </rPr>
          <t xml:space="preserve">Vertex Label Position
</t>
        </r>
        <r>
          <rPr>
            <sz val="8"/>
            <color indexed="81"/>
            <rFont val="Tahoma"/>
            <family val="2"/>
          </rPr>
          <t xml:space="preserve">Select an optional vertex label position.  This is used only when the label annotates the vertex, not when the vertex Shape is Label.  Hover the mouse over the Label column header for more details.
</t>
        </r>
        <r>
          <rPr>
            <u/>
            <sz val="8"/>
            <color indexed="81"/>
            <rFont val="Tahoma"/>
            <family val="2"/>
          </rPr>
          <t>Formulas</t>
        </r>
        <r>
          <rPr>
            <sz val="8"/>
            <color indexed="81"/>
            <rFont val="Tahoma"/>
            <family val="2"/>
          </rPr>
          <t xml:space="preserve">
If you are using Excel formulas to compute the positions, you may find it helpful to use the numerical options instead of text:
0 = Nowhere
1 = Top Left
2 = Top Center
3 = Top Right
4 = Middle Left
5 = Middle Center
6 = Middle Right
7 = Bottom Left
8 = Bottom Center
9 = Bottom Right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text>
    </comment>
    <comment ref="K2" authorId="0" shapeId="0">
      <text>
        <r>
          <rPr>
            <b/>
            <sz val="8"/>
            <color indexed="81"/>
            <rFont val="Tahoma"/>
            <family val="2"/>
          </rPr>
          <t xml:space="preserve">Vertex Tooltip
</t>
        </r>
        <r>
          <rPr>
            <sz val="8"/>
            <color indexed="81"/>
            <rFont val="Tahoma"/>
            <family val="2"/>
          </rPr>
          <t xml:space="preserve">
Enter optional text that will pop up when the mouse is hovered over the vertex in the graph pane.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text>
    </comment>
    <comment ref="L2" authorId="0" shapeId="0">
      <text>
        <r>
          <rPr>
            <b/>
            <sz val="8"/>
            <color indexed="81"/>
            <rFont val="Tahoma"/>
            <family val="2"/>
          </rPr>
          <t xml:space="preserve">Vertex Layout Order
</t>
        </r>
        <r>
          <rPr>
            <sz val="8"/>
            <color indexed="81"/>
            <rFont val="Tahoma"/>
            <family val="2"/>
          </rPr>
          <t xml:space="preserve">Enter an optional number to control the order in which the vertices are laid out in the graph when a geometric layout algorithm (Circle, Spiral and so on) is used.  This also controls the vertex stacking order when vertices overlap.  Vertices with larger numbers are stacked on top of vertices with smaller numbers.
</t>
        </r>
      </text>
    </comment>
    <comment ref="M2" authorId="0" shapeId="0">
      <text>
        <r>
          <rPr>
            <b/>
            <sz val="8"/>
            <color indexed="81"/>
            <rFont val="Tahoma"/>
            <family val="2"/>
          </rPr>
          <t xml:space="preserve">Vertex Location
</t>
        </r>
        <r>
          <rPr>
            <sz val="8"/>
            <color indexed="81"/>
            <rFont val="Tahoma"/>
            <family val="2"/>
          </rPr>
          <t xml:space="preserve">
Enter an optional vertex location.
X and Y values should be between 0 and 9,999.  If you enter X and Y values, you should set NodeXL, Graph, Layout to "None" to prevent NodeXL from overwriting your values when you show the graph.</t>
        </r>
      </text>
    </comment>
    <comment ref="N2" authorId="0" shapeId="0">
      <text>
        <r>
          <rPr>
            <b/>
            <sz val="8"/>
            <color indexed="81"/>
            <rFont val="Tahoma"/>
            <family val="2"/>
          </rPr>
          <t xml:space="preserve">Vertex Location
</t>
        </r>
        <r>
          <rPr>
            <sz val="8"/>
            <color indexed="81"/>
            <rFont val="Tahoma"/>
            <family val="2"/>
          </rPr>
          <t xml:space="preserve">
Enter an optional vertex location.
X and Y values should be between 0 and 9,999.  If you enter X and Y values, you should set NodeXL, Graph, Layout to "None" to prevent NodeXL from overwriting your values when you show the graph.</t>
        </r>
      </text>
    </comment>
    <comment ref="O2" authorId="0" shapeId="0">
      <text>
        <r>
          <rPr>
            <b/>
            <sz val="8"/>
            <color indexed="81"/>
            <rFont val="Tahoma"/>
            <family val="2"/>
          </rPr>
          <t xml:space="preserve">Vertex Locked?
</t>
        </r>
        <r>
          <rPr>
            <sz val="8"/>
            <color indexed="81"/>
            <rFont val="Tahoma"/>
            <family val="2"/>
          </rPr>
          <t xml:space="preserve">
Set to Yes to lock the vertex at its current location.
</t>
        </r>
        <r>
          <rPr>
            <u/>
            <sz val="8"/>
            <color indexed="81"/>
            <rFont val="Tahoma"/>
            <family val="2"/>
          </rPr>
          <t>Formulas</t>
        </r>
        <r>
          <rPr>
            <sz val="8"/>
            <color indexed="81"/>
            <rFont val="Tahoma"/>
            <family val="2"/>
          </rPr>
          <t xml:space="preserve">
If you are using Excel formulas to compute the locked values, you may find it helpful to use the numerical options instead of text:
0 = No
1 = Yes
</t>
        </r>
        <r>
          <rPr>
            <u/>
            <sz val="8"/>
            <color indexed="81"/>
            <rFont val="Tahoma"/>
            <family val="2"/>
          </rPr>
          <t xml:space="preserve">Pasting
</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P2" authorId="0" shapeId="0">
      <text>
        <r>
          <rPr>
            <b/>
            <sz val="8"/>
            <color indexed="81"/>
            <rFont val="Tahoma"/>
            <family val="2"/>
          </rPr>
          <t xml:space="preserve">Vertex Polar R
</t>
        </r>
        <r>
          <rPr>
            <sz val="8"/>
            <color indexed="81"/>
            <rFont val="Tahoma"/>
            <family val="2"/>
          </rPr>
          <t xml:space="preserve">
Enter an optional vertex polar radial coordinate.  This is used only when the Layout is set to Polar or Polar Absolute in the graph pane.
</t>
        </r>
        <r>
          <rPr>
            <u/>
            <sz val="8"/>
            <color indexed="81"/>
            <rFont val="Tahoma"/>
            <family val="2"/>
          </rPr>
          <t>For the Polar Layout</t>
        </r>
        <r>
          <rPr>
            <sz val="8"/>
            <color indexed="81"/>
            <rFont val="Tahoma"/>
            <family val="2"/>
          </rPr>
          <t xml:space="preserve">
0.0 represents the polar origin, which is the center of the graph pane, while 1.0 represents one-half the graph pane's width or height, whichever is smaller.
Polar R values less than 0.0 are allowed, but they have the same effect as the value 0.0.  Similarly, polar R values greater than 1.0 are allowed, but they have the same effect as the value 1.0.
Any vertex that is missing polar coordinates is placed at the polar origin.
</t>
        </r>
        <r>
          <rPr>
            <u/>
            <sz val="8"/>
            <color indexed="81"/>
            <rFont val="Tahoma"/>
            <family val="2"/>
          </rPr>
          <t>For the Polar Absolute Layout</t>
        </r>
        <r>
          <rPr>
            <sz val="8"/>
            <color indexed="81"/>
            <rFont val="Tahoma"/>
            <family val="2"/>
          </rPr>
          <t xml:space="preserve">
0.0 represents the polar origin, which is the center of the graph pane, while 1.0 represents an absolute distance of about 1/96 inch.
There are no limits on Polar R values when using the Polar Absolute layout.  Negative values have the effect of adding 180 degrees to the specified Polar Angle.
Any vertex that is missing polar coordinates is placed at the polar origin.
</t>
        </r>
      </text>
    </comment>
    <comment ref="Q2" authorId="0" shapeId="0">
      <text>
        <r>
          <rPr>
            <b/>
            <sz val="8"/>
            <color indexed="81"/>
            <rFont val="Tahoma"/>
            <family val="2"/>
          </rPr>
          <t xml:space="preserve">Vertex Polar Angle
</t>
        </r>
        <r>
          <rPr>
            <sz val="8"/>
            <color indexed="81"/>
            <rFont val="Tahoma"/>
            <family val="2"/>
          </rPr>
          <t>Enter an optional vertex polar angle coordinate, in degrees.  This is used only when the Layout is set to Polar or Polar Absolute in the graph pane.
0.0 degrees is to the right, 90.0 degrees is up, 180.0 degrees is to the left, and 270.0 degrees is down.  Angles less than 0 are allowed: -1.0 is the same as 359.0, for example.  Similarly, angles greater than 360.0 are allowed: 361.0 is the same as 1.0, for example.
Any vertex that is missing polar coordinates is placed at the polar origin.</t>
        </r>
        <r>
          <rPr>
            <b/>
            <sz val="8"/>
            <color indexed="81"/>
            <rFont val="Tahoma"/>
            <family val="2"/>
          </rPr>
          <t xml:space="preserve">
</t>
        </r>
      </text>
    </comment>
    <comment ref="R2" authorId="0" shapeId="0">
      <text>
        <r>
          <rPr>
            <b/>
            <sz val="8"/>
            <color indexed="81"/>
            <rFont val="Tahoma"/>
            <family val="2"/>
          </rPr>
          <t>Vertex Degree</t>
        </r>
        <r>
          <rPr>
            <sz val="8"/>
            <color indexed="81"/>
            <rFont val="Tahoma"/>
            <family val="2"/>
          </rPr>
          <t xml:space="preserve">
You can tell NodeXL to calculate this and other graph metrics by going to NodeXL, Analysis, Graph Metrics in the Ribbon.
</t>
        </r>
      </text>
    </comment>
    <comment ref="S2" authorId="0" shapeId="0">
      <text>
        <r>
          <rPr>
            <b/>
            <sz val="8"/>
            <color indexed="81"/>
            <rFont val="Tahoma"/>
            <family val="2"/>
          </rPr>
          <t xml:space="preserve">Vertex In-Degree
</t>
        </r>
        <r>
          <rPr>
            <sz val="8"/>
            <color indexed="81"/>
            <rFont val="Tahoma"/>
            <family val="2"/>
          </rPr>
          <t xml:space="preserve">You can tell NodeXL to calculate this and other graph metrics by going to NodeXL, Analysis, Graph Metrics in the Ribbon.
</t>
        </r>
      </text>
    </comment>
    <comment ref="T2" authorId="0" shapeId="0">
      <text>
        <r>
          <rPr>
            <b/>
            <sz val="8"/>
            <color indexed="81"/>
            <rFont val="Tahoma"/>
            <family val="2"/>
          </rPr>
          <t xml:space="preserve">Vertex Out-Degree
</t>
        </r>
        <r>
          <rPr>
            <sz val="8"/>
            <color indexed="81"/>
            <rFont val="Tahoma"/>
            <family val="2"/>
          </rPr>
          <t xml:space="preserve">You can tell NodeXL to calculate this and other graph metrics by going to NodeXL, Analysis, Graph Metrics in the Ribbon.
</t>
        </r>
      </text>
    </comment>
    <comment ref="U2" authorId="0" shapeId="0">
      <text>
        <r>
          <rPr>
            <b/>
            <sz val="8"/>
            <color indexed="81"/>
            <rFont val="Tahoma"/>
            <family val="2"/>
          </rPr>
          <t xml:space="preserve">Vertex Betweenness Centrality
</t>
        </r>
        <r>
          <rPr>
            <sz val="8"/>
            <color indexed="81"/>
            <rFont val="Tahoma"/>
            <family val="2"/>
          </rPr>
          <t xml:space="preserve">You can tell NodeXL to calculate this and other graph metrics by going to NodeXL, Analysis, Graph Metrics in the Ribbon.
</t>
        </r>
      </text>
    </comment>
    <comment ref="V2" authorId="0" shapeId="0">
      <text>
        <r>
          <rPr>
            <b/>
            <sz val="8"/>
            <color indexed="81"/>
            <rFont val="Tahoma"/>
            <family val="2"/>
          </rPr>
          <t xml:space="preserve">Vertex Closeness Centrality
</t>
        </r>
        <r>
          <rPr>
            <sz val="8"/>
            <color indexed="81"/>
            <rFont val="Tahoma"/>
            <family val="2"/>
          </rPr>
          <t xml:space="preserve">You can tell NodeXL to calculate this and other graph metrics by going to NodeXL, Analysis, Graph Metrics in the Ribbon.
</t>
        </r>
      </text>
    </comment>
    <comment ref="W2" authorId="0" shapeId="0">
      <text>
        <r>
          <rPr>
            <b/>
            <sz val="8"/>
            <color indexed="81"/>
            <rFont val="Tahoma"/>
            <family val="2"/>
          </rPr>
          <t xml:space="preserve">Vertex Eigenvector Centrality
</t>
        </r>
        <r>
          <rPr>
            <sz val="8"/>
            <color indexed="81"/>
            <rFont val="Tahoma"/>
            <family val="2"/>
          </rPr>
          <t xml:space="preserve">You can tell NodeXL to calculate this and other graph metrics by going to NodeXL, Analysis, Graph Metrics in the Ribbon.
</t>
        </r>
      </text>
    </comment>
    <comment ref="X2" authorId="2" shapeId="0">
      <text>
        <r>
          <rPr>
            <b/>
            <sz val="8"/>
            <color indexed="81"/>
            <rFont val="Tahoma"/>
            <family val="2"/>
          </rPr>
          <t xml:space="preserve">Vertex PageRank
</t>
        </r>
        <r>
          <rPr>
            <sz val="8"/>
            <color indexed="81"/>
            <rFont val="Tahoma"/>
            <family val="2"/>
          </rPr>
          <t>You can tell NodeXL to calculate this and other graph metrics by going to NodeXL, Analysis, Graph Metrics in the Ribbon.</t>
        </r>
      </text>
    </comment>
    <comment ref="Y2" authorId="0" shapeId="0">
      <text>
        <r>
          <rPr>
            <b/>
            <sz val="8"/>
            <color indexed="81"/>
            <rFont val="Tahoma"/>
            <family val="2"/>
          </rPr>
          <t xml:space="preserve">Vertex Clustering Coefficient
</t>
        </r>
        <r>
          <rPr>
            <sz val="8"/>
            <color indexed="81"/>
            <rFont val="Tahoma"/>
            <family val="2"/>
          </rPr>
          <t xml:space="preserve">You can tell NodeXL to calculate this and other graph metrics by going to NodeXL, Analysis, Graph Metrics in the Ribbon.
</t>
        </r>
      </text>
    </comment>
    <comment ref="Z2" authorId="2" shapeId="0">
      <text>
        <r>
          <rPr>
            <b/>
            <sz val="8"/>
            <color indexed="81"/>
            <rFont val="Tahoma"/>
            <family val="2"/>
          </rPr>
          <t>Vertex Reciprocated Pair Ratio</t>
        </r>
        <r>
          <rPr>
            <sz val="8"/>
            <color indexed="81"/>
            <rFont val="Tahoma"/>
            <family val="2"/>
          </rPr>
          <t xml:space="preserve">
You can tell NodeXL to calculate this and other graph metrics by going to NodeXL, Analysis, Graph Metrics in the Ribbon.</t>
        </r>
      </text>
    </comment>
    <comment ref="AA2" authorId="0" shapeId="0">
      <text>
        <r>
          <rPr>
            <b/>
            <sz val="8"/>
            <color indexed="81"/>
            <rFont val="Tahoma"/>
            <family val="2"/>
          </rPr>
          <t xml:space="preserve">Vertex ID
</t>
        </r>
        <r>
          <rPr>
            <sz val="8"/>
            <color indexed="81"/>
            <rFont val="Tahoma"/>
            <family val="2"/>
          </rPr>
          <t xml:space="preserve">
This is a unique ID that gets filled in automatically.  Do not edit this column.</t>
        </r>
      </text>
    </comment>
    <comment ref="AC2" authorId="0" shapeId="0">
      <text>
        <r>
          <rPr>
            <b/>
            <sz val="8"/>
            <color indexed="81"/>
            <rFont val="Tahoma"/>
            <family val="2"/>
          </rPr>
          <t>How to Add Your Own Columns</t>
        </r>
        <r>
          <rPr>
            <sz val="8"/>
            <color indexed="81"/>
            <rFont val="Tahoma"/>
            <family val="2"/>
          </rPr>
          <t xml:space="preserve">
If you want NodeXL to use any columns you add, you must add them to this table.  The table is distinguished from the rest of the worksheet by the table column headers in row 2, so you can tell where the table ends and the rest of the worksheet begins.
You can add a column to the right end of the table by simply typing a column name into the first empty cell in row 2.  Excel will automatically extend the table to the right to include the new column.
You can also insert a column anywhere within the table, but that will interfere with NodeXL's ability to show and hide groups of related columns and is not recommended.</t>
        </r>
        <r>
          <rPr>
            <b/>
            <sz val="8"/>
            <color indexed="81"/>
            <rFont val="Tahoma"/>
            <family val="2"/>
          </rPr>
          <t xml:space="preserve">
</t>
        </r>
      </text>
    </comment>
  </commentList>
</comments>
</file>

<file path=xl/comments3.xml><?xml version="1.0" encoding="utf-8"?>
<comments xmlns="http://schemas.openxmlformats.org/spreadsheetml/2006/main">
  <authors>
    <author>TonyAdmin</author>
    <author>Tony</author>
  </authors>
  <commentList>
    <comment ref="A2" authorId="0" shapeId="0">
      <text>
        <r>
          <rPr>
            <b/>
            <sz val="8"/>
            <color indexed="81"/>
            <rFont val="Tahoma"/>
            <family val="2"/>
          </rPr>
          <t>Group Name</t>
        </r>
        <r>
          <rPr>
            <sz val="8"/>
            <color indexed="81"/>
            <rFont val="Tahoma"/>
            <family val="2"/>
          </rPr>
          <t xml:space="preserve">
(In most cases, you should not edit this worksheet.  Instead, use the items on the NodeXL, Analysis, Groups menu to create and work with groups.)
Enter the name of the group.
</t>
        </r>
        <r>
          <rPr>
            <u/>
            <sz val="8"/>
            <color indexed="81"/>
            <rFont val="Tahoma"/>
            <family val="2"/>
          </rPr>
          <t xml:space="preserve">
Worksheet Overview</t>
        </r>
        <r>
          <rPr>
            <sz val="8"/>
            <color indexed="81"/>
            <rFont val="Tahoma"/>
            <family val="2"/>
          </rPr>
          <t xml:space="preserve">
A group is a set of related vertices.  Groups are usually indicated by vertex color and shape when the graph is refreshed.  All the vertices in one group might be blue disks, for example.
You can control how groups are shown using NodeXL, Analysis, Groups, Group Options.</t>
        </r>
        <r>
          <rPr>
            <b/>
            <sz val="8"/>
            <color indexed="81"/>
            <rFont val="Tahoma"/>
            <family val="2"/>
          </rPr>
          <t xml:space="preserve">
</t>
        </r>
      </text>
    </comment>
    <comment ref="B2" authorId="0" shapeId="0">
      <text>
        <r>
          <rPr>
            <b/>
            <sz val="8"/>
            <color indexed="81"/>
            <rFont val="Tahoma"/>
            <family val="2"/>
          </rPr>
          <t xml:space="preserve">Group Vertex Color
</t>
        </r>
        <r>
          <rPr>
            <sz val="8"/>
            <color indexed="81"/>
            <rFont val="Tahoma"/>
            <family val="2"/>
          </rPr>
          <t xml:space="preserve">
(In most cases, you should not edit this worksheet.  Instead, use the items on the NodeXL, Analysis, Groups menu to create and work with groups.)
To select a color to use for all vertices in the group,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C2" authorId="0" shapeId="0">
      <text>
        <r>
          <rPr>
            <b/>
            <sz val="8"/>
            <color indexed="81"/>
            <rFont val="Tahoma"/>
            <family val="2"/>
          </rPr>
          <t>Group Vertex Shape</t>
        </r>
        <r>
          <rPr>
            <sz val="8"/>
            <color indexed="81"/>
            <rFont val="Tahoma"/>
            <family val="2"/>
          </rPr>
          <t xml:space="preserve">
(In most cases, you should not edit this worksheet.  Instead, use the items on the NodeXL, Analysis, Groups menu to create and work with groups.)
Select a shape to use for all vertices in the group.
</t>
        </r>
        <r>
          <rPr>
            <u/>
            <sz val="8"/>
            <color indexed="81"/>
            <rFont val="Tahoma"/>
            <family val="2"/>
          </rPr>
          <t>Pasting</t>
        </r>
        <r>
          <rPr>
            <sz val="8"/>
            <color indexed="81"/>
            <rFont val="Tahoma"/>
            <family val="2"/>
          </rPr>
          <t xml:space="preserve">
If you want to paste shapes into this column, do not use the standard Paste command (Ctrl-V).  The standard Paste command removes the shape drop-downs from the column.  Instead, use Home, Paste, Paste Values in the Excel Ribbon.</t>
        </r>
      </text>
    </comment>
    <comment ref="D2" authorId="1" shapeId="0">
      <text>
        <r>
          <rPr>
            <b/>
            <sz val="8"/>
            <color indexed="81"/>
            <rFont val="Tahoma"/>
            <family val="2"/>
          </rPr>
          <t>Group Visibility</t>
        </r>
        <r>
          <rPr>
            <sz val="8"/>
            <color indexed="81"/>
            <rFont val="Tahoma"/>
            <family val="2"/>
          </rPr>
          <t xml:space="preserve">
Select an optional group visibility.
</t>
        </r>
        <r>
          <rPr>
            <b/>
            <sz val="8"/>
            <color indexed="81"/>
            <rFont val="Tahoma"/>
            <family val="2"/>
          </rPr>
          <t>Show</t>
        </r>
        <r>
          <rPr>
            <sz val="8"/>
            <color indexed="81"/>
            <rFont val="Tahoma"/>
            <family val="2"/>
          </rPr>
          <t xml:space="preserve">
Show the group's vertices and edges when the graph is refreshed.  This is the default.
</t>
        </r>
        <r>
          <rPr>
            <b/>
            <sz val="8"/>
            <color indexed="81"/>
            <rFont val="Tahoma"/>
            <family val="2"/>
          </rPr>
          <t>Skip</t>
        </r>
        <r>
          <rPr>
            <sz val="8"/>
            <color indexed="81"/>
            <rFont val="Tahoma"/>
            <family val="2"/>
          </rPr>
          <t xml:space="preserve">
Skip the group's vertices and edges.
</t>
        </r>
        <r>
          <rPr>
            <b/>
            <sz val="8"/>
            <color indexed="81"/>
            <rFont val="Tahoma"/>
            <family val="2"/>
          </rPr>
          <t>Hide</t>
        </r>
        <r>
          <rPr>
            <sz val="8"/>
            <color indexed="81"/>
            <rFont val="Tahoma"/>
            <family val="2"/>
          </rPr>
          <t xml:space="preserve">
Use the group's vertices and edges when laying out the graph, but then hide the group's vertices and edges.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0 = Skip
2 = Hide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E2" authorId="1" shapeId="0">
      <text>
        <r>
          <rPr>
            <b/>
            <sz val="8"/>
            <color indexed="81"/>
            <rFont val="Tahoma"/>
            <family val="2"/>
          </rPr>
          <t xml:space="preserve">Group Collapsed?
</t>
        </r>
        <r>
          <rPr>
            <sz val="8"/>
            <color indexed="81"/>
            <rFont val="Tahoma"/>
            <family val="2"/>
          </rPr>
          <t>(In most cases, you should not edit this worksheet.  Instead, use the items on the NodeXL, Analysis, Groups menu to create and work with groups.)</t>
        </r>
        <r>
          <rPr>
            <b/>
            <sz val="8"/>
            <color indexed="81"/>
            <rFont val="Tahoma"/>
            <family val="2"/>
          </rPr>
          <t xml:space="preserve">
</t>
        </r>
        <r>
          <rPr>
            <sz val="8"/>
            <color indexed="81"/>
            <rFont val="Tahoma"/>
            <family val="2"/>
          </rPr>
          <t xml:space="preserve">Set to Yes to collapse the group.
</t>
        </r>
        <r>
          <rPr>
            <u/>
            <sz val="8"/>
            <color indexed="81"/>
            <rFont val="Tahoma"/>
            <family val="2"/>
          </rPr>
          <t>Formulas</t>
        </r>
        <r>
          <rPr>
            <sz val="8"/>
            <color indexed="81"/>
            <rFont val="Tahoma"/>
            <family val="2"/>
          </rPr>
          <t xml:space="preserve">
If you are using Excel formulas to compute the collapsed values, you may find it helpful to use the numerical options instead of text:
0 = No
1 = Yes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r>
          <rPr>
            <sz val="9"/>
            <color indexed="81"/>
            <rFont val="Tahoma"/>
            <family val="2"/>
          </rPr>
          <t xml:space="preserve">
</t>
        </r>
      </text>
    </comment>
    <comment ref="F2" authorId="1" shapeId="0">
      <text>
        <r>
          <rPr>
            <b/>
            <sz val="8"/>
            <color indexed="81"/>
            <rFont val="Tahoma"/>
            <family val="2"/>
          </rPr>
          <t>Group Label</t>
        </r>
        <r>
          <rPr>
            <sz val="8"/>
            <color indexed="81"/>
            <rFont val="Tahoma"/>
            <family val="2"/>
          </rPr>
          <t xml:space="preserve">
Enter an optional group label.
Group labels are used when you choose to lay out each of the graph's groups in its own box (NodeXL, Graph, Layout, Layout Options), and when you collapse a group (NodeXL, Analysis, Groups, Collapse Selected Groups).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r>
          <rPr>
            <sz val="9"/>
            <color indexed="81"/>
            <rFont val="Tahoma"/>
            <charset val="1"/>
          </rPr>
          <t xml:space="preserve">
</t>
        </r>
      </text>
    </comment>
    <comment ref="G2" authorId="1" shapeId="0">
      <text>
        <r>
          <rPr>
            <b/>
            <sz val="8"/>
            <color indexed="81"/>
            <rFont val="Tahoma"/>
            <family val="2"/>
          </rPr>
          <t xml:space="preserve">Collapsed Location
</t>
        </r>
        <r>
          <rPr>
            <sz val="8"/>
            <color indexed="81"/>
            <rFont val="Tahoma"/>
            <family val="2"/>
          </rPr>
          <t xml:space="preserve">
(In most cases, you should not edit this worksheet.  Instead, use the items on the NodeXL, Analysis, Groups menu to create and work with groups.)</t>
        </r>
        <r>
          <rPr>
            <b/>
            <sz val="8"/>
            <color indexed="81"/>
            <rFont val="Tahoma"/>
            <family val="2"/>
          </rPr>
          <t xml:space="preserve">
</t>
        </r>
        <r>
          <rPr>
            <sz val="8"/>
            <color indexed="81"/>
            <rFont val="Tahoma"/>
            <family val="2"/>
          </rPr>
          <t>Enter an optional location for the group when it is collapsed.
Collapsed X and Collapsed Y values should be between 0 and 9,999.  If you enter Collapsed X and Collapsed Y values, you should set NodeXL, Graph, Layout to "None" to prevent NodeXL from overwriting your values when you show the graph.</t>
        </r>
      </text>
    </comment>
    <comment ref="H2" authorId="1" shapeId="0">
      <text>
        <r>
          <rPr>
            <b/>
            <sz val="8"/>
            <color indexed="81"/>
            <rFont val="Tahoma"/>
            <family val="2"/>
          </rPr>
          <t xml:space="preserve">Collapsed Location
</t>
        </r>
        <r>
          <rPr>
            <sz val="8"/>
            <color indexed="81"/>
            <rFont val="Tahoma"/>
            <family val="2"/>
          </rPr>
          <t>(In most cases, you should not edit this worksheet.  Instead, use the items on the NodeXL, Analysis, Groups menu to create and work with groups.)
Enter an optional location for the group when it is collapsed.
Collapsed X and Collapsed Y values should be between 0 and 9,999.  If you enter Collapsed X and Collapsed Y values, you should set NodeXL, Graph, Layout to "None" to prevent NodeXL from overwriting your values when you show the graph.</t>
        </r>
      </text>
    </comment>
    <comment ref="K2" authorId="1" shapeId="0">
      <text>
        <r>
          <rPr>
            <b/>
            <sz val="8"/>
            <color indexed="81"/>
            <rFont val="Tahoma"/>
            <family val="2"/>
          </rPr>
          <t xml:space="preserve">Group Vertices
</t>
        </r>
        <r>
          <rPr>
            <sz val="8"/>
            <color indexed="81"/>
            <rFont val="Tahoma"/>
            <family val="2"/>
          </rPr>
          <t xml:space="preserve">
You can tell NodeXL to calculate this and other graph metrics by going to NodeXL, Analysis, Graph Metrics in the Ribbon.</t>
        </r>
        <r>
          <rPr>
            <b/>
            <sz val="9"/>
            <color indexed="81"/>
            <rFont val="Tahoma"/>
            <charset val="1"/>
          </rPr>
          <t xml:space="preserve">
</t>
        </r>
        <r>
          <rPr>
            <sz val="9"/>
            <color indexed="81"/>
            <rFont val="Tahoma"/>
            <charset val="1"/>
          </rPr>
          <t xml:space="preserve">
</t>
        </r>
      </text>
    </comment>
    <comment ref="L2" authorId="1" shapeId="0">
      <text>
        <r>
          <rPr>
            <b/>
            <sz val="8"/>
            <color indexed="81"/>
            <rFont val="Tahoma"/>
            <family val="2"/>
          </rPr>
          <t>Group Unique Edges</t>
        </r>
        <r>
          <rPr>
            <sz val="8"/>
            <color indexed="81"/>
            <rFont val="Tahoma"/>
            <family val="2"/>
          </rPr>
          <t xml:space="preserve">
You can tell NodeXL to calculate this and other graph metrics by going to NodeXL, Analysis, Graph Metrics in the Ribbon.</t>
        </r>
      </text>
    </comment>
    <comment ref="M2" authorId="1" shapeId="0">
      <text>
        <r>
          <rPr>
            <b/>
            <sz val="8"/>
            <color indexed="81"/>
            <rFont val="Tahoma"/>
            <family val="2"/>
          </rPr>
          <t>Group Edges With Duplicates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N2" authorId="1" shapeId="0">
      <text>
        <r>
          <rPr>
            <b/>
            <sz val="8"/>
            <color indexed="81"/>
            <rFont val="Tahoma"/>
            <family val="2"/>
          </rPr>
          <t>Group Total Edges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O2" authorId="1" shapeId="0">
      <text>
        <r>
          <rPr>
            <b/>
            <sz val="8"/>
            <color indexed="81"/>
            <rFont val="Tahoma"/>
            <family val="2"/>
          </rPr>
          <t>Group Self-Loops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P2" authorId="1" shapeId="0">
      <text>
        <r>
          <rPr>
            <b/>
            <sz val="8"/>
            <color indexed="81"/>
            <rFont val="Tahoma"/>
            <family val="2"/>
          </rPr>
          <t xml:space="preserve">Group Reciprocated Vertex Pair Ratio
</t>
        </r>
        <r>
          <rPr>
            <sz val="8"/>
            <color indexed="81"/>
            <rFont val="Tahoma"/>
            <family val="2"/>
          </rPr>
          <t>You can tell NodeXL to calculate this and other graph metrics by going to NodeXL, Analysis, Graph Metrics in the Ribbon.</t>
        </r>
        <r>
          <rPr>
            <b/>
            <sz val="9"/>
            <color indexed="81"/>
            <rFont val="Tahoma"/>
            <family val="2"/>
          </rPr>
          <t xml:space="preserve">
</t>
        </r>
        <r>
          <rPr>
            <sz val="9"/>
            <color indexed="81"/>
            <rFont val="Tahoma"/>
            <family val="2"/>
          </rPr>
          <t xml:space="preserve">
</t>
        </r>
      </text>
    </comment>
    <comment ref="Q2" authorId="1" shapeId="0">
      <text>
        <r>
          <rPr>
            <b/>
            <sz val="8"/>
            <color indexed="81"/>
            <rFont val="Tahoma"/>
            <family val="2"/>
          </rPr>
          <t xml:space="preserve">Group Reciprocated Edge Ratio
</t>
        </r>
        <r>
          <rPr>
            <sz val="8"/>
            <color indexed="81"/>
            <rFont val="Tahoma"/>
            <family val="2"/>
          </rPr>
          <t>You can tell NodeXL to calculate this and other graph metrics by going to NodeXL, Analysis, Graph Metrics in the Ribbon.</t>
        </r>
      </text>
    </comment>
    <comment ref="R2" authorId="1" shapeId="0">
      <text>
        <r>
          <rPr>
            <b/>
            <sz val="8"/>
            <color indexed="81"/>
            <rFont val="Tahoma"/>
            <family val="2"/>
          </rPr>
          <t>Group Connected Components</t>
        </r>
        <r>
          <rPr>
            <sz val="8"/>
            <color indexed="81"/>
            <rFont val="Tahoma"/>
            <family val="2"/>
          </rPr>
          <t xml:space="preserve">
You can tell NodeXL to calculate this and other graph metrics by going to NodeXL, Analysis, Graph Metrics in the Ribbon.</t>
        </r>
        <r>
          <rPr>
            <b/>
            <sz val="8"/>
            <color indexed="81"/>
            <rFont val="Tahoma"/>
            <family val="2"/>
          </rPr>
          <t xml:space="preserve">
</t>
        </r>
      </text>
    </comment>
    <comment ref="S2" authorId="1" shapeId="0">
      <text>
        <r>
          <rPr>
            <b/>
            <sz val="8"/>
            <color indexed="81"/>
            <rFont val="Tahoma"/>
            <family val="2"/>
          </rPr>
          <t>Group Single-Vertex Connected Components</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r>
          <rPr>
            <sz val="9"/>
            <color indexed="81"/>
            <rFont val="Tahoma"/>
            <family val="2"/>
          </rPr>
          <t xml:space="preserve">
</t>
        </r>
      </text>
    </comment>
    <comment ref="T2" authorId="1" shapeId="0">
      <text>
        <r>
          <rPr>
            <b/>
            <sz val="8"/>
            <color indexed="81"/>
            <rFont val="Tahoma"/>
            <family val="2"/>
          </rPr>
          <t>Group Maximum Vertices in a Connected Component</t>
        </r>
        <r>
          <rPr>
            <sz val="8"/>
            <color indexed="81"/>
            <rFont val="Tahoma"/>
            <family val="2"/>
          </rPr>
          <t xml:space="preserve">
You can tell NodeXL to calculate this and other graph metrics by going to NodeXL, Analysis, Graph Metrics in the Ribbon.
</t>
        </r>
        <r>
          <rPr>
            <sz val="9"/>
            <color indexed="81"/>
            <rFont val="Tahoma"/>
            <family val="2"/>
          </rPr>
          <t xml:space="preserve">
</t>
        </r>
      </text>
    </comment>
    <comment ref="U2" authorId="1" shapeId="0">
      <text>
        <r>
          <rPr>
            <b/>
            <sz val="8"/>
            <color indexed="81"/>
            <rFont val="Tahoma"/>
            <family val="2"/>
          </rPr>
          <t>Group Maximum Edges in a Connected Component</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text>
    </comment>
    <comment ref="V2" authorId="1" shapeId="0">
      <text>
        <r>
          <rPr>
            <b/>
            <sz val="8"/>
            <color indexed="81"/>
            <rFont val="Tahoma"/>
            <family val="2"/>
          </rPr>
          <t>Group Maximum Geodesic Distance (Diameter)</t>
        </r>
        <r>
          <rPr>
            <sz val="8"/>
            <color indexed="81"/>
            <rFont val="Tahoma"/>
            <family val="2"/>
          </rPr>
          <t xml:space="preserve">
You can tell NodeXL to calculate this and other graph metrics by going to NodeXL, Analysis, Graph Metrics in the Ribbon.</t>
        </r>
      </text>
    </comment>
    <comment ref="W2" authorId="1" shapeId="0">
      <text>
        <r>
          <rPr>
            <b/>
            <sz val="8"/>
            <color indexed="81"/>
            <rFont val="Tahoma"/>
            <family val="2"/>
          </rPr>
          <t>Group Average Geodesic Distance</t>
        </r>
        <r>
          <rPr>
            <sz val="8"/>
            <color indexed="81"/>
            <rFont val="Tahoma"/>
            <family val="2"/>
          </rPr>
          <t xml:space="preserve">
You can tell NodeXL to calculate this and other graph metrics by going to NodeXL, Analysis, Graph Metrics in the Ribbon.</t>
        </r>
      </text>
    </comment>
    <comment ref="X2" authorId="1" shapeId="0">
      <text>
        <r>
          <rPr>
            <b/>
            <sz val="8"/>
            <color indexed="81"/>
            <rFont val="Tahoma"/>
            <family val="2"/>
          </rPr>
          <t>Group Graph Density</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text>
    </comment>
  </commentList>
</comments>
</file>

<file path=xl/comments4.xml><?xml version="1.0" encoding="utf-8"?>
<comments xmlns="http://schemas.openxmlformats.org/spreadsheetml/2006/main">
  <authors>
    <author>TonyAdmin</author>
    <author>Tony</author>
  </authors>
  <commentList>
    <comment ref="A1" authorId="0" shapeId="0">
      <text>
        <r>
          <rPr>
            <b/>
            <sz val="8"/>
            <color indexed="81"/>
            <rFont val="Tahoma"/>
            <family val="2"/>
          </rPr>
          <t>Group Name</t>
        </r>
        <r>
          <rPr>
            <sz val="8"/>
            <color indexed="81"/>
            <rFont val="Tahoma"/>
            <family val="2"/>
          </rPr>
          <t xml:space="preserve">
(In most cases, you should not edit this worksheet.  Instead, use the items on the NodeXL, Analysis, Groups menu to create and work with groups.)
Enter the name of the group.  The group name must also be entered on the Groups worksheet.
</t>
        </r>
        <r>
          <rPr>
            <u/>
            <sz val="8"/>
            <color indexed="81"/>
            <rFont val="Tahoma"/>
            <family val="2"/>
          </rPr>
          <t>Worksheet Overview</t>
        </r>
        <r>
          <rPr>
            <sz val="8"/>
            <color indexed="81"/>
            <rFont val="Tahoma"/>
            <family val="2"/>
          </rPr>
          <t xml:space="preserve">
A group is a set of related vertices.  Groups are usually indicated by vertex color and shape when the graph is refreshed.  All the vertices in one group might be blue disks, for example.
You can control how groups are shown using NodeXL, Analysis, Groups, Group Options.</t>
        </r>
        <r>
          <rPr>
            <b/>
            <sz val="8"/>
            <color indexed="81"/>
            <rFont val="Tahoma"/>
            <family val="2"/>
          </rPr>
          <t xml:space="preserve">
</t>
        </r>
      </text>
    </comment>
    <comment ref="B1" authorId="0" shapeId="0">
      <text>
        <r>
          <rPr>
            <b/>
            <sz val="8"/>
            <color indexed="81"/>
            <rFont val="Tahoma"/>
            <family val="2"/>
          </rPr>
          <t>Vertex Name</t>
        </r>
        <r>
          <rPr>
            <sz val="8"/>
            <color indexed="81"/>
            <rFont val="Tahoma"/>
            <family val="2"/>
          </rPr>
          <t xml:space="preserve">
(In most cases, you should not edit this worksheet.  Instead, use the items on the NodeXL, Analysis, Groups menu to create and work with groups.)
Enter the name of a vertex to include in this group.</t>
        </r>
      </text>
    </comment>
    <comment ref="C1" authorId="1" shapeId="0">
      <text>
        <r>
          <rPr>
            <b/>
            <sz val="8"/>
            <color indexed="81"/>
            <rFont val="Tahoma"/>
            <family val="2"/>
          </rPr>
          <t xml:space="preserve">Vertex ID
</t>
        </r>
        <r>
          <rPr>
            <sz val="8"/>
            <color indexed="81"/>
            <rFont val="Tahoma"/>
            <family val="2"/>
          </rPr>
          <t xml:space="preserve">
This gets filled in by the items on the NodeXL, Analysis, Groups menu.</t>
        </r>
        <r>
          <rPr>
            <b/>
            <sz val="9"/>
            <color indexed="81"/>
            <rFont val="Tahoma"/>
            <charset val="1"/>
          </rPr>
          <t xml:space="preserve">
</t>
        </r>
        <r>
          <rPr>
            <sz val="9"/>
            <color indexed="81"/>
            <rFont val="Tahoma"/>
            <charset val="1"/>
          </rPr>
          <t xml:space="preserve">
</t>
        </r>
      </text>
    </comment>
  </commentList>
</comments>
</file>

<file path=xl/comments5.xml><?xml version="1.0" encoding="utf-8"?>
<comments xmlns="http://schemas.openxmlformats.org/spreadsheetml/2006/main">
  <authors>
    <author>TonyAdmin</author>
  </authors>
  <commentList>
    <comment ref="A1" authorId="0" shapeId="0">
      <text>
        <r>
          <rPr>
            <b/>
            <sz val="8"/>
            <color indexed="81"/>
            <rFont val="Tahoma"/>
            <family val="2"/>
          </rPr>
          <t>Overall Metrics</t>
        </r>
        <r>
          <rPr>
            <sz val="8"/>
            <color indexed="81"/>
            <rFont val="Tahoma"/>
            <family val="2"/>
          </rPr>
          <t xml:space="preserve">
</t>
        </r>
        <r>
          <rPr>
            <u/>
            <sz val="8"/>
            <color indexed="81"/>
            <rFont val="Tahoma"/>
            <family val="2"/>
          </rPr>
          <t>Worksheet Overview</t>
        </r>
        <r>
          <rPr>
            <sz val="8"/>
            <color indexed="81"/>
            <rFont val="Tahoma"/>
            <family val="2"/>
          </rPr>
          <t xml:space="preserve">
This worksheet displays overall graph metrics, which can be calculated using NodeXL, Analysis, Graph Metrics in the Ribbon.  It also displays overall readability metrics, which can be calculated using NodeXL, Graph, Layout, Calculate Readability Metrics.</t>
        </r>
      </text>
    </comment>
  </commentList>
</comments>
</file>

<file path=xl/sharedStrings.xml><?xml version="1.0" encoding="utf-8"?>
<sst xmlns="http://schemas.openxmlformats.org/spreadsheetml/2006/main" count="290" uniqueCount="192">
  <si>
    <t>Vertex 1</t>
  </si>
  <si>
    <t>Vertex 2</t>
  </si>
  <si>
    <t>Color</t>
  </si>
  <si>
    <t>Width</t>
  </si>
  <si>
    <t>Opacity</t>
  </si>
  <si>
    <t>Vertex</t>
  </si>
  <si>
    <t>Valid Edge Visibilities</t>
  </si>
  <si>
    <t>Valid Vertex Visibilities</t>
  </si>
  <si>
    <t>Shape</t>
  </si>
  <si>
    <t>Valid Vertex Shapes</t>
  </si>
  <si>
    <t>Tooltip</t>
  </si>
  <si>
    <t>Visibility</t>
  </si>
  <si>
    <t>ID</t>
  </si>
  <si>
    <t>Locked?</t>
  </si>
  <si>
    <t>Valid Booleans Default False</t>
  </si>
  <si>
    <t>X</t>
  </si>
  <si>
    <t>Y</t>
  </si>
  <si>
    <t>Value</t>
  </si>
  <si>
    <t>Per-Workbook Setting</t>
  </si>
  <si>
    <t>Template Version</t>
  </si>
  <si>
    <t>Vertex Shape</t>
  </si>
  <si>
    <t>Vertex Color</t>
  </si>
  <si>
    <t>Table Name</t>
  </si>
  <si>
    <t>Column Name</t>
  </si>
  <si>
    <t>Selected Minimum</t>
  </si>
  <si>
    <t>Selected Maximum</t>
  </si>
  <si>
    <t>Add Your Own Columns Here</t>
  </si>
  <si>
    <t>Layout Order</t>
  </si>
  <si>
    <t>Polar R</t>
  </si>
  <si>
    <t>Polar Angle</t>
  </si>
  <si>
    <t>Graph Directedness</t>
  </si>
  <si>
    <t>Degree</t>
  </si>
  <si>
    <t>In-Degree</t>
  </si>
  <si>
    <t>Out-Degree</t>
  </si>
  <si>
    <t>Betweenness Centrality</t>
  </si>
  <si>
    <t>Closeness Centrality</t>
  </si>
  <si>
    <t>Eigenvector Centrality</t>
  </si>
  <si>
    <t>Clustering Coefficient</t>
  </si>
  <si>
    <t>Dynamic Filter</t>
  </si>
  <si>
    <t>Visual Properties</t>
  </si>
  <si>
    <t>Do Not Edit</t>
  </si>
  <si>
    <t>Other Columns</t>
  </si>
  <si>
    <t>Graph Metrics</t>
  </si>
  <si>
    <t>Labels</t>
  </si>
  <si>
    <t>Layout</t>
  </si>
  <si>
    <t>Size</t>
  </si>
  <si>
    <t>Label</t>
  </si>
  <si>
    <t>Label Fill Color</t>
  </si>
  <si>
    <t>Image File</t>
  </si>
  <si>
    <t>This worksheet is no longer used but is retained to allow older versions of NodeXL to open workbooks created with NodeXL version 1.0.1.96 or later.</t>
  </si>
  <si>
    <t>Do not delete this worksheet.</t>
  </si>
  <si>
    <t>Show</t>
  </si>
  <si>
    <t>Skip</t>
  </si>
  <si>
    <t>Hide</t>
  </si>
  <si>
    <t>Show if in an Edge</t>
  </si>
  <si>
    <t>Circle</t>
  </si>
  <si>
    <t>Disk</t>
  </si>
  <si>
    <t>Sphere</t>
  </si>
  <si>
    <t>Square</t>
  </si>
  <si>
    <t>Solid Square</t>
  </si>
  <si>
    <t>Diamond</t>
  </si>
  <si>
    <t>Solid Diamond</t>
  </si>
  <si>
    <t>Triangle</t>
  </si>
  <si>
    <t>Solid Triangle</t>
  </si>
  <si>
    <t>Image</t>
  </si>
  <si>
    <t>No</t>
  </si>
  <si>
    <t>Yes</t>
  </si>
  <si>
    <t>Valid Vertex Label Positions</t>
  </si>
  <si>
    <t>Top Left</t>
  </si>
  <si>
    <t>Top Center</t>
  </si>
  <si>
    <t>Top Right</t>
  </si>
  <si>
    <t>Middle Left</t>
  </si>
  <si>
    <t>Middle Center</t>
  </si>
  <si>
    <t>Middle Right</t>
  </si>
  <si>
    <t>Bottom Left</t>
  </si>
  <si>
    <t>Bottom Center</t>
  </si>
  <si>
    <t>Bottom Right</t>
  </si>
  <si>
    <t>Label Position</t>
  </si>
  <si>
    <t>Auto Layout on Open</t>
  </si>
  <si>
    <t>Degree Bin</t>
  </si>
  <si>
    <t>Degree Frequency</t>
  </si>
  <si>
    <t>Minimum Degree</t>
  </si>
  <si>
    <t>Maximum Degree</t>
  </si>
  <si>
    <t>Average Degree</t>
  </si>
  <si>
    <t>Median Degree</t>
  </si>
  <si>
    <t>Not Available</t>
  </si>
  <si>
    <t>In-Degree Bin</t>
  </si>
  <si>
    <t>In-Degree Frequency</t>
  </si>
  <si>
    <t>Minimum In-Degree</t>
  </si>
  <si>
    <t>Maximum In-Degree</t>
  </si>
  <si>
    <t>Average In-Degree</t>
  </si>
  <si>
    <t>Median In-Degree</t>
  </si>
  <si>
    <t>Out-Degree Bin</t>
  </si>
  <si>
    <t>Out-Degree Frequency</t>
  </si>
  <si>
    <t>Minimum Out-Degree</t>
  </si>
  <si>
    <t>Maximum Out-Degree</t>
  </si>
  <si>
    <t>Average Out-Degree</t>
  </si>
  <si>
    <t>Median Out-Degree</t>
  </si>
  <si>
    <t>Betweenness Centrality Bin</t>
  </si>
  <si>
    <t>Betweenness Centrality Frequency</t>
  </si>
  <si>
    <t>Minimum Betweenness Centrality</t>
  </si>
  <si>
    <t>Maximum Betweenness Centrality</t>
  </si>
  <si>
    <t>Average Betweenness Centrality</t>
  </si>
  <si>
    <t>Median Betweenness Centrality</t>
  </si>
  <si>
    <t>Closeness Centrality Bin</t>
  </si>
  <si>
    <t>Closeness Centrality Frequency</t>
  </si>
  <si>
    <t>Minimum Closeness Centrality</t>
  </si>
  <si>
    <t>Maximum Closeness Centrality</t>
  </si>
  <si>
    <t>Average Closeness Centrality</t>
  </si>
  <si>
    <t>Median Closeness Centrality</t>
  </si>
  <si>
    <t>Eigenvector Centrality Bin</t>
  </si>
  <si>
    <t>Eigenvector Centrality Frequency</t>
  </si>
  <si>
    <t>Minimum Eigenvector Centrality</t>
  </si>
  <si>
    <t>Maximum Eigenvector Centrality</t>
  </si>
  <si>
    <t>Average Eigenvector Centrality</t>
  </si>
  <si>
    <t>Median Eigenvector Centrality</t>
  </si>
  <si>
    <t>Clustering Coefficient Bin</t>
  </si>
  <si>
    <t>Clustering Coefficient Frequency</t>
  </si>
  <si>
    <t>Minimum Clustering Coefficient</t>
  </si>
  <si>
    <t>Maximum Clustering Coefficient</t>
  </si>
  <si>
    <t>Average Clustering Coefficient</t>
  </si>
  <si>
    <t>Median Clustering Coefficient</t>
  </si>
  <si>
    <t>Dynamic Filter Bin</t>
  </si>
  <si>
    <t>Dynamic Filter Frequency</t>
  </si>
  <si>
    <t>Bin Divisor</t>
  </si>
  <si>
    <t>No Metric Message</t>
  </si>
  <si>
    <t>Dynamic Filter Source Column Range</t>
  </si>
  <si>
    <t>Histogram Property</t>
  </si>
  <si>
    <t>TableName[ColumnName]</t>
  </si>
  <si>
    <t xml:space="preserve">The empty chart above is used to create histogram images for dynamic filters.  It is associated with two columns in the HistogramBins table on the Overall Metrics worksheet, and on the HistogramProperties table on that worksheet.  The chart is on this worksheet instead of the more logical Overall Metrics worksheet because the chart must be visible for a histogram image to be created.  If the chart where in Overall Metrics in a visible range the user would see it, whereas the user never sees this Misc worksheet because the entire worksheet is hidden. </t>
  </si>
  <si>
    <t>Style</t>
  </si>
  <si>
    <t>Valid Edge Styles</t>
  </si>
  <si>
    <t>Solid</t>
  </si>
  <si>
    <t>Dash</t>
  </si>
  <si>
    <t>Dot</t>
  </si>
  <si>
    <t>Dash Dot</t>
  </si>
  <si>
    <t>Dash Dot Dot</t>
  </si>
  <si>
    <t>PageRank</t>
  </si>
  <si>
    <t>PageRank Bin</t>
  </si>
  <si>
    <t>PageRank Frequency</t>
  </si>
  <si>
    <t>Minimum PageRank</t>
  </si>
  <si>
    <t>Maximum PageRank</t>
  </si>
  <si>
    <t>Average PageRank</t>
  </si>
  <si>
    <t>Median PageRank</t>
  </si>
  <si>
    <t>Group</t>
  </si>
  <si>
    <t>Collapsed?</t>
  </si>
  <si>
    <t>Vertices</t>
  </si>
  <si>
    <t>Vertex ID</t>
  </si>
  <si>
    <t>Unique Edges</t>
  </si>
  <si>
    <t>Edges With Duplicates</t>
  </si>
  <si>
    <t>Total Edges</t>
  </si>
  <si>
    <t>Self-Loops</t>
  </si>
  <si>
    <t>Connected Components</t>
  </si>
  <si>
    <t>Single-Vertex Connected Components</t>
  </si>
  <si>
    <t>Maximum Vertices in a Connected Component</t>
  </si>
  <si>
    <t>Maximum Edges in a Connected Component</t>
  </si>
  <si>
    <t>Maximum Geodesic Distance (Diameter)</t>
  </si>
  <si>
    <t>Average Geodesic Distance</t>
  </si>
  <si>
    <t>Graph Density</t>
  </si>
  <si>
    <t>Nowhere</t>
  </si>
  <si>
    <t>Label Text Color</t>
  </si>
  <si>
    <t>Label Font Size</t>
  </si>
  <si>
    <t>Graph Metric</t>
  </si>
  <si>
    <t>Readability Metric</t>
  </si>
  <si>
    <t>Valid Group Shapes</t>
  </si>
  <si>
    <t>Reciprocated?</t>
  </si>
  <si>
    <t>Collapsed Properties</t>
  </si>
  <si>
    <t>Collapsed X</t>
  </si>
  <si>
    <t>Collapsed Y</t>
  </si>
  <si>
    <t>Valid Group Visibilities</t>
  </si>
  <si>
    <t>Reciprocated Vertex Pair Ratio</t>
  </si>
  <si>
    <t>Reciprocated Edge Ratio</t>
  </si>
  <si>
    <t>Workbook Settings 1</t>
  </si>
  <si>
    <t>Workbook Settings 2</t>
  </si>
  <si>
    <t>Workbook Settings 3</t>
  </si>
  <si>
    <t>Workbook Settings Cell Count</t>
  </si>
  <si>
    <t>Directed</t>
  </si>
  <si>
    <t>Andre</t>
  </si>
  <si>
    <t>Beverly</t>
  </si>
  <si>
    <t>Diane</t>
  </si>
  <si>
    <t>Carol</t>
  </si>
  <si>
    <t>Fernando</t>
  </si>
  <si>
    <t>Ed</t>
  </si>
  <si>
    <t>Garth</t>
  </si>
  <si>
    <t>Heather</t>
  </si>
  <si>
    <t>Ike</t>
  </si>
  <si>
    <t>Jane</t>
  </si>
  <si>
    <t>Graph History</t>
  </si>
  <si>
    <t>LayoutAlgorithm░The graph was laid out using the Harel-Koren Fast Multiscale layout algorithm.▓GraphDirectedness░The graph is directed.</t>
  </si>
  <si>
    <t>&lt;?xml version="1.0" encoding="utf-8"?&gt;_x000D_
&lt;configuration&gt;_x000D_
  &lt;configSections&gt;_x000D_
    &lt;sectionGroup name="userSettings" type="System.Configuration.UserSettingsGroup, System, Version=2.0.0.0, Culture=neutral, PublicKeyToken=b77a5c561934e089"&gt;_x000D_
      &lt;section name="GraphZoomAndScaleUserSettings" type="System.Configuration.ClientSettingsSection, System, Version=2.0.0.0, Culture=neutral, PublicKeyToken=b77a5c561934e089" allowExeDefinition="MachineToLocalUser" requirePermission="false" /&gt;_x000D_
      &lt;section name="GraphImageUserSettings2" type="System.Configuration.ClientSettingsSection, System, Version=2.0.0.0, Culture=neutral, PublicKeyToken=b77a5c561934e089" allowExeDefinition="MachineToLocalUser" requirePermission="false" /&gt;_x000D_
      &lt;section name="AutoFillUserSettings3" type="System.Configuration.ClientSettingsSection, System, Version=2.0.0.0, Culture=neutral, PublicKeyToken=b77a5c561934e089" allowExeDefinition="MachineToLocalUser" requirePermission="false" /&gt;_x000D_
      &lt;section name="ColumnGroupUserSettings" type="System.Configuration.ClientSettingsSection, System, Version=2.0.0.0, Culture=neutral, PublicKeyToken=b77a5c561934e089" allowExeDefinition="MachineToLocalUser" requirePermission="false" /&gt;_x000D_
      &lt;section name="GraphMetricUserSettings" type="System.Configuration.ClientSettingsSection, System, Version=2.0.0.0, Culture=neutral, PublicKeyToken=b77a5c561934e089" allowExeDefinition="MachineToLocalUser" requirePermission="false" /&gt;_x000D_
      &lt;section name="GroupUserSettings" type="System.Configuration.ClientSettingsSection, System, Version=2.0.0.0, Culture=neutral, PublicKeyToken=b77a5c561934e089" allowExeDefinition="MachineToLocalUser" requirePermission="false" /&gt;_x000D_
      &lt;section name="ClusterUserSettings" type="System.Configuration.ClientSettingsSection, System, Version=2.0.0.0, Culture=neutral, PublicKeyToken=b77a5c561934e089" allowExeDefinition="MachineToLocalUser" requirePermission="false" /&gt;_x000D_
      &lt;section name="LayoutUserSettings" type="System.Configuration.ClientSettingsSection, System, Version=2.0.0.0, Culture=neutral, PublicKeyToken=b77a5c561934e089" allowExeDefinition="MachineToLocalUser" requirePermission="false" /&gt;_x000D_
      &lt;section name="GeneralUserSettings4" type="System.Configuration.ClientSettingsSection, System, Version=2.0.0.0, Culture=neutral, PublicKeyToken=b77a5c561934e089" allowExeDefinition="MachineToLocalUser" requirePermission="false" /&gt;_x000D_
    &lt;/sectionGroup&gt;_x000D_
  &lt;/configSections&gt;_x000D_
  &lt;userSettings&gt;_x000D_
    &lt;GraphZoomAndScaleUserSettings&gt;_x000D_
      &lt;setting name="GraphScale" serializeAs="String"&gt;_x000D_
        &lt;value&gt;1&lt;/value&gt;_x000D_
      &lt;/setting&gt;_x000D_
    &lt;/GraphZoomAndScaleUserSettings&gt;_x000D_
    &lt;GraphImageUserSettings2&gt;_x000D_
      &lt;setting name="ImageSize" serializeAs="String"&gt;_x000D_
        &lt;value&gt;600, 400&lt;/value&gt;_x000D_
      &lt;/setting&gt;_x000D_
      &lt;setting name="IncludeFooter" serializeAs="String"&gt;_x000D_
        &lt;value&gt;True&lt;/value&gt;_x000D_
      &lt;/setting&gt;_x000D_
      &lt;setting name="IncludeHeader" serializeAs="String"&gt;_x000D_
        &lt;value&gt;True&lt;/value&gt;_x000D_
      &lt;/setting&gt;_x000D_
      &lt;setting name="UseControlSize" serializeAs="String"&gt;_x000D_
        &lt;value&gt;True&lt;/value&gt;_x000D_
      &lt;/setting&gt;_x000D_
      &lt;setting name="FooterText" serializeAs="String"&gt;_x000D_
        &lt;value&gt;Created with NodeXL (http://nodexl.codeplex.com)&lt;/value&gt;_x000D_
      &lt;/setting&gt;_x000D_
      &lt;setting name="HeaderFooterFont" serializeAs="String"&gt;_x000D_
        &lt;value&gt;Microsoft Sans Serif, 8.25pt&lt;/value&gt;_x000D_
      &lt;/setting&gt;_x000D_
      &lt;setting name="HeaderText" serializeAs="String"&gt;_x000D_
        &lt;value&gt;The Twitter Users that Michael Phelps Follows (Michael Phelps' Social Network)&lt;/value&gt;_x000D_
      &lt;/setting&gt;_x000D_
    &lt;/GraphImageUserSettings2&gt;_x000D_
    &lt;AutoFillUserSettings3&gt;_x000D_
      &lt;setting name="VertexYDetails" serializeAs="String"&gt;_x000D_
        &lt;value&gt;False	False	0	0	0	9999	False	False&lt;/value&gt;_x000D_
      &lt;/setting&gt;_x000D_
      &lt;setting name="VertexXSourceColumnName" serializeAs="String"&gt;_x000D_
        &lt;value /&gt;_x000D_
      &lt;/setting&gt;_x000D_
      &lt;setting name="VertexLayoutOrderDetails" serializeAs="String"&gt;_x000D_
        &lt;value&gt;False	False	0	0	1	9999	False	False&lt;/value&gt;_x000D_
      &lt;/setting&gt;_x000D_
      &lt;setting name="VertexPolarRSourceColumnName" serializeAs="String"&gt;_x000D_
        &lt;value /&gt;_x000D_
      &lt;/setting&gt;_x000D_
      &lt;setting name="VertexPolarAngleSourceColumnName" serializeAs="String"&gt;_x000D_
        &lt;value /&gt;_x000D_
      &lt;/setting&gt;_x000D_
      &lt;setting name="EdgeStyleDetails" serializeAs="String"&gt;_x000D_
        &lt;value&gt;GreaterThan	0	Solid	Dash&lt;/value&gt;_x000D_
      &lt;/setting&gt;_x000D_
      &lt;setting name="EdgeWidthSourceColumnName" serializeAs="String"&gt;_x000D_
        &lt;value /&gt;_x000D_
      &lt;/setting&gt;_x000D_
      &lt;setting name="VertexLabelFillColorSourceColumnName" serializeAs="String"&gt;_x000D_
        &lt;value /&gt;_x000D_
      &lt;/setting&gt;_x000D_
      &lt;setting name="VertexColorDetails" serializeAs="String"&gt;_x000D_
        &lt;value&gt;False	False	0	10	241, 137, 4	46, 7, 195	False	False	True&lt;/value&gt;_x000D_
      &lt;/setting&gt;_x000D_
      &lt;setting name="VertexColorSourceColumnName" serializeAs="String"&gt;_x000D_
        &lt;value /&gt;_x000D_
      &lt;/setting&gt;_x000D_
      &lt;setting name="GroupLabelSourceColumnName" serializeAs="String"&gt;_x000D_
        &lt;value /&gt;_x000D_
      &lt;/setting&gt;_x000D_
      &lt;setting name="EdgeAlphaDetails" serializeAs="String"&gt;_x000D_
        &lt;value&gt;False	False	0	100	10	100	False	False&lt;/value&gt;_x000D_
      &lt;/setting&gt;_x000D_
      &lt;setting name="VertexLabelPositionDetails" serializeAs="String"&gt;_x000D_
        &lt;value&gt;GreaterThan	0	Bottom Center	Nowhere&lt;/value&gt;_x000D_
      &lt;/setting&gt;_x000D_
      &lt;setting name="EdgeVisibilitySourceColumnName" serializeAs="String"&gt;_x000D_
        &lt;value /&gt;_x000D_
      &lt;/setting&gt;_x000D_
      &lt;setting name="VertexVisibilityDetails" serializeAs="String"&gt;_x000D_
        &lt;value&gt;GreaterThan	0	Show if in an Edge	Skip&lt;/value&gt;_x000D_
      &lt;/setting&gt;_x000D_
      &lt;setting name="VertexLabelPositionSourceColumnName" serializeAs="String"&gt;_x000D_
        &lt;value /&gt;_x000D_
      &lt;/setting&gt;_x000D_
      &lt;setting name="VertexToolTipSourceColumnName" serializeAs="String"&gt;_x000D_
        &lt;value&gt;Vertex&lt;/value&gt;_x000D_
      &lt;/setting&gt;_x000D_
      &lt;setting name="GroupCollapsedSourceColumnName" serializeAs="String"&gt;_x000D_
        &lt;value /&gt;_x000D_
      &lt;/setting&gt;_x000D_
      &lt;setting name="VertexShapeSourceColumnName" serializeAs="String"&gt;_x000D_
        &lt;value /&gt;_x000D_
      &lt;/setting&gt;_x000D_
      &lt;setting name="Verte</t>
  </si>
  <si>
    <t>xPolarAngleDetails" serializeAs="String"&gt;_x000D_
        &lt;value&gt;False	False	0	0	0	359	False	False&lt;/value&gt;_x000D_
      &lt;/setting&gt;_x000D_
      &lt;setting name="VertexAlphaSourceColumnName" serializeAs="String"&gt;_x000D_
        &lt;value /&gt;_x000D_
      &lt;/setting&gt;_x000D_
      &lt;setting name="VertexAlphaDetails" serializeAs="String"&gt;_x000D_
        &lt;value&gt;False	False	0	100	10	100	False	False&lt;/value&gt;_x000D_
      &lt;/setting&gt;_x000D_
      &lt;setting name="EdgeWidthDetails" serializeAs="String"&gt;_x000D_
        &lt;value&gt;False	False	1	10	1	10	False	False&lt;/value&gt;_x000D_
      &lt;/setting&gt;_x000D_
      &lt;setting name="VertexVisibilitySourceColumnName" serializeAs="String"&gt;_x000D_
        &lt;value /&gt;_x000D_
      &lt;/setting&gt;_x000D_
      &lt;setting name="GroupCollapsedDetails" serializeAs="String"&gt;_x000D_
        &lt;value&gt;GreaterThan	0	Yes	No&lt;/value&gt;_x000D_
      &lt;/setting&gt;_x000D_
      &lt;setting name="EdgeStyleSourceColumnName" serializeAs="String"&gt;_x000D_
        &lt;value /&gt;_x000D_
      &lt;/setting&gt;_x000D_
      &lt;setting name="VertexRadiusDetails" serializeAs="String"&gt;_x000D_
        &lt;value&gt;False	False	0	0	1.5	10	True	False&lt;/value&gt;_x000D_
      &lt;/setting&gt;_x000D_
      &lt;setting name="EdgeLabelSourceColumnName" serializeAs="String"&gt;_x000D_
        &lt;value /&gt;_x000D_
      &lt;/setting&gt;_x000D_
      &lt;setting name="VertexRadiusSourceColumnName" serializeAs="String"&gt;_x000D_
        &lt;value&gt;Betweenness Centrality&lt;/value&gt;_x000D_
      &lt;/setting&gt;_x000D_
      &lt;setting name="EdgeAlphaSourceColumnName" serializeAs="String"&gt;_x000D_
        &lt;value /&gt;_x000D_
      &lt;/setting&gt;_x000D_
      &lt;setting name="VertexShapeDetails" serializeAs="String"&gt;_x000D_
        &lt;value&gt;GreaterThan	0	Solid Square	Disk&lt;/value&gt;_x000D_
      &lt;/setting&gt;_x000D_
      &lt;setting name="VertexXDetails" serializeAs="String"&gt;_x000D_
        &lt;value&gt;False	False	0	0	0	9999	False	False&lt;/value&gt;_x000D_
      &lt;/setting&gt;_x000D_
      &lt;setting name="VertexLabelSourceColumnName" serializeAs="String"&gt;_x000D_
        &lt;value /&gt;_x000D_
      &lt;/setting&gt;_x000D_
      &lt;setting name="EdgeColorDetails" serializeAs="String"&gt;_x000D_
        &lt;value&gt;False	False	0	10	241, 137, 4	46, 7, 195	False	False	True&lt;/value&gt;_x000D_
      &lt;/setting&gt;_x000D_
      &lt;setting name="VertexLabelFillColorDetails" serializeAs="String"&gt;_x000D_
        &lt;value&gt;False	False	0	10	241, 137, 4	46, 7, 195	False	False	True&lt;/value&gt;_x000D_
      &lt;/setting&gt;_x000D_
      &lt;setting name="EdgeVisibilityDetails" serializeAs="String"&gt;_x000D_
        &lt;value&gt;GreaterThan	0	Show	Skip&lt;/value&gt;_x000D_
      &lt;/setting&gt;_x000D_
      &lt;setting name="VertexYSourceColumnName" serializeAs="String"&gt;_x000D_
        &lt;value /&gt;_x000D_
      &lt;/setting&gt;_x000D_
      &lt;setting name="VertexLayoutOrderSourceColumnName" serializeAs="String"&gt;_x000D_
        &lt;value /&gt;_x000D_
      &lt;/setting&gt;_x000D_
      &lt;setting name="EdgeColorSourceColumnName" serializeAs="String"&gt;_x000D_
        &lt;value /&gt;_x000D_
      &lt;/setting&gt;_x000D_
      &lt;setting name="VertexPolarRDetails" serializeAs="String"&gt;_x000D_
        &lt;value&gt;False	False	0	0	0	1	False	False&lt;/value&gt;_x000D_
      &lt;/setting&gt;_x000D_
    &lt;/AutoFillUserSettings3&gt;_x000D_
    &lt;ColumnGroupUserSettings&gt;_x000D_
      &lt;setting name="ColumnGroupsToShow" serializeAs="String"&gt;_x000D_
        &lt;value&gt;EdgeDoNotHide, EdgeVisualAttributes, EdgeLabels, EdgeGraphMetrics, EdgeOtherColumns, VertexDoNotHide, VertexVisualAttributes, VertexGraphMetrics, VertexLabels, VertexLayout, VertexOtherColumns, GroupDoNotHide, GroupVisualAttributes, GroupLabels, GroupLayout, GroupGraphMetrics, GroupEdgeDoNotHide, GroupEdgeGraphMetrics&lt;/value&gt;_x000D_
      &lt;/setting&gt;_x000D_
    &lt;/ColumnGroupUserSettings&gt;_x000D_
    &lt;GraphMetricUserSettings&gt;_x000D_
      &lt;setting name="GraphMetricsToCalculate" serializeAs="String"&gt;_x000D_
        &lt;value&gt;InDegree, OutDegree, Degree, ClusteringCoefficient, BrandesFastCentralities, EigenvectorCentrality, PageRank, OverallMetrics, GroupMetrics, EdgeReciprocation, TopNBy, TwitterSearchNetworkTopItems, Words, ReciprocatedVertexPairRatio&lt;/value&gt;_x000D_
      &lt;/setting&gt;_x000D_
    &lt;/GraphMetricUserSettings&gt;_x000D_
    &lt;GroupUserSettings&gt;_x000D_
      &lt;setting name="ReadGroups" serializeAs="String"&gt;_x000D_
        &lt;value&gt;True&lt;/value&gt;_x000D_
      &lt;/setting&gt;_x000D_
      &lt;setting name="ReadVertexShapeFromGroups" serializeAs="String"&gt;_x000D_
        &lt;value&gt;False&lt;/value&gt;_x000D_
      &lt;/setting&gt;_x000D_
      &lt;setting name="ReadVertexColorFromGroups" serializeAs="String"&gt;_x000D_
        &lt;value&gt;True&lt;/value&gt;_x000D_
      &lt;/setting&gt;_x000D_
    &lt;/GroupUserSettings&gt;_x000D_
    &lt;ClusterUserSettings&gt;_x000D_
      &lt;setting name="ClusterAlgorithm" serializeAs="String"&gt;_x000D_
        &lt;value&gt;ClausetNewmanMoore&lt;/value&gt;_x000D_
      &lt;/setting&gt;_x000D_
      &lt;setting name="PutNeighborlessVerticesInOneCluster" serializeAs="String"&gt;_x000D_
        &lt;value&gt;True&lt;/value&gt;_x000D_
      &lt;/setting&gt;_x000D_
    &lt;/ClusterUserSettings&gt;_x000D_
    &lt;LayoutUserSettings&gt;_x000D_
      &lt;setting name="LayoutStyle" serializeAs="String"&gt;_x000D_
        &lt;value&gt;UseGroups&lt;/value&gt;_x000D_
      &lt;/setting&gt;_x000D_
      &lt;setting name="FruchtermanReingoldC" serializeAs="String"&gt;_x000D_
        &lt;value&gt;3&lt;/value&gt;_x000D_
      &lt;/setting&gt;_x000D_
      &lt;setting name="MaximumVerticesPerBin" serializeAs="String"&gt;_x000D_
        &lt;value&gt;3&lt;/value&gt;_x000D_
      &lt;/setting&gt;_x000D_
      &lt;setting name="IntergroupEdgeStyle" serializeAs="String"&gt;_x000D_
        &lt;value&gt;Show&lt;/value&gt;_x000D_
      &lt;/setting&gt;_x000D_
      &lt;setting name="Margin" serializeAs="String"&gt;_x000D_
        &lt;value&gt;6&lt;/value&gt;_x000D_
      &lt;/setting&gt;_x000D_
      &lt;setting name="FruchtermanReingoldIterations" serializeAs="String"&gt;_x000D_
        &lt;value&gt;10&lt;/value&gt;_x000D_
      &lt;/setting&gt;_x000D_
      &lt;setting name="BinLength" serializeAs="String"&gt;_x000D_
        &lt;value&gt;16&lt;/value&gt;_x000D_
      &lt;/setting&gt;_x000D_
      &lt;setting name="Layout" serializeAs="String"&gt;_x000D_
        &lt;value&gt;HarelKorenFastMultiscale&lt;/value&gt;_x000D_
      &lt;/setting&gt;_x000D_
      &lt;setting name="GroupRectanglePenWidth" serializeAs="String"&gt;_x000D_
        &lt;value&gt;1&lt;/value&gt;_x000D_
      &lt;/setting&gt;_x000D_
      &lt;setting name="ImproveLayoutOfGroups" serializeAs="String"&gt;_x000D_
        &lt;value&gt;True&lt;/value&gt;_x000D_
      &lt;/setting&gt;_x000D_
    &lt;/LayoutUserSettings&gt;_x000D_
    &lt;GeneralUserSettings4&gt;_x000D_
      &lt;setting name="NewWorkbookGraphDirectedness" serializeAs="String"&gt;_x000D_
        &lt;value&gt;Directed&lt;/value&gt;_x000D_
      &lt;/setting&gt;_x000D_
      &lt;setting name="BackColor" serializeAs="String"&gt;_x000D_
        &lt;value&gt;White&lt;/value&gt;_x000D_
      &lt;/setting&gt;_x000D_
      &lt;setting name="BackgroundImageUri" serializeAs="String"&gt;_x000D_
        &lt;value /&gt;_x000D_
      &lt;/setting&gt;_x000D_
      &lt;setting name="AutoReadWorkbook" serializeAs="String"&gt;_x000D_
        &lt;value&gt;True&lt;/value&gt;_x000D_
      &lt;/setting&gt;_x000D_
      &lt;setting name="SelectedEdgeColor" serializeAs="String"&gt;_x000D_
        &lt;value</t>
  </si>
  <si>
    <t>&gt;Red&lt;/value&gt;_x000D_
      &lt;/setting&gt;_x000D_
      &lt;setting name="VertexAlpha" serializeAs="String"&gt;_x000D_
        &lt;value&gt;100&lt;/value&gt;_x000D_
      &lt;/setting&gt;_x000D_
      &lt;setting name="AxisFont" serializeAs="String"&gt;_x000D_
        &lt;value&gt;Microsoft Sans Serif, 8.25pt&lt;/value&gt;_x000D_
      &lt;/setting&gt;_x000D_
      &lt;setting name="EdgeBezierDisplacementFactor" serializeAs="String"&gt;_x000D_
        &lt;value&gt;0.6&lt;/value&gt;_x000D_
      &lt;/setting&gt;_x000D_
      &lt;setting name="VertexRadius" serializeAs="String"&gt;_x000D_
        &lt;value&gt;1.5&lt;/value&gt;_x000D_
      &lt;/setting&gt;_x000D_
      &lt;setting name="VertexRelativeOuterGlowSize" serializeAs="String"&gt;_x000D_
        &lt;value&gt;3&lt;/value&gt;_x000D_
      &lt;/setting&gt;_x000D_
      &lt;setting name="AutoSelect" serializeAs="String"&gt;_x000D_
        &lt;value&gt;True&lt;/value&gt;_x000D_
      &lt;/setting&gt;_x000D_
      &lt;setting name="EdgeCurveStyle" serializeAs="String"&gt;_x000D_
        &lt;value&gt;Straight&lt;/value&gt;_x000D_
      &lt;/setting&gt;_x000D_
      &lt;setting name="VertexEffect" serializeAs="String"&gt;_x000D_
        &lt;value&gt;None&lt;/value&gt;_x000D_
      &lt;/setting&gt;_x000D_
      &lt;setting name="LabelUserSettings" serializeAs="String"&gt;_x000D_
        &lt;value&gt;Microsoft Sans Serif, 8.25pt	White	BottomCenter	2147483647	2147483647	Black	True	200	Black	86	MiddleCenter&lt;/value&gt;_x000D_
      &lt;/setting&gt;_x000D_
      &lt;setting name="EdgeBundlerStraightening" serializeAs="String"&gt;_x000D_
        &lt;value&gt;0.15&lt;/value&gt;_x000D_
      &lt;/setting&gt;_x000D_
      &lt;setting name="EdgeAlpha" serializeAs="String"&gt;_x000D_
        &lt;value&gt;100&lt;/value&gt;_x000D_
      &lt;/setting&gt;_x000D_
      &lt;setting name="SelectedVertexColor" serializeAs="String"&gt;_x000D_
        &lt;value&gt;Red&lt;/value&gt;_x000D_
      &lt;/setting&gt;_x000D_
      &lt;setting name="VertexColor" serializeAs="String"&gt;_x000D_
        &lt;value&gt;Black&lt;/value&gt;_x000D_
      &lt;/setting&gt;_x000D_
      &lt;setting name="EdgeWidth" serializeAs="String"&gt;_x000D_
        &lt;value&gt;1&lt;/value&gt;_x000D_
      &lt;/setting&gt;_x000D_
      &lt;setting name="VertexShape" serializeAs="String"&gt;_x000D_
        &lt;value&gt;Disk&lt;/value&gt;_x000D_
      &lt;/setting&gt;_x000D_
      &lt;setting name="RelativeArrowSize" serializeAs="String"&gt;_x000D_
        &lt;value&gt;3&lt;/value&gt;_x000D_
      &lt;/setting&gt;_x000D_
      &lt;setting name="VertexImageSize" serializeAs="String"&gt;_x000D_
        &lt;value&gt;3&lt;/value&gt;_x000D_
      &lt;/setting&gt;_x000D_
      &lt;setting name="EdgeColor" serializeAs="String"&gt;_x000D_
        &lt;value&gt;Gray&lt;/value&gt;_x000D_
      &lt;/setting&gt;_x000D_
      &lt;setting name="ReadEdgeLabels" serializeAs="String"&gt;_x000D_
        &lt;value&gt;True&lt;/value&gt;_x000D_
      &lt;/setting&gt;_x000D_
      &lt;setting name="ShowGraphLegend" serializeAs="String"&gt;_x000D_
        &lt;value&gt;False&lt;/value&gt;_x000D_
      &lt;/setting&gt;_x000D_
      &lt;setting name="ShowGraphAxes" serializeAs="String"&gt;_x000D_
        &lt;value&gt;False&lt;/value&gt;_x000D_
      &lt;/setting&gt;_x000D_
      &lt;setting name="ReadVertexLabels" serializeAs="String"&gt;_x000D_
        &lt;value&gt;True&lt;/value&gt;_x000D_
      &lt;/setting&gt;_x000D_
      &lt;setting name="ReadGroupLabels" serializeAs="String"&gt;_x000D_
        &lt;value&gt;True&lt;/value&gt;_x000D_
      &lt;/setting&gt;_x000D_
    &lt;/GeneralUserSettings4&gt;_x000D_
  &lt;/userSettings&gt;_x000D_
&lt;/configuration&gt;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</si>
</sst>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0.0"/>
    <numFmt numFmtId="165" formatCode="#,##0.0"/>
    <numFmt numFmtId="166" formatCode="#,##0.000"/>
    <numFmt numFmtId="167" formatCode="0.000"/>
  </numFmts>
  <fonts count="13" x14ac:knownFonts="1">
    <font>
      <sz val="11"/>
      <color theme="1"/>
      <name val="Calibri"/>
      <family val="2"/>
      <scheme val="minor"/>
    </font>
    <font>
      <b/>
      <sz val="11"/>
      <color theme="1"/>
      <name val="Calibri"/>
      <family val="2"/>
      <scheme val="minor"/>
    </font>
    <font>
      <b/>
      <sz val="8"/>
      <color indexed="81"/>
      <name val="Tahoma"/>
      <family val="2"/>
    </font>
    <font>
      <sz val="8"/>
      <color indexed="81"/>
      <name val="Tahoma"/>
      <family val="2"/>
    </font>
    <font>
      <u/>
      <sz val="8"/>
      <color indexed="81"/>
      <name val="Tahoma"/>
      <family val="2"/>
    </font>
    <font>
      <sz val="11"/>
      <color theme="1"/>
      <name val="Calibri"/>
      <family val="2"/>
      <scheme val="minor"/>
    </font>
    <font>
      <sz val="11"/>
      <color theme="0"/>
      <name val="Calibri"/>
      <family val="2"/>
      <scheme val="minor"/>
    </font>
    <font>
      <b/>
      <sz val="11"/>
      <color theme="0"/>
      <name val="Calibri"/>
      <family val="2"/>
      <scheme val="minor"/>
    </font>
    <font>
      <b/>
      <sz val="9"/>
      <color indexed="81"/>
      <name val="Tahoma"/>
      <charset val="1"/>
    </font>
    <font>
      <sz val="9"/>
      <color indexed="81"/>
      <name val="Tahoma"/>
      <family val="2"/>
    </font>
    <font>
      <sz val="9"/>
      <color indexed="81"/>
      <name val="Tahoma"/>
      <charset val="1"/>
    </font>
    <font>
      <sz val="11"/>
      <color theme="1"/>
      <name val="Calibri"/>
      <scheme val="minor"/>
    </font>
    <font>
      <b/>
      <sz val="9"/>
      <color indexed="81"/>
      <name val="Tahoma"/>
      <family val="2"/>
    </font>
  </fonts>
  <fills count="10">
    <fill>
      <patternFill patternType="none"/>
    </fill>
    <fill>
      <patternFill patternType="gray125"/>
    </fill>
    <fill>
      <patternFill patternType="solid">
        <fgColor theme="1" tint="0.499984740745262"/>
        <bgColor indexed="64"/>
      </patternFill>
    </fill>
    <fill>
      <patternFill patternType="solid">
        <fgColor theme="4" tint="0.59996337778862885"/>
        <bgColor indexed="64"/>
      </patternFill>
    </fill>
    <fill>
      <patternFill patternType="solid">
        <fgColor theme="4" tint="0.39994506668294322"/>
        <bgColor indexed="64"/>
      </patternFill>
    </fill>
    <fill>
      <patternFill patternType="solid">
        <fgColor theme="4" tint="0.79998168889431442"/>
        <bgColor indexed="64"/>
      </patternFill>
    </fill>
    <fill>
      <patternFill patternType="solid">
        <fgColor theme="4" tint="-0.24994659260841701"/>
        <bgColor indexed="64"/>
      </patternFill>
    </fill>
    <fill>
      <patternFill patternType="solid">
        <fgColor theme="4"/>
        <bgColor theme="4"/>
      </patternFill>
    </fill>
    <fill>
      <patternFill patternType="solid">
        <fgColor theme="4" tint="0.59999389629810485"/>
        <bgColor theme="4" tint="0.59999389629810485"/>
      </patternFill>
    </fill>
    <fill>
      <patternFill patternType="solid">
        <fgColor theme="4" tint="0.79998168889431442"/>
        <bgColor theme="4" tint="0.79998168889431442"/>
      </patternFill>
    </fill>
  </fills>
  <borders count="12">
    <border>
      <left/>
      <right/>
      <top/>
      <bottom/>
      <diagonal/>
    </border>
    <border>
      <left style="thin">
        <color theme="0"/>
      </left>
      <right style="thin">
        <color theme="0"/>
      </right>
      <top style="thin">
        <color theme="0"/>
      </top>
      <bottom style="thin">
        <color theme="0"/>
      </bottom>
      <diagonal/>
    </border>
    <border>
      <left style="thin">
        <color theme="0"/>
      </left>
      <right/>
      <top/>
      <bottom/>
      <diagonal/>
    </border>
    <border>
      <left/>
      <right style="thin">
        <color theme="0"/>
      </right>
      <top/>
      <bottom style="thick">
        <color theme="0"/>
      </bottom>
      <diagonal/>
    </border>
    <border>
      <left/>
      <right/>
      <top/>
      <bottom style="thick">
        <color theme="0"/>
      </bottom>
      <diagonal/>
    </border>
    <border>
      <left/>
      <right style="thin">
        <color theme="0"/>
      </right>
      <top/>
      <bottom style="thin">
        <color theme="0"/>
      </bottom>
      <diagonal/>
    </border>
    <border>
      <left/>
      <right/>
      <top/>
      <bottom style="thin">
        <color theme="0"/>
      </bottom>
      <diagonal/>
    </border>
    <border>
      <left/>
      <right style="thin">
        <color theme="0"/>
      </right>
      <top/>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diagonal/>
    </border>
  </borders>
  <cellStyleXfs count="9">
    <xf numFmtId="0" fontId="0" fillId="0" borderId="0"/>
    <xf numFmtId="49" fontId="5" fillId="2" borderId="1" applyNumberFormat="0" applyFont="0" applyAlignment="0" applyProtection="0"/>
    <xf numFmtId="0" fontId="5" fillId="0" borderId="0" applyNumberFormat="0" applyFont="0" applyFill="0" applyBorder="0" applyAlignment="0" applyProtection="0"/>
    <xf numFmtId="0" fontId="5" fillId="0" borderId="0" applyNumberFormat="0" applyFont="0" applyBorder="0" applyAlignment="0" applyProtection="0"/>
    <xf numFmtId="49" fontId="5" fillId="5" borderId="1" applyNumberFormat="0" applyFont="0" applyAlignment="0" applyProtection="0"/>
    <xf numFmtId="49" fontId="5" fillId="4" borderId="1" applyNumberFormat="0" applyAlignment="0" applyProtection="0"/>
    <xf numFmtId="0" fontId="6" fillId="6" borderId="1" applyNumberFormat="0" applyAlignment="0" applyProtection="0"/>
    <xf numFmtId="164" fontId="5" fillId="3" borderId="1" applyNumberFormat="0" applyFont="0" applyAlignment="0" applyProtection="0"/>
    <xf numFmtId="49" fontId="5" fillId="5" borderId="1" applyNumberFormat="0" applyFont="0" applyAlignment="0" applyProtection="0"/>
  </cellStyleXfs>
  <cellXfs count="103">
    <xf numFmtId="0" fontId="0" fillId="0" borderId="0" xfId="0"/>
    <xf numFmtId="49" fontId="0" fillId="0" borderId="0" xfId="0" applyNumberFormat="1"/>
    <xf numFmtId="1" fontId="0" fillId="0" borderId="0" xfId="0" applyNumberFormat="1"/>
    <xf numFmtId="0" fontId="0" fillId="0" borderId="0" xfId="0" applyNumberFormat="1"/>
    <xf numFmtId="0" fontId="1" fillId="0" borderId="0" xfId="0" applyFont="1" applyAlignment="1">
      <alignment wrapText="1"/>
    </xf>
    <xf numFmtId="49" fontId="1" fillId="0" borderId="0" xfId="0" applyNumberFormat="1" applyFont="1" applyAlignment="1">
      <alignment wrapText="1"/>
    </xf>
    <xf numFmtId="164" fontId="0" fillId="0" borderId="0" xfId="0" applyNumberFormat="1"/>
    <xf numFmtId="0" fontId="0" fillId="0" borderId="0" xfId="0" applyAlignment="1">
      <alignment vertical="top" wrapText="1"/>
    </xf>
    <xf numFmtId="0" fontId="0" fillId="0" borderId="0" xfId="0" applyNumberFormat="1" applyAlignment="1">
      <alignment wrapText="1"/>
    </xf>
    <xf numFmtId="164" fontId="0" fillId="0" borderId="0" xfId="0" applyNumberFormat="1" applyAlignment="1">
      <alignment wrapText="1"/>
    </xf>
    <xf numFmtId="1" fontId="0" fillId="0" borderId="0" xfId="0" applyNumberFormat="1" applyAlignment="1">
      <alignment wrapText="1"/>
    </xf>
    <xf numFmtId="49" fontId="0" fillId="0" borderId="0" xfId="0" applyNumberFormat="1" applyAlignment="1">
      <alignment wrapText="1"/>
    </xf>
    <xf numFmtId="0" fontId="0" fillId="0" borderId="0" xfId="0" applyBorder="1"/>
    <xf numFmtId="0" fontId="0" fillId="0" borderId="0" xfId="0" applyAlignment="1">
      <alignment wrapText="1"/>
    </xf>
    <xf numFmtId="49" fontId="0" fillId="0" borderId="0" xfId="3" applyNumberFormat="1" applyFont="1"/>
    <xf numFmtId="0" fontId="0" fillId="5" borderId="1" xfId="4" applyNumberFormat="1" applyFont="1"/>
    <xf numFmtId="49" fontId="6" fillId="6" borderId="1" xfId="6" applyNumberFormat="1"/>
    <xf numFmtId="0" fontId="0" fillId="0" borderId="0" xfId="2" applyFont="1"/>
    <xf numFmtId="0" fontId="0" fillId="5" borderId="0" xfId="4" applyNumberFormat="1" applyFont="1" applyBorder="1"/>
    <xf numFmtId="1" fontId="0" fillId="5" borderId="0" xfId="4" applyNumberFormat="1" applyFont="1" applyBorder="1"/>
    <xf numFmtId="0" fontId="0" fillId="2" borderId="0" xfId="1" applyNumberFormat="1" applyFont="1" applyBorder="1"/>
    <xf numFmtId="0" fontId="5" fillId="4" borderId="0" xfId="5" applyNumberFormat="1" applyBorder="1"/>
    <xf numFmtId="164" fontId="5" fillId="4" borderId="0" xfId="5" applyNumberFormat="1" applyBorder="1"/>
    <xf numFmtId="1" fontId="5" fillId="4" borderId="0" xfId="5" applyNumberFormat="1" applyBorder="1"/>
    <xf numFmtId="0" fontId="5" fillId="4" borderId="2" xfId="5" applyNumberFormat="1" applyBorder="1"/>
    <xf numFmtId="0" fontId="0" fillId="5" borderId="2" xfId="4" applyNumberFormat="1" applyFont="1" applyBorder="1"/>
    <xf numFmtId="0" fontId="6" fillId="6" borderId="0" xfId="6" applyBorder="1"/>
    <xf numFmtId="0" fontId="6" fillId="6" borderId="2" xfId="6" applyBorder="1"/>
    <xf numFmtId="0" fontId="0" fillId="3" borderId="0" xfId="7" applyNumberFormat="1" applyFont="1" applyBorder="1"/>
    <xf numFmtId="0" fontId="0" fillId="3" borderId="2" xfId="7" applyNumberFormat="1" applyFont="1" applyBorder="1"/>
    <xf numFmtId="0" fontId="0" fillId="2" borderId="2" xfId="1" applyNumberFormat="1" applyFont="1" applyBorder="1"/>
    <xf numFmtId="0" fontId="0" fillId="0" borderId="2" xfId="2" applyFont="1" applyBorder="1"/>
    <xf numFmtId="0" fontId="1" fillId="0" borderId="0" xfId="0" applyNumberFormat="1" applyFont="1"/>
    <xf numFmtId="4" fontId="0" fillId="0" borderId="0" xfId="0" applyNumberFormat="1"/>
    <xf numFmtId="4" fontId="0" fillId="0" borderId="0" xfId="0" applyNumberFormat="1" applyBorder="1"/>
    <xf numFmtId="0" fontId="5" fillId="4" borderId="1" xfId="5" applyNumberFormat="1"/>
    <xf numFmtId="0" fontId="5" fillId="4" borderId="1" xfId="5" applyNumberFormat="1" applyAlignment="1"/>
    <xf numFmtId="0" fontId="7" fillId="7" borderId="3" xfId="0" applyFont="1" applyFill="1" applyBorder="1"/>
    <xf numFmtId="0" fontId="7" fillId="7" borderId="4" xfId="0" applyFont="1" applyFill="1" applyBorder="1"/>
    <xf numFmtId="4" fontId="0" fillId="8" borderId="5" xfId="0" applyNumberFormat="1" applyFont="1" applyFill="1" applyBorder="1"/>
    <xf numFmtId="0" fontId="0" fillId="8" borderId="6" xfId="0" applyNumberFormat="1" applyFont="1" applyFill="1" applyBorder="1"/>
    <xf numFmtId="4" fontId="0" fillId="9" borderId="5" xfId="0" applyNumberFormat="1" applyFont="1" applyFill="1" applyBorder="1"/>
    <xf numFmtId="0" fontId="0" fillId="9" borderId="6" xfId="0" applyNumberFormat="1" applyFont="1" applyFill="1" applyBorder="1"/>
    <xf numFmtId="4" fontId="0" fillId="9" borderId="7" xfId="0" applyNumberFormat="1" applyFont="1" applyFill="1" applyBorder="1"/>
    <xf numFmtId="0" fontId="0" fillId="9" borderId="0" xfId="0" applyNumberFormat="1" applyFont="1" applyFill="1"/>
    <xf numFmtId="0" fontId="0" fillId="8" borderId="5" xfId="0" applyNumberFormat="1" applyFont="1" applyFill="1" applyBorder="1"/>
    <xf numFmtId="0" fontId="0" fillId="9" borderId="5" xfId="0" applyNumberFormat="1" applyFont="1" applyFill="1" applyBorder="1"/>
    <xf numFmtId="0" fontId="0" fillId="9" borderId="7" xfId="0" applyNumberFormat="1" applyFont="1" applyFill="1" applyBorder="1"/>
    <xf numFmtId="1" fontId="5" fillId="4" borderId="1" xfId="5" applyNumberFormat="1"/>
    <xf numFmtId="167" fontId="5" fillId="4" borderId="1" xfId="5" applyNumberFormat="1"/>
    <xf numFmtId="49" fontId="0" fillId="0" borderId="0" xfId="3" applyNumberFormat="1" applyFont="1" applyAlignment="1">
      <alignment wrapText="1"/>
    </xf>
    <xf numFmtId="1" fontId="5" fillId="4" borderId="1" xfId="5" applyNumberFormat="1" applyAlignment="1"/>
    <xf numFmtId="167" fontId="5" fillId="4" borderId="1" xfId="5" applyNumberFormat="1" applyAlignment="1"/>
    <xf numFmtId="167" fontId="11" fillId="4" borderId="1" xfId="5" applyNumberFormat="1" applyFont="1" applyAlignment="1"/>
    <xf numFmtId="0" fontId="0" fillId="5" borderId="1" xfId="4" applyNumberFormat="1" applyFont="1" applyAlignment="1">
      <alignment wrapText="1"/>
    </xf>
    <xf numFmtId="164" fontId="0" fillId="5" borderId="1" xfId="4" applyNumberFormat="1" applyFont="1" applyAlignment="1">
      <alignment wrapText="1"/>
    </xf>
    <xf numFmtId="1" fontId="0" fillId="5" borderId="1" xfId="4" applyNumberFormat="1" applyFont="1" applyAlignment="1">
      <alignment wrapText="1"/>
    </xf>
    <xf numFmtId="0" fontId="6" fillId="6" borderId="1" xfId="6" applyNumberFormat="1" applyAlignment="1">
      <alignment wrapText="1"/>
    </xf>
    <xf numFmtId="49" fontId="6" fillId="6" borderId="1" xfId="6" applyNumberFormat="1" applyAlignment="1">
      <alignment wrapText="1"/>
    </xf>
    <xf numFmtId="0" fontId="0" fillId="3" borderId="1" xfId="7" applyNumberFormat="1" applyFont="1" applyAlignment="1">
      <alignment wrapText="1"/>
    </xf>
    <xf numFmtId="164" fontId="0" fillId="3" borderId="1" xfId="7" applyNumberFormat="1" applyFont="1" applyAlignment="1">
      <alignment wrapText="1"/>
    </xf>
    <xf numFmtId="165" fontId="0" fillId="3" borderId="1" xfId="7" applyNumberFormat="1" applyFont="1" applyAlignment="1">
      <alignment wrapText="1"/>
    </xf>
    <xf numFmtId="166" fontId="0" fillId="3" borderId="1" xfId="7" applyNumberFormat="1" applyFont="1" applyAlignment="1">
      <alignment wrapText="1"/>
    </xf>
    <xf numFmtId="0" fontId="0" fillId="2" borderId="1" xfId="1" applyNumberFormat="1" applyFont="1" applyAlignment="1">
      <alignment wrapText="1"/>
    </xf>
    <xf numFmtId="0" fontId="0" fillId="0" borderId="0" xfId="2" applyNumberFormat="1" applyFont="1" applyAlignment="1">
      <alignment wrapText="1"/>
    </xf>
    <xf numFmtId="0" fontId="5" fillId="2" borderId="1" xfId="1" applyNumberFormat="1"/>
    <xf numFmtId="0" fontId="6" fillId="6" borderId="1" xfId="6"/>
    <xf numFmtId="0" fontId="11" fillId="5" borderId="1" xfId="4" applyNumberFormat="1" applyFont="1" applyAlignment="1">
      <alignment wrapText="1"/>
    </xf>
    <xf numFmtId="0" fontId="6" fillId="6" borderId="1" xfId="6" applyNumberFormat="1"/>
    <xf numFmtId="0" fontId="5" fillId="4" borderId="1" xfId="5" applyNumberFormat="1" applyAlignment="1">
      <alignment wrapText="1"/>
    </xf>
    <xf numFmtId="0" fontId="0" fillId="5" borderId="8" xfId="4" applyNumberFormat="1" applyFont="1" applyBorder="1"/>
    <xf numFmtId="0" fontId="0" fillId="5" borderId="9" xfId="4" applyNumberFormat="1" applyFont="1" applyBorder="1"/>
    <xf numFmtId="0" fontId="0" fillId="5" borderId="10" xfId="4" applyNumberFormat="1" applyFont="1" applyBorder="1"/>
    <xf numFmtId="0" fontId="0" fillId="3" borderId="8" xfId="7" applyNumberFormat="1" applyFont="1" applyBorder="1"/>
    <xf numFmtId="0" fontId="6" fillId="3" borderId="10" xfId="7" applyNumberFormat="1" applyFont="1" applyBorder="1"/>
    <xf numFmtId="0" fontId="5" fillId="2" borderId="8" xfId="1" applyNumberFormat="1" applyBorder="1"/>
    <xf numFmtId="0" fontId="5" fillId="2" borderId="10" xfId="1" applyNumberFormat="1" applyBorder="1"/>
    <xf numFmtId="0" fontId="5" fillId="4" borderId="8" xfId="5" applyNumberFormat="1" applyBorder="1"/>
    <xf numFmtId="0" fontId="5" fillId="4" borderId="9" xfId="5" applyNumberFormat="1" applyBorder="1"/>
    <xf numFmtId="0" fontId="0" fillId="3" borderId="1" xfId="7" applyNumberFormat="1" applyFont="1"/>
    <xf numFmtId="1" fontId="0" fillId="5" borderId="1" xfId="4" applyNumberFormat="1" applyFont="1"/>
    <xf numFmtId="0" fontId="0" fillId="2" borderId="1" xfId="1" applyNumberFormat="1" applyFont="1"/>
    <xf numFmtId="0" fontId="11" fillId="2" borderId="1" xfId="1" applyNumberFormat="1" applyFont="1" applyAlignment="1">
      <alignment wrapText="1"/>
    </xf>
    <xf numFmtId="164" fontId="0" fillId="5" borderId="1" xfId="4" applyNumberFormat="1" applyFont="1"/>
    <xf numFmtId="164" fontId="0" fillId="3" borderId="1" xfId="7" applyNumberFormat="1" applyFont="1"/>
    <xf numFmtId="165" fontId="0" fillId="3" borderId="1" xfId="7" applyNumberFormat="1" applyFont="1"/>
    <xf numFmtId="166" fontId="0" fillId="3" borderId="1" xfId="7" applyNumberFormat="1" applyFont="1"/>
    <xf numFmtId="1" fontId="11" fillId="4" borderId="1" xfId="5" applyNumberFormat="1" applyFont="1" applyAlignment="1"/>
    <xf numFmtId="0" fontId="0" fillId="0" borderId="0" xfId="2" applyNumberFormat="1" applyFont="1"/>
    <xf numFmtId="49" fontId="0" fillId="0" borderId="0" xfId="3" applyNumberFormat="1" applyFont="1" applyBorder="1"/>
    <xf numFmtId="0" fontId="0" fillId="5" borderId="11" xfId="4" applyNumberFormat="1" applyFont="1" applyBorder="1"/>
    <xf numFmtId="164" fontId="0" fillId="5" borderId="11" xfId="4" applyNumberFormat="1" applyFont="1" applyBorder="1"/>
    <xf numFmtId="1" fontId="0" fillId="5" borderId="11" xfId="4" applyNumberFormat="1" applyFont="1" applyBorder="1"/>
    <xf numFmtId="49" fontId="6" fillId="6" borderId="11" xfId="6" applyNumberFormat="1" applyBorder="1"/>
    <xf numFmtId="0" fontId="6" fillId="6" borderId="11" xfId="6" applyNumberFormat="1" applyBorder="1"/>
    <xf numFmtId="164" fontId="0" fillId="3" borderId="11" xfId="7" applyNumberFormat="1" applyFont="1" applyBorder="1"/>
    <xf numFmtId="165" fontId="0" fillId="3" borderId="11" xfId="7" applyNumberFormat="1" applyFont="1" applyBorder="1"/>
    <xf numFmtId="166" fontId="0" fillId="3" borderId="11" xfId="7" applyNumberFormat="1" applyFont="1" applyBorder="1"/>
    <xf numFmtId="1" fontId="11" fillId="4" borderId="11" xfId="5" applyNumberFormat="1" applyFont="1" applyBorder="1" applyAlignment="1"/>
    <xf numFmtId="167" fontId="11" fillId="4" borderId="11" xfId="5" applyNumberFormat="1" applyFont="1" applyBorder="1" applyAlignment="1"/>
    <xf numFmtId="167" fontId="5" fillId="4" borderId="11" xfId="5" applyNumberFormat="1" applyBorder="1" applyAlignment="1"/>
    <xf numFmtId="0" fontId="0" fillId="2" borderId="11" xfId="1" applyNumberFormat="1" applyFont="1" applyBorder="1"/>
    <xf numFmtId="0" fontId="0" fillId="0" borderId="0" xfId="2" applyNumberFormat="1" applyFont="1" applyBorder="1"/>
  </cellXfs>
  <cellStyles count="9">
    <cellStyle name="NodeXL Do Not Edit" xfId="1"/>
    <cellStyle name="NodeXL Graph Metric" xfId="5"/>
    <cellStyle name="NodeXL Graph Metric Separator" xfId="8"/>
    <cellStyle name="NodeXL Label" xfId="6"/>
    <cellStyle name="NodeXL Layout" xfId="7"/>
    <cellStyle name="NodeXL Other Column" xfId="2"/>
    <cellStyle name="NodeXL Required" xfId="3"/>
    <cellStyle name="NodeXL Visual Property" xfId="4"/>
    <cellStyle name="Normal" xfId="0" builtinId="0"/>
  </cellStyles>
  <dxfs count="97">
    <dxf>
      <numFmt numFmtId="0" formatCode="General"/>
      <alignment horizontal="general" vertical="bottom" textRotation="0" wrapText="1" indent="0" justifyLastLine="0" shrinkToFit="0" readingOrder="0"/>
    </dxf>
    <dxf>
      <font>
        <b/>
        <i val="0"/>
        <strike val="0"/>
        <condense val="0"/>
        <extend val="0"/>
        <outline val="0"/>
        <shadow val="0"/>
        <u val="none"/>
        <vertAlign val="baseline"/>
        <sz val="11"/>
        <color theme="1"/>
        <name val="Calibri"/>
        <scheme val="minor"/>
      </font>
      <alignment horizontal="general" vertical="bottom" textRotation="0" wrapText="1" relativeIndent="0" justifyLastLine="0" shrinkToFit="0" readingOrder="0"/>
    </dxf>
    <dxf>
      <font>
        <b/>
        <i val="0"/>
        <strike val="0"/>
        <condense val="0"/>
        <extend val="0"/>
        <outline val="0"/>
        <shadow val="0"/>
        <u val="none"/>
        <vertAlign val="baseline"/>
        <sz val="11"/>
        <color theme="1"/>
        <name val="Calibri"/>
        <scheme val="minor"/>
      </font>
      <alignment horizontal="general" vertical="bottom" textRotation="0" wrapText="1" relative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numFmt numFmtId="0" formatCode="General"/>
    </dxf>
    <dxf>
      <numFmt numFmtId="4" formatCode="#,##0.00"/>
    </dxf>
    <dxf>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dxf>
    <dxf>
      <numFmt numFmtId="30" formatCode="@"/>
    </dxf>
    <dxf>
      <numFmt numFmtId="30" formatCode="@"/>
    </dxf>
    <dxf>
      <numFmt numFmtId="30" formatCode="@"/>
    </dxf>
    <dxf>
      <numFmt numFmtId="30" formatCode="@"/>
    </dxf>
    <dxf>
      <numFmt numFmtId="167" formatCode="0.000"/>
    </dxf>
    <dxf>
      <numFmt numFmtId="167" formatCode="0.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0" formatCode="General"/>
    </dxf>
    <dxf>
      <font>
        <b val="0"/>
        <i val="0"/>
        <strike val="0"/>
        <condense val="0"/>
        <extend val="0"/>
        <outline val="0"/>
        <shadow val="0"/>
        <u val="none"/>
        <vertAlign val="baseline"/>
        <sz val="11"/>
        <color theme="1"/>
        <name val="Calibri"/>
        <scheme val="minor"/>
      </font>
      <numFmt numFmtId="0" formatCode="General"/>
    </dxf>
    <dxf>
      <numFmt numFmtId="30" formatCode="@"/>
    </dxf>
    <dxf>
      <font>
        <b val="0"/>
        <i val="0"/>
        <strike val="0"/>
        <condense val="0"/>
        <extend val="0"/>
        <outline val="0"/>
        <shadow val="0"/>
        <u val="none"/>
        <vertAlign val="baseline"/>
        <sz val="11"/>
        <color theme="1"/>
        <name val="Calibri"/>
        <scheme val="minor"/>
      </font>
      <numFmt numFmtId="0" formatCode="General"/>
    </dxf>
    <dxf>
      <numFmt numFmtId="0" formatCode="General"/>
    </dxf>
    <dxf>
      <numFmt numFmtId="0" formatCode="General"/>
    </dxf>
    <dxf>
      <numFmt numFmtId="30" formatCode="@"/>
    </dxf>
    <dxf>
      <alignment horizontal="general" vertical="bottom" textRotation="0" wrapText="1" indent="0" justifyLastLine="0" shrinkToFit="0" readingOrder="0"/>
    </dxf>
    <dxf>
      <numFmt numFmtId="0" formatCode="General"/>
    </dxf>
    <dxf>
      <numFmt numFmtId="0" formatCode="General"/>
    </dxf>
    <dxf>
      <numFmt numFmtId="0" formatCode="General"/>
    </dxf>
    <dxf>
      <numFmt numFmtId="167" formatCode="0.00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relativeIndent="0" justifyLastLine="0" shrinkToFit="0" readingOrder="0"/>
    </dxf>
    <dxf>
      <numFmt numFmtId="166" formatCode="#,##0.000"/>
    </dxf>
    <dxf>
      <numFmt numFmtId="166" formatCode="#,##0.000"/>
    </dxf>
    <dxf>
      <numFmt numFmtId="165" formatCode="#,##0.0"/>
    </dxf>
    <dxf>
      <numFmt numFmtId="165" formatCode="#,##0.0"/>
    </dxf>
    <dxf>
      <numFmt numFmtId="164" formatCode="0.0"/>
    </dxf>
    <dxf>
      <numFmt numFmtId="30" formatCode="@"/>
    </dxf>
    <dxf>
      <numFmt numFmtId="0" formatCode="General"/>
    </dxf>
    <dxf>
      <numFmt numFmtId="0" formatCode="General"/>
    </dxf>
    <dxf>
      <numFmt numFmtId="30" formatCode="@"/>
    </dxf>
    <dxf>
      <numFmt numFmtId="0" formatCode="General"/>
    </dxf>
    <dxf>
      <numFmt numFmtId="0" formatCode="General"/>
    </dxf>
    <dxf>
      <numFmt numFmtId="1" formatCode="0"/>
    </dxf>
    <dxf>
      <numFmt numFmtId="164" formatCode="0.0"/>
    </dxf>
    <dxf>
      <numFmt numFmtId="0" formatCode="General"/>
    </dxf>
    <dxf>
      <numFmt numFmtId="0" formatCode="General"/>
    </dxf>
    <dxf>
      <numFmt numFmtId="30" formatCode="@"/>
    </dxf>
    <dxf>
      <numFmt numFmtId="30" formatCode="@"/>
    </dxf>
    <dxf>
      <numFmt numFmtId="30" formatCode="@"/>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1" relative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1" relativeIndent="0" justifyLastLine="0" shrinkToFit="0" readingOrder="0"/>
    </dxf>
    <dxf>
      <numFmt numFmtId="0" formatCode="General"/>
      <alignment horizontal="general" vertical="bottom" textRotation="0" wrapText="1" relative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30" formatCode="@"/>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1" formatCode="0"/>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1" indent="0" justifyLastLine="0" shrinkToFit="0" readingOrder="0"/>
    </dxf>
    <dxf>
      <numFmt numFmtId="164" formatCode="0.0"/>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30" formatCode="@"/>
      <alignment horizontal="general" vertical="bottom" textRotation="0" wrapText="1" indent="0" justifyLastLine="0" shrinkToFit="0" readingOrder="0"/>
    </dxf>
    <dxf>
      <numFmt numFmtId="30" formatCode="@"/>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color theme="0"/>
      </font>
      <fill>
        <patternFill>
          <bgColor theme="4"/>
        </patternFill>
      </fill>
      <border>
        <left style="thin">
          <color theme="0"/>
        </left>
        <right style="thin">
          <color theme="0"/>
        </right>
        <top style="thin">
          <color theme="0"/>
        </top>
        <bottom style="thin">
          <color theme="0"/>
        </bottom>
        <vertical style="thin">
          <color theme="0"/>
        </vertical>
        <horizontal style="thin">
          <color theme="0"/>
        </horizontal>
      </border>
    </dxf>
  </dxfs>
  <tableStyles count="1" defaultTableStyle="TableStyleMedium9" defaultPivotStyle="PivotStyleLight16">
    <tableStyle name="NodeXL Table" pivot="0" count="1">
      <tableStyleElement type="headerRow" dxfId="9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Metrics'!$E$2</c:f>
              <c:strCache>
                <c:ptCount val="1"/>
                <c:pt idx="0">
                  <c:v>0</c:v>
                </c:pt>
              </c:strCache>
            </c:strRef>
          </c:tx>
          <c:spPr>
            <a:solidFill>
              <a:schemeClr val="accent1"/>
            </a:solidFill>
          </c:spPr>
          <c:invertIfNegative val="0"/>
          <c:cat>
            <c:numRef>
              <c:f>'Overall Metrics'!$D$2:$D$45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Metrics'!$E$2:$E$45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extLst>
            <c:ext xmlns:c16="http://schemas.microsoft.com/office/drawing/2014/chart" uri="{C3380CC4-5D6E-409C-BE32-E72D297353CC}">
              <c16:uniqueId val="{00000000-9CD2-4CC3-8170-1A73993C4AC8}"/>
            </c:ext>
          </c:extLst>
        </c:ser>
        <c:dLbls>
          <c:showLegendKey val="0"/>
          <c:showVal val="0"/>
          <c:showCatName val="0"/>
          <c:showSerName val="0"/>
          <c:showPercent val="0"/>
          <c:showBubbleSize val="0"/>
        </c:dLbls>
        <c:gapWidth val="0"/>
        <c:axId val="148927616"/>
        <c:axId val="148929536"/>
      </c:barChart>
      <c:catAx>
        <c:axId val="148927616"/>
        <c:scaling>
          <c:orientation val="minMax"/>
        </c:scaling>
        <c:delete val="1"/>
        <c:axPos val="b"/>
        <c:title>
          <c:tx>
            <c:rich>
              <a:bodyPr/>
              <a:lstStyle/>
              <a:p>
                <a:pPr>
                  <a:defRPr/>
                </a:pPr>
                <a:r>
                  <a:rPr lang="en-US"/>
                  <a:t>Degree</a:t>
                </a:r>
              </a:p>
            </c:rich>
          </c:tx>
          <c:layout>
            <c:manualLayout>
              <c:xMode val="edge"/>
              <c:yMode val="edge"/>
              <c:x val="0.44107564559545148"/>
              <c:y val="0.83479536025738765"/>
            </c:manualLayout>
          </c:layout>
          <c:overlay val="0"/>
        </c:title>
        <c:numFmt formatCode="#,##0.00" sourceLinked="1"/>
        <c:majorTickMark val="out"/>
        <c:minorTickMark val="none"/>
        <c:tickLblPos val="none"/>
        <c:crossAx val="148929536"/>
        <c:crosses val="autoZero"/>
        <c:auto val="1"/>
        <c:lblAlgn val="ctr"/>
        <c:lblOffset val="100"/>
        <c:noMultiLvlLbl val="0"/>
      </c:catAx>
      <c:valAx>
        <c:axId val="148929536"/>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48927616"/>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Metrics'!$G$2</c:f>
              <c:strCache>
                <c:ptCount val="1"/>
                <c:pt idx="0">
                  <c:v>0</c:v>
                </c:pt>
              </c:strCache>
            </c:strRef>
          </c:tx>
          <c:spPr>
            <a:solidFill>
              <a:schemeClr val="accent1"/>
            </a:solidFill>
          </c:spPr>
          <c:invertIfNegative val="0"/>
          <c:cat>
            <c:numRef>
              <c:f>'Overall Metrics'!$F$2:$F$45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Metrics'!$G$2:$G$45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extLst>
            <c:ext xmlns:c16="http://schemas.microsoft.com/office/drawing/2014/chart" uri="{C3380CC4-5D6E-409C-BE32-E72D297353CC}">
              <c16:uniqueId val="{00000000-275A-4255-939A-6EE3EF8E3807}"/>
            </c:ext>
          </c:extLst>
        </c:ser>
        <c:dLbls>
          <c:showLegendKey val="0"/>
          <c:showVal val="0"/>
          <c:showCatName val="0"/>
          <c:showSerName val="0"/>
          <c:showPercent val="0"/>
          <c:showBubbleSize val="0"/>
        </c:dLbls>
        <c:gapWidth val="0"/>
        <c:axId val="148864000"/>
        <c:axId val="154612864"/>
      </c:barChart>
      <c:catAx>
        <c:axId val="148864000"/>
        <c:scaling>
          <c:orientation val="minMax"/>
        </c:scaling>
        <c:delete val="1"/>
        <c:axPos val="b"/>
        <c:title>
          <c:tx>
            <c:rich>
              <a:bodyPr/>
              <a:lstStyle/>
              <a:p>
                <a:pPr>
                  <a:defRPr/>
                </a:pPr>
                <a:r>
                  <a:rPr lang="en-US"/>
                  <a:t>In-Degree</a:t>
                </a:r>
              </a:p>
            </c:rich>
          </c:tx>
          <c:layout>
            <c:manualLayout>
              <c:xMode val="edge"/>
              <c:yMode val="edge"/>
              <c:x val="0.43425552624336278"/>
              <c:y val="0.81759105918211861"/>
            </c:manualLayout>
          </c:layout>
          <c:overlay val="0"/>
        </c:title>
        <c:numFmt formatCode="#,##0.00" sourceLinked="1"/>
        <c:majorTickMark val="out"/>
        <c:minorTickMark val="none"/>
        <c:tickLblPos val="none"/>
        <c:crossAx val="154612864"/>
        <c:crosses val="autoZero"/>
        <c:auto val="1"/>
        <c:lblAlgn val="ctr"/>
        <c:lblOffset val="100"/>
        <c:noMultiLvlLbl val="0"/>
      </c:catAx>
      <c:valAx>
        <c:axId val="154612864"/>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48864000"/>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Metrics'!$I$2</c:f>
              <c:strCache>
                <c:ptCount val="1"/>
                <c:pt idx="0">
                  <c:v>0</c:v>
                </c:pt>
              </c:strCache>
            </c:strRef>
          </c:tx>
          <c:spPr>
            <a:solidFill>
              <a:schemeClr val="accent1"/>
            </a:solidFill>
          </c:spPr>
          <c:invertIfNegative val="0"/>
          <c:cat>
            <c:numRef>
              <c:f>'Overall Metrics'!$H$2:$H$45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Metrics'!$I$2:$I$45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extLst>
            <c:ext xmlns:c16="http://schemas.microsoft.com/office/drawing/2014/chart" uri="{C3380CC4-5D6E-409C-BE32-E72D297353CC}">
              <c16:uniqueId val="{00000000-9B1C-4F7D-A047-302AFE58F29E}"/>
            </c:ext>
          </c:extLst>
        </c:ser>
        <c:dLbls>
          <c:showLegendKey val="0"/>
          <c:showVal val="0"/>
          <c:showCatName val="0"/>
          <c:showSerName val="0"/>
          <c:showPercent val="0"/>
          <c:showBubbleSize val="0"/>
        </c:dLbls>
        <c:gapWidth val="0"/>
        <c:axId val="154633728"/>
        <c:axId val="154635648"/>
      </c:barChart>
      <c:catAx>
        <c:axId val="154633728"/>
        <c:scaling>
          <c:orientation val="minMax"/>
        </c:scaling>
        <c:delete val="1"/>
        <c:axPos val="b"/>
        <c:title>
          <c:tx>
            <c:rich>
              <a:bodyPr/>
              <a:lstStyle/>
              <a:p>
                <a:pPr>
                  <a:defRPr/>
                </a:pPr>
                <a:r>
                  <a:rPr lang="en-US"/>
                  <a:t>Out-Degree</a:t>
                </a:r>
              </a:p>
            </c:rich>
          </c:tx>
          <c:layout>
            <c:manualLayout>
              <c:xMode val="edge"/>
              <c:yMode val="edge"/>
              <c:x val="0.41379516818709683"/>
              <c:y val="0.80898890864450268"/>
            </c:manualLayout>
          </c:layout>
          <c:overlay val="0"/>
        </c:title>
        <c:numFmt formatCode="#,##0.00" sourceLinked="1"/>
        <c:majorTickMark val="out"/>
        <c:minorTickMark val="none"/>
        <c:tickLblPos val="none"/>
        <c:crossAx val="154635648"/>
        <c:crosses val="autoZero"/>
        <c:auto val="1"/>
        <c:lblAlgn val="ctr"/>
        <c:lblOffset val="100"/>
        <c:noMultiLvlLbl val="0"/>
      </c:catAx>
      <c:valAx>
        <c:axId val="154635648"/>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54633728"/>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Metrics'!$K$2</c:f>
              <c:strCache>
                <c:ptCount val="1"/>
                <c:pt idx="0">
                  <c:v>0</c:v>
                </c:pt>
              </c:strCache>
            </c:strRef>
          </c:tx>
          <c:spPr>
            <a:solidFill>
              <a:schemeClr val="accent1"/>
            </a:solidFill>
          </c:spPr>
          <c:invertIfNegative val="0"/>
          <c:cat>
            <c:numRef>
              <c:f>'Overall Metrics'!$J$2:$J$45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Metrics'!$K$2:$K$45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extLst>
            <c:ext xmlns:c16="http://schemas.microsoft.com/office/drawing/2014/chart" uri="{C3380CC4-5D6E-409C-BE32-E72D297353CC}">
              <c16:uniqueId val="{00000000-2FD5-425D-9961-28D75ABF98B8}"/>
            </c:ext>
          </c:extLst>
        </c:ser>
        <c:dLbls>
          <c:showLegendKey val="0"/>
          <c:showVal val="0"/>
          <c:showCatName val="0"/>
          <c:showSerName val="0"/>
          <c:showPercent val="0"/>
          <c:showBubbleSize val="0"/>
        </c:dLbls>
        <c:gapWidth val="0"/>
        <c:axId val="154243072"/>
        <c:axId val="154244992"/>
      </c:barChart>
      <c:catAx>
        <c:axId val="154243072"/>
        <c:scaling>
          <c:orientation val="minMax"/>
        </c:scaling>
        <c:delete val="1"/>
        <c:axPos val="b"/>
        <c:title>
          <c:tx>
            <c:rich>
              <a:bodyPr/>
              <a:lstStyle/>
              <a:p>
                <a:pPr>
                  <a:defRPr/>
                </a:pPr>
                <a:r>
                  <a:rPr lang="en-US"/>
                  <a:t>Betweenness Centrality</a:t>
                </a:r>
              </a:p>
            </c:rich>
          </c:tx>
          <c:layout>
            <c:manualLayout>
              <c:xMode val="edge"/>
              <c:yMode val="edge"/>
              <c:x val="0.32728710116056114"/>
              <c:y val="0.82619320971975252"/>
            </c:manualLayout>
          </c:layout>
          <c:overlay val="0"/>
        </c:title>
        <c:numFmt formatCode="#,##0.00" sourceLinked="1"/>
        <c:majorTickMark val="out"/>
        <c:minorTickMark val="none"/>
        <c:tickLblPos val="none"/>
        <c:crossAx val="154244992"/>
        <c:crosses val="autoZero"/>
        <c:auto val="1"/>
        <c:lblAlgn val="ctr"/>
        <c:lblOffset val="100"/>
        <c:noMultiLvlLbl val="0"/>
      </c:catAx>
      <c:valAx>
        <c:axId val="154244992"/>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54243072"/>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Metrics'!$M$2</c:f>
              <c:strCache>
                <c:ptCount val="1"/>
                <c:pt idx="0">
                  <c:v>0</c:v>
                </c:pt>
              </c:strCache>
            </c:strRef>
          </c:tx>
          <c:spPr>
            <a:solidFill>
              <a:schemeClr val="accent1"/>
            </a:solidFill>
          </c:spPr>
          <c:invertIfNegative val="0"/>
          <c:cat>
            <c:numRef>
              <c:f>'Overall Metrics'!$L$2:$L$45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Metrics'!$M$2:$M$45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extLst>
            <c:ext xmlns:c16="http://schemas.microsoft.com/office/drawing/2014/chart" uri="{C3380CC4-5D6E-409C-BE32-E72D297353CC}">
              <c16:uniqueId val="{00000000-171F-494C-9C6F-EA6A32AE21E0}"/>
            </c:ext>
          </c:extLst>
        </c:ser>
        <c:dLbls>
          <c:showLegendKey val="0"/>
          <c:showVal val="0"/>
          <c:showCatName val="0"/>
          <c:showSerName val="0"/>
          <c:showPercent val="0"/>
          <c:showBubbleSize val="0"/>
        </c:dLbls>
        <c:gapWidth val="0"/>
        <c:axId val="155521408"/>
        <c:axId val="155523328"/>
      </c:barChart>
      <c:catAx>
        <c:axId val="155521408"/>
        <c:scaling>
          <c:orientation val="minMax"/>
        </c:scaling>
        <c:delete val="1"/>
        <c:axPos val="b"/>
        <c:title>
          <c:tx>
            <c:rich>
              <a:bodyPr/>
              <a:lstStyle/>
              <a:p>
                <a:pPr>
                  <a:defRPr/>
                </a:pPr>
                <a:r>
                  <a:rPr lang="en-US"/>
                  <a:t>Closeness Centrality</a:t>
                </a:r>
              </a:p>
            </c:rich>
          </c:tx>
          <c:layout>
            <c:manualLayout>
              <c:xMode val="edge"/>
              <c:yMode val="edge"/>
              <c:x val="0.35406086287408578"/>
              <c:y val="0.82619320971975252"/>
            </c:manualLayout>
          </c:layout>
          <c:overlay val="0"/>
        </c:title>
        <c:numFmt formatCode="#,##0.00" sourceLinked="1"/>
        <c:majorTickMark val="out"/>
        <c:minorTickMark val="none"/>
        <c:tickLblPos val="none"/>
        <c:crossAx val="155523328"/>
        <c:crosses val="autoZero"/>
        <c:auto val="1"/>
        <c:lblAlgn val="ctr"/>
        <c:lblOffset val="100"/>
        <c:noMultiLvlLbl val="0"/>
      </c:catAx>
      <c:valAx>
        <c:axId val="155523328"/>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55521408"/>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Metrics'!$O$2</c:f>
              <c:strCache>
                <c:ptCount val="1"/>
                <c:pt idx="0">
                  <c:v>0</c:v>
                </c:pt>
              </c:strCache>
            </c:strRef>
          </c:tx>
          <c:spPr>
            <a:solidFill>
              <a:schemeClr val="accent1"/>
            </a:solidFill>
          </c:spPr>
          <c:invertIfNegative val="0"/>
          <c:cat>
            <c:numRef>
              <c:f>'Overall Metrics'!$N$2:$N$45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Metrics'!$O$2:$O$45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extLst>
            <c:ext xmlns:c16="http://schemas.microsoft.com/office/drawing/2014/chart" uri="{C3380CC4-5D6E-409C-BE32-E72D297353CC}">
              <c16:uniqueId val="{00000000-1285-44ED-8E16-3974833A7359}"/>
            </c:ext>
          </c:extLst>
        </c:ser>
        <c:dLbls>
          <c:showLegendKey val="0"/>
          <c:showVal val="0"/>
          <c:showCatName val="0"/>
          <c:showSerName val="0"/>
          <c:showPercent val="0"/>
          <c:showBubbleSize val="0"/>
        </c:dLbls>
        <c:gapWidth val="0"/>
        <c:axId val="155548288"/>
        <c:axId val="155550464"/>
      </c:barChart>
      <c:catAx>
        <c:axId val="155548288"/>
        <c:scaling>
          <c:orientation val="minMax"/>
        </c:scaling>
        <c:delete val="1"/>
        <c:axPos val="b"/>
        <c:title>
          <c:tx>
            <c:rich>
              <a:bodyPr/>
              <a:lstStyle/>
              <a:p>
                <a:pPr>
                  <a:defRPr/>
                </a:pPr>
                <a:r>
                  <a:rPr lang="en-US"/>
                  <a:t>Eigenvector</a:t>
                </a:r>
                <a:r>
                  <a:rPr lang="en-US" baseline="0"/>
                  <a:t> </a:t>
                </a:r>
                <a:r>
                  <a:rPr lang="en-US"/>
                  <a:t>Centrality</a:t>
                </a:r>
              </a:p>
            </c:rich>
          </c:tx>
          <c:layout>
            <c:manualLayout>
              <c:xMode val="edge"/>
              <c:yMode val="edge"/>
              <c:x val="0.33732726180313355"/>
              <c:y val="0.82619320971975252"/>
            </c:manualLayout>
          </c:layout>
          <c:overlay val="0"/>
        </c:title>
        <c:numFmt formatCode="#,##0.00" sourceLinked="1"/>
        <c:majorTickMark val="out"/>
        <c:minorTickMark val="none"/>
        <c:tickLblPos val="none"/>
        <c:crossAx val="155550464"/>
        <c:crosses val="autoZero"/>
        <c:auto val="1"/>
        <c:lblAlgn val="ctr"/>
        <c:lblOffset val="100"/>
        <c:noMultiLvlLbl val="0"/>
      </c:catAx>
      <c:valAx>
        <c:axId val="155550464"/>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55548288"/>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Metrics'!$S$2</c:f>
              <c:strCache>
                <c:ptCount val="1"/>
                <c:pt idx="0">
                  <c:v>0</c:v>
                </c:pt>
              </c:strCache>
            </c:strRef>
          </c:tx>
          <c:spPr>
            <a:solidFill>
              <a:schemeClr val="accent1"/>
            </a:solidFill>
          </c:spPr>
          <c:invertIfNegative val="0"/>
          <c:cat>
            <c:numRef>
              <c:f>'Overall Metrics'!$R$2:$R$45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Metrics'!$S$2:$S$45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extLst>
            <c:ext xmlns:c16="http://schemas.microsoft.com/office/drawing/2014/chart" uri="{C3380CC4-5D6E-409C-BE32-E72D297353CC}">
              <c16:uniqueId val="{00000000-1747-45B2-863C-39110027D934}"/>
            </c:ext>
          </c:extLst>
        </c:ser>
        <c:dLbls>
          <c:showLegendKey val="0"/>
          <c:showVal val="0"/>
          <c:showCatName val="0"/>
          <c:showSerName val="0"/>
          <c:showPercent val="0"/>
          <c:showBubbleSize val="0"/>
        </c:dLbls>
        <c:gapWidth val="0"/>
        <c:axId val="155560960"/>
        <c:axId val="155260032"/>
      </c:barChart>
      <c:catAx>
        <c:axId val="155560960"/>
        <c:scaling>
          <c:orientation val="minMax"/>
        </c:scaling>
        <c:delete val="1"/>
        <c:axPos val="b"/>
        <c:title>
          <c:tx>
            <c:rich>
              <a:bodyPr/>
              <a:lstStyle/>
              <a:p>
                <a:pPr>
                  <a:defRPr/>
                </a:pPr>
                <a:r>
                  <a:rPr lang="en-US"/>
                  <a:t>Clustering Coefficient</a:t>
                </a:r>
              </a:p>
            </c:rich>
          </c:tx>
          <c:layout>
            <c:manualLayout>
              <c:xMode val="edge"/>
              <c:yMode val="edge"/>
              <c:x val="0.33732726180313377"/>
              <c:y val="0.82619320971975252"/>
            </c:manualLayout>
          </c:layout>
          <c:overlay val="0"/>
        </c:title>
        <c:numFmt formatCode="#,##0.00" sourceLinked="1"/>
        <c:majorTickMark val="out"/>
        <c:minorTickMark val="none"/>
        <c:tickLblPos val="none"/>
        <c:crossAx val="155260032"/>
        <c:crosses val="autoZero"/>
        <c:auto val="1"/>
        <c:lblAlgn val="ctr"/>
        <c:lblOffset val="100"/>
        <c:noMultiLvlLbl val="0"/>
      </c:catAx>
      <c:valAx>
        <c:axId val="155260032"/>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55560960"/>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Metrics'!$Q$2</c:f>
              <c:strCache>
                <c:ptCount val="1"/>
                <c:pt idx="0">
                  <c:v>0</c:v>
                </c:pt>
              </c:strCache>
            </c:strRef>
          </c:tx>
          <c:spPr>
            <a:solidFill>
              <a:schemeClr val="accent1"/>
            </a:solidFill>
          </c:spPr>
          <c:invertIfNegative val="0"/>
          <c:cat>
            <c:numRef>
              <c:f>'Overall Metrics'!$R$2:$R$45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Metrics'!$Q$2:$Q$45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extLst>
            <c:ext xmlns:c16="http://schemas.microsoft.com/office/drawing/2014/chart" uri="{C3380CC4-5D6E-409C-BE32-E72D297353CC}">
              <c16:uniqueId val="{00000000-7262-40C7-8E7A-4728D56123D3}"/>
            </c:ext>
          </c:extLst>
        </c:ser>
        <c:dLbls>
          <c:showLegendKey val="0"/>
          <c:showVal val="0"/>
          <c:showCatName val="0"/>
          <c:showSerName val="0"/>
          <c:showPercent val="0"/>
          <c:showBubbleSize val="0"/>
        </c:dLbls>
        <c:gapWidth val="0"/>
        <c:axId val="155293184"/>
        <c:axId val="155295104"/>
      </c:barChart>
      <c:catAx>
        <c:axId val="155293184"/>
        <c:scaling>
          <c:orientation val="minMax"/>
        </c:scaling>
        <c:delete val="1"/>
        <c:axPos val="b"/>
        <c:title>
          <c:tx>
            <c:rich>
              <a:bodyPr/>
              <a:lstStyle/>
              <a:p>
                <a:pPr>
                  <a:defRPr/>
                </a:pPr>
                <a:r>
                  <a:rPr lang="en-US"/>
                  <a:t>PageRank</a:t>
                </a:r>
              </a:p>
            </c:rich>
          </c:tx>
          <c:layout>
            <c:manualLayout>
              <c:xMode val="edge"/>
              <c:yMode val="edge"/>
              <c:x val="0.41764854694368031"/>
              <c:y val="0.82619320971975252"/>
            </c:manualLayout>
          </c:layout>
          <c:overlay val="0"/>
        </c:title>
        <c:numFmt formatCode="#,##0.00" sourceLinked="1"/>
        <c:majorTickMark val="out"/>
        <c:minorTickMark val="none"/>
        <c:tickLblPos val="none"/>
        <c:crossAx val="155295104"/>
        <c:crosses val="autoZero"/>
        <c:auto val="1"/>
        <c:lblAlgn val="ctr"/>
        <c:lblOffset val="100"/>
        <c:noMultiLvlLbl val="0"/>
      </c:catAx>
      <c:valAx>
        <c:axId val="155295104"/>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55293184"/>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2.7639579878386837E-3"/>
          <c:y val="8.0430855234004828E-3"/>
          <c:w val="0.99723592884220325"/>
          <c:h val="0.9839124654872371"/>
        </c:manualLayout>
      </c:layout>
      <c:barChart>
        <c:barDir val="col"/>
        <c:grouping val="clustered"/>
        <c:varyColors val="0"/>
        <c:ser>
          <c:idx val="1"/>
          <c:order val="0"/>
          <c:tx>
            <c:strRef>
              <c:f>'Overall Metrics'!$U$2</c:f>
              <c:strCache>
                <c:ptCount val="1"/>
                <c:pt idx="0">
                  <c:v>#REF!</c:v>
                </c:pt>
              </c:strCache>
            </c:strRef>
          </c:tx>
          <c:spPr>
            <a:solidFill>
              <a:schemeClr val="accent1"/>
            </a:solidFill>
          </c:spPr>
          <c:invertIfNegative val="0"/>
          <c:cat>
            <c:numRef>
              <c:f>'Overall Metrics'!$T$2:$T$45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Metrics'!$U$2:$U$45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extLst>
            <c:ext xmlns:c16="http://schemas.microsoft.com/office/drawing/2014/chart" uri="{C3380CC4-5D6E-409C-BE32-E72D297353CC}">
              <c16:uniqueId val="{00000000-DA04-44A6-B195-9BC6CB5AF784}"/>
            </c:ext>
          </c:extLst>
        </c:ser>
        <c:dLbls>
          <c:showLegendKey val="0"/>
          <c:showVal val="0"/>
          <c:showCatName val="0"/>
          <c:showSerName val="0"/>
          <c:showPercent val="0"/>
          <c:showBubbleSize val="0"/>
        </c:dLbls>
        <c:gapWidth val="0"/>
        <c:axId val="154711552"/>
        <c:axId val="154713088"/>
      </c:barChart>
      <c:catAx>
        <c:axId val="154711552"/>
        <c:scaling>
          <c:orientation val="minMax"/>
        </c:scaling>
        <c:delete val="1"/>
        <c:axPos val="b"/>
        <c:numFmt formatCode="#,##0.00" sourceLinked="1"/>
        <c:majorTickMark val="out"/>
        <c:minorTickMark val="none"/>
        <c:tickLblPos val="none"/>
        <c:crossAx val="154713088"/>
        <c:crosses val="autoZero"/>
        <c:auto val="1"/>
        <c:lblAlgn val="ctr"/>
        <c:lblOffset val="100"/>
        <c:noMultiLvlLbl val="0"/>
      </c:catAx>
      <c:valAx>
        <c:axId val="154713088"/>
        <c:scaling>
          <c:orientation val="minMax"/>
        </c:scaling>
        <c:delete val="1"/>
        <c:axPos val="l"/>
        <c:numFmt formatCode="General" sourceLinked="1"/>
        <c:majorTickMark val="out"/>
        <c:minorTickMark val="none"/>
        <c:tickLblPos val="none"/>
        <c:crossAx val="154711552"/>
        <c:crosses val="autoZero"/>
        <c:crossBetween val="between"/>
      </c:valAx>
      <c:spPr>
        <a:solidFill>
          <a:schemeClr val="bg1">
            <a:lumMod val="85000"/>
          </a:schemeClr>
        </a:solidFill>
        <a:ln>
          <a:noFill/>
        </a:ln>
      </c:spPr>
    </c:plotArea>
    <c:plotVisOnly val="0"/>
    <c:dispBlanksAs val="gap"/>
    <c:showDLblsOverMax val="0"/>
  </c:chart>
  <c:spPr>
    <a:noFill/>
    <a:ln>
      <a:noFill/>
    </a:ln>
  </c:spPr>
  <c:printSettings>
    <c:headerFooter/>
    <c:pageMargins b="0.75000000000001465" l="0.70000000000000062" r="0.70000000000000062" t="0.75000000000001465" header="0.30000000000000032" footer="0.30000000000000032"/>
    <c:pageSetup/>
  </c:printSettings>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-1</xdr:colOff>
      <xdr:row>34</xdr:row>
      <xdr:rowOff>38100</xdr:rowOff>
    </xdr:from>
    <xdr:to>
      <xdr:col>1</xdr:col>
      <xdr:colOff>918209</xdr:colOff>
      <xdr:row>41</xdr:row>
      <xdr:rowOff>180975</xdr:rowOff>
    </xdr:to>
    <xdr:graphicFrame macro="">
      <xdr:nvGraphicFramePr>
        <xdr:cNvPr id="2" name="Degree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xdr:colOff>
      <xdr:row>48</xdr:row>
      <xdr:rowOff>38100</xdr:rowOff>
    </xdr:from>
    <xdr:to>
      <xdr:col>1</xdr:col>
      <xdr:colOff>918209</xdr:colOff>
      <xdr:row>55</xdr:row>
      <xdr:rowOff>180975</xdr:rowOff>
    </xdr:to>
    <xdr:graphicFrame macro="">
      <xdr:nvGraphicFramePr>
        <xdr:cNvPr id="5" name="InDegree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xdr:colOff>
      <xdr:row>62</xdr:row>
      <xdr:rowOff>28575</xdr:rowOff>
    </xdr:from>
    <xdr:to>
      <xdr:col>1</xdr:col>
      <xdr:colOff>918209</xdr:colOff>
      <xdr:row>69</xdr:row>
      <xdr:rowOff>171450</xdr:rowOff>
    </xdr:to>
    <xdr:graphicFrame macro="">
      <xdr:nvGraphicFramePr>
        <xdr:cNvPr id="4" name="OutDegree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76</xdr:row>
      <xdr:rowOff>9525</xdr:rowOff>
    </xdr:from>
    <xdr:to>
      <xdr:col>1</xdr:col>
      <xdr:colOff>918210</xdr:colOff>
      <xdr:row>83</xdr:row>
      <xdr:rowOff>152400</xdr:rowOff>
    </xdr:to>
    <xdr:graphicFrame macro="">
      <xdr:nvGraphicFramePr>
        <xdr:cNvPr id="6" name="BetweennessCentrality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9525</xdr:colOff>
      <xdr:row>90</xdr:row>
      <xdr:rowOff>19050</xdr:rowOff>
    </xdr:from>
    <xdr:to>
      <xdr:col>2</xdr:col>
      <xdr:colOff>0</xdr:colOff>
      <xdr:row>97</xdr:row>
      <xdr:rowOff>161925</xdr:rowOff>
    </xdr:to>
    <xdr:graphicFrame macro="">
      <xdr:nvGraphicFramePr>
        <xdr:cNvPr id="7" name="ClosenessCentrality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104</xdr:row>
      <xdr:rowOff>19050</xdr:rowOff>
    </xdr:from>
    <xdr:to>
      <xdr:col>1</xdr:col>
      <xdr:colOff>918210</xdr:colOff>
      <xdr:row>111</xdr:row>
      <xdr:rowOff>161925</xdr:rowOff>
    </xdr:to>
    <xdr:graphicFrame macro="">
      <xdr:nvGraphicFramePr>
        <xdr:cNvPr id="8" name="EigenvectorCentrality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132</xdr:row>
      <xdr:rowOff>9525</xdr:rowOff>
    </xdr:from>
    <xdr:to>
      <xdr:col>1</xdr:col>
      <xdr:colOff>918210</xdr:colOff>
      <xdr:row>139</xdr:row>
      <xdr:rowOff>152400</xdr:rowOff>
    </xdr:to>
    <xdr:graphicFrame macro="">
      <xdr:nvGraphicFramePr>
        <xdr:cNvPr id="9" name="ClusteringCoefficient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0</xdr:colOff>
      <xdr:row>118</xdr:row>
      <xdr:rowOff>0</xdr:rowOff>
    </xdr:from>
    <xdr:to>
      <xdr:col>1</xdr:col>
      <xdr:colOff>918210</xdr:colOff>
      <xdr:row>125</xdr:row>
      <xdr:rowOff>142875</xdr:rowOff>
    </xdr:to>
    <xdr:graphicFrame macro="">
      <xdr:nvGraphicFramePr>
        <xdr:cNvPr id="10" name="ClusteringCoefficient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17</xdr:col>
      <xdr:colOff>0</xdr:colOff>
      <xdr:row>1</xdr:row>
      <xdr:rowOff>0</xdr:rowOff>
    </xdr:from>
    <xdr:to>
      <xdr:col>22</xdr:col>
      <xdr:colOff>381000</xdr:colOff>
      <xdr:row>4</xdr:row>
      <xdr:rowOff>28575</xdr:rowOff>
    </xdr:to>
    <xdr:graphicFrame macro="">
      <xdr:nvGraphicFramePr>
        <xdr:cNvPr id="2" name="DynamicFilter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id="1" name="Edges" displayName="Edges" ref="A2:N20" totalsRowShown="0" headerRowDxfId="95" dataDxfId="94">
  <autoFilter ref="A2:N20"/>
  <tableColumns count="14">
    <tableColumn id="1" name="Vertex 1" dataDxfId="93" dataCellStyle="NodeXL Required"/>
    <tableColumn id="2" name="Vertex 2" dataDxfId="92" dataCellStyle="NodeXL Required"/>
    <tableColumn id="3" name="Color" dataDxfId="91" dataCellStyle="NodeXL Visual Property"/>
    <tableColumn id="4" name="Width" dataDxfId="90" dataCellStyle="NodeXL Visual Property"/>
    <tableColumn id="11" name="Style" dataDxfId="89" dataCellStyle="NodeXL Visual Property"/>
    <tableColumn id="5" name="Opacity" dataDxfId="88" dataCellStyle="NodeXL Visual Property"/>
    <tableColumn id="6" name="Visibility" dataDxfId="87" dataCellStyle="NodeXL Visual Property"/>
    <tableColumn id="10" name="Label" dataDxfId="86" dataCellStyle="NodeXL Label"/>
    <tableColumn id="12" name="Label Text Color" dataDxfId="85" dataCellStyle="NodeXL Label"/>
    <tableColumn id="13" name="Label Font Size" dataDxfId="84" dataCellStyle="NodeXL Label"/>
    <tableColumn id="14" name="Reciprocated?" dataDxfId="83" dataCellStyle="NodeXL Graph Metric"/>
    <tableColumn id="7" name="ID" dataDxfId="82" dataCellStyle="NodeXL Do Not Edit"/>
    <tableColumn id="9" name="Dynamic Filter" dataDxfId="81" dataCellStyle="NodeXL Do Not Edit"/>
    <tableColumn id="8" name="Add Your Own Columns Here" dataDxfId="80" dataCellStyle="NodeXL Other Column"/>
  </tableColumns>
  <tableStyleInfo name="NodeXL Table" showFirstColumn="0" showLastColumn="0" showRowStripes="0" showColumnStripes="0"/>
</table>
</file>

<file path=xl/tables/table10.xml><?xml version="1.0" encoding="utf-8"?>
<table xmlns="http://schemas.openxmlformats.org/spreadsheetml/2006/main" id="8" name="DynamicFilterSettings" displayName="DynamicFilterSettings" ref="M1:P2" totalsRowShown="0" headerRowDxfId="1">
  <autoFilter ref="M1:P2"/>
  <tableColumns count="4">
    <tableColumn id="1" name="Table Name"/>
    <tableColumn id="2" name="Column Name"/>
    <tableColumn id="3" name="Selected Minimum"/>
    <tableColumn id="4" name="Selected Maximum"/>
  </tableColumns>
  <tableStyleInfo name="TableStyleMedium9" showFirstColumn="0" showLastColumn="0" showRowStripes="1" showColumnStripes="0"/>
</table>
</file>

<file path=xl/tables/table2.xml><?xml version="1.0" encoding="utf-8"?>
<table xmlns="http://schemas.openxmlformats.org/spreadsheetml/2006/main" id="2" name="Vertices" displayName="Vertices" ref="A2:AC12" totalsRowShown="0" headerRowDxfId="79" dataDxfId="78">
  <autoFilter ref="A2:AC12"/>
  <sortState ref="A3:AC12">
    <sortCondition ref="A2:A12"/>
  </sortState>
  <tableColumns count="29">
    <tableColumn id="1" name="Vertex" dataDxfId="77" dataCellStyle="NodeXL Required"/>
    <tableColumn id="2" name="Color" dataDxfId="76" dataCellStyle="NodeXL Visual Property"/>
    <tableColumn id="5" name="Shape" dataDxfId="75" dataCellStyle="NodeXL Visual Property"/>
    <tableColumn id="6" name="Size" dataDxfId="74" dataCellStyle="NodeXL Visual Property"/>
    <tableColumn id="4" name="Opacity" dataDxfId="73" dataCellStyle="NodeXL Visual Property"/>
    <tableColumn id="7" name="Image File" dataDxfId="72" dataCellStyle="NodeXL Visual Property"/>
    <tableColumn id="3" name="Visibility" dataDxfId="71" dataCellStyle="NodeXL Visual Property"/>
    <tableColumn id="10" name="Label" dataDxfId="70" dataCellStyle="NodeXL Label"/>
    <tableColumn id="16" name="Label Fill Color" dataDxfId="69" dataCellStyle="NodeXL Label"/>
    <tableColumn id="9" name="Label Position" dataDxfId="68" dataCellStyle="NodeXL Label"/>
    <tableColumn id="8" name="Tooltip" dataDxfId="67" dataCellStyle="NodeXL Label"/>
    <tableColumn id="18" name="Layout Order" dataDxfId="66" dataCellStyle="NodeXL Layout"/>
    <tableColumn id="13" name="X" dataDxfId="65" dataCellStyle="NodeXL Layout"/>
    <tableColumn id="14" name="Y" dataDxfId="64" dataCellStyle="NodeXL Layout"/>
    <tableColumn id="12" name="Locked?" dataDxfId="0" dataCellStyle="NodeXL Layout"/>
    <tableColumn id="19" name="Polar R" dataDxfId="63" dataCellStyle="NodeXL Layout"/>
    <tableColumn id="20" name="Polar Angle" dataDxfId="62" dataCellStyle="NodeXL Layout"/>
    <tableColumn id="21" name="Degree" dataDxfId="61" dataCellStyle="NodeXL Graph Metric"/>
    <tableColumn id="22" name="In-Degree" dataDxfId="60" dataCellStyle="NodeXL Graph Metric"/>
    <tableColumn id="23" name="Out-Degree" dataDxfId="59" dataCellStyle="NodeXL Graph Metric"/>
    <tableColumn id="24" name="Betweenness Centrality" dataDxfId="58" dataCellStyle="NodeXL Graph Metric"/>
    <tableColumn id="25" name="Closeness Centrality" dataDxfId="57" dataCellStyle="NodeXL Graph Metric"/>
    <tableColumn id="26" name="Eigenvector Centrality" dataDxfId="56" dataCellStyle="NodeXL Graph Metric"/>
    <tableColumn id="15" name="PageRank" dataDxfId="55" dataCellStyle="NodeXL Graph Metric"/>
    <tableColumn id="27" name="Clustering Coefficient" dataDxfId="54" dataCellStyle="NodeXL Graph Metric"/>
    <tableColumn id="29" name="Reciprocated Vertex Pair Ratio" dataDxfId="53" dataCellStyle="NodeXL Graph Metric"/>
    <tableColumn id="11" name="ID" dataDxfId="52" dataCellStyle="NodeXL Do Not Edit"/>
    <tableColumn id="28" name="Dynamic Filter" dataDxfId="51" dataCellStyle="NodeXL Do Not Edit"/>
    <tableColumn id="17" name="Add Your Own Columns Here" dataDxfId="50" dataCellStyle="NodeXL Other Column"/>
  </tableColumns>
  <tableStyleInfo name="NodeXL Table" showFirstColumn="0" showLastColumn="0" showRowStripes="0" showColumnStripes="0"/>
</table>
</file>

<file path=xl/tables/table3.xml><?xml version="1.0" encoding="utf-8"?>
<table xmlns="http://schemas.openxmlformats.org/spreadsheetml/2006/main" id="4" name="Groups" displayName="Groups" ref="A2:X3" insertRow="1" totalsRowShown="0" headerRowDxfId="49">
  <autoFilter ref="A2:X3"/>
  <tableColumns count="24">
    <tableColumn id="1" name="Group" dataDxfId="48" dataCellStyle="NodeXL Required"/>
    <tableColumn id="2" name="Vertex Color" dataDxfId="47" dataCellStyle="NodeXL Visual Property"/>
    <tableColumn id="3" name="Vertex Shape" dataDxfId="46" dataCellStyle="NodeXL Visual Property"/>
    <tableColumn id="22" name="Visibility" dataDxfId="45" dataCellStyle="NodeXL Visual Property"/>
    <tableColumn id="4" name="Collapsed?" dataCellStyle="NodeXL Visual Property"/>
    <tableColumn id="18" name="Label" dataDxfId="44" dataCellStyle="NodeXL Label"/>
    <tableColumn id="20" name="Collapsed X" dataCellStyle="NodeXL Layout"/>
    <tableColumn id="21" name="Collapsed Y" dataCellStyle="NodeXL Layout"/>
    <tableColumn id="6" name="ID" dataDxfId="43" dataCellStyle="NodeXL Do Not Edit"/>
    <tableColumn id="19" name="Collapsed Properties" dataDxfId="42" dataCellStyle="NodeXL Do Not Edit"/>
    <tableColumn id="5" name="Vertices" dataDxfId="41" dataCellStyle="NodeXL Graph Metric"/>
    <tableColumn id="7" name="Unique Edges" dataDxfId="40" dataCellStyle="NodeXL Graph Metric"/>
    <tableColumn id="8" name="Edges With Duplicates" dataDxfId="39" dataCellStyle="NodeXL Graph Metric"/>
    <tableColumn id="9" name="Total Edges" dataDxfId="38" dataCellStyle="NodeXL Graph Metric"/>
    <tableColumn id="10" name="Self-Loops" dataDxfId="37" dataCellStyle="NodeXL Graph Metric"/>
    <tableColumn id="24" name="Reciprocated Vertex Pair Ratio" dataDxfId="36" dataCellStyle="NodeXL Graph Metric"/>
    <tableColumn id="25" name="Reciprocated Edge Ratio" dataDxfId="35" dataCellStyle="NodeXL Graph Metric"/>
    <tableColumn id="11" name="Connected Components" dataDxfId="34" dataCellStyle="NodeXL Graph Metric"/>
    <tableColumn id="12" name="Single-Vertex Connected Components" dataDxfId="33" dataCellStyle="NodeXL Graph Metric"/>
    <tableColumn id="13" name="Maximum Vertices in a Connected Component" dataDxfId="32" dataCellStyle="NodeXL Graph Metric"/>
    <tableColumn id="14" name="Maximum Edges in a Connected Component" dataDxfId="31" dataCellStyle="NodeXL Graph Metric"/>
    <tableColumn id="15" name="Maximum Geodesic Distance (Diameter)" dataDxfId="30" dataCellStyle="NodeXL Graph Metric"/>
    <tableColumn id="16" name="Average Geodesic Distance" dataDxfId="29" dataCellStyle="NodeXL Graph Metric"/>
    <tableColumn id="17" name="Graph Density" dataDxfId="28" dataCellStyle="NodeXL Graph Metric"/>
  </tableColumns>
  <tableStyleInfo name="NodeXL Table" showFirstColumn="0" showLastColumn="0" showRowStripes="1" showColumnStripes="0"/>
</table>
</file>

<file path=xl/tables/table4.xml><?xml version="1.0" encoding="utf-8"?>
<table xmlns="http://schemas.openxmlformats.org/spreadsheetml/2006/main" id="5" name="GroupVertices" displayName="GroupVertices" ref="A1:C2" totalsRowShown="0" headerRowDxfId="27" dataDxfId="26">
  <autoFilter ref="A1:C2"/>
  <tableColumns count="3">
    <tableColumn id="1" name="Group" dataDxfId="25"/>
    <tableColumn id="2" name="Vertex" dataDxfId="24"/>
    <tableColumn id="3" name="Vertex ID" dataDxfId="23"/>
  </tableColumns>
  <tableStyleInfo name="TableStyleMedium9" showFirstColumn="0" showLastColumn="0" showRowStripes="1" showColumnStripes="0"/>
</table>
</file>

<file path=xl/tables/table5.xml><?xml version="1.0" encoding="utf-8"?>
<table xmlns="http://schemas.openxmlformats.org/spreadsheetml/2006/main" id="6" name="OverallMetrics" displayName="OverallMetrics" ref="A1:B26" totalsRowShown="0" dataCellStyle="NodeXL Graph Metric">
  <autoFilter ref="A1:B26"/>
  <tableColumns count="2">
    <tableColumn id="1" name="Graph Metric" dataDxfId="22" dataCellStyle="NodeXL Graph Metric"/>
    <tableColumn id="2" name="Value" dataDxfId="21" dataCellStyle="NodeXL Graph Metric"/>
  </tableColumns>
  <tableStyleInfo name="TableStyleMedium9" showFirstColumn="0" showLastColumn="0" showRowStripes="1" showColumnStripes="0"/>
</table>
</file>

<file path=xl/tables/table6.xml><?xml version="1.0" encoding="utf-8"?>
<table xmlns="http://schemas.openxmlformats.org/spreadsheetml/2006/main" id="3" name="HistogramBins" displayName="HistogramBins" ref="D1:U45" totalsRowShown="0">
  <autoFilter ref="D1:U45"/>
  <tableColumns count="18">
    <tableColumn id="1" name="Degree Bin" dataDxfId="20"/>
    <tableColumn id="2" name="Degree Frequency" dataDxfId="19">
      <calculatedColumnFormula>COUNTIF(Vertices[Degree], "&gt;= " &amp; D2) - COUNTIF(Vertices[Degree], "&gt;=" &amp; D3)</calculatedColumnFormula>
    </tableColumn>
    <tableColumn id="3" name="In-Degree Bin" dataDxfId="18"/>
    <tableColumn id="4" name="In-Degree Frequency" dataDxfId="17">
      <calculatedColumnFormula>COUNTIF(Vertices[In-Degree], "&gt;= " &amp; F2) - COUNTIF(Vertices[In-Degree], "&gt;=" &amp; F3)</calculatedColumnFormula>
    </tableColumn>
    <tableColumn id="5" name="Out-Degree Bin" dataDxfId="16"/>
    <tableColumn id="6" name="Out-Degree Frequency" dataDxfId="15">
      <calculatedColumnFormula>COUNTIF(Vertices[Out-Degree], "&gt;= " &amp; H2) - COUNTIF(Vertices[Out-Degree], "&gt;=" &amp; H3)</calculatedColumnFormula>
    </tableColumn>
    <tableColumn id="7" name="Betweenness Centrality Bin" dataDxfId="14"/>
    <tableColumn id="8" name="Betweenness Centrality Frequency" dataDxfId="13">
      <calculatedColumnFormula>COUNTIF(Vertices[Betweenness Centrality], "&gt;= " &amp; J2) - COUNTIF(Vertices[Betweenness Centrality], "&gt;=" &amp; J3)</calculatedColumnFormula>
    </tableColumn>
    <tableColumn id="9" name="Closeness Centrality Bin" dataDxfId="12"/>
    <tableColumn id="10" name="Closeness Centrality Frequency" dataDxfId="11">
      <calculatedColumnFormula>COUNTIF(Vertices[Closeness Centrality], "&gt;= " &amp; L2) - COUNTIF(Vertices[Closeness Centrality], "&gt;=" &amp; L3)</calculatedColumnFormula>
    </tableColumn>
    <tableColumn id="11" name="Eigenvector Centrality Bin" dataDxfId="10"/>
    <tableColumn id="12" name="Eigenvector Centrality Frequency" dataDxfId="9">
      <calculatedColumnFormula>COUNTIF(Vertices[Eigenvector Centrality], "&gt;= " &amp; N2) - COUNTIF(Vertices[Eigenvector Centrality], "&gt;=" &amp; N3)</calculatedColumnFormula>
    </tableColumn>
    <tableColumn id="18" name="PageRank Bin" dataDxfId="8"/>
    <tableColumn id="17" name="PageRank Frequency" dataDxfId="7">
      <calculatedColumnFormula>COUNTIF(Vertices[Eigenvector Centrality], "&gt;= " &amp; P2) - COUNTIF(Vertices[Eigenvector Centrality], "&gt;=" &amp; P3)</calculatedColumnFormula>
    </tableColumn>
    <tableColumn id="13" name="Clustering Coefficient Bin" dataDxfId="6"/>
    <tableColumn id="14" name="Clustering Coefficient Frequency" dataDxfId="5">
      <calculatedColumnFormula>COUNTIF(Vertices[Clustering Coefficient], "&gt;= " &amp; R2) - COUNTIF(Vertices[Clustering Coefficient], "&gt;=" &amp; R3)</calculatedColumnFormula>
    </tableColumn>
    <tableColumn id="15" name="Dynamic Filter Bin" dataDxfId="4"/>
    <tableColumn id="16" name="Dynamic Filter Frequency" dataDxfId="3">
      <calculatedColumnFormula>COUNTIF(Vertices[Clustering Coefficient], "&gt;= " &amp; T2) - COUNTIF(Vertices[Clustering Coefficient], "&gt;=" &amp; T3)</calculatedColumnFormula>
    </tableColumn>
  </tableColumns>
  <tableStyleInfo name="TableStyleMedium9" showFirstColumn="0" showLastColumn="0" showRowStripes="1" showColumnStripes="0"/>
</table>
</file>

<file path=xl/tables/table7.xml><?xml version="1.0" encoding="utf-8"?>
<table xmlns="http://schemas.openxmlformats.org/spreadsheetml/2006/main" id="15" name="HistogramProperties" displayName="HistogramProperties" ref="W1:X4" totalsRowShown="0">
  <autoFilter ref="W1:X4"/>
  <tableColumns count="2">
    <tableColumn id="1" name="Histogram Property"/>
    <tableColumn id="2" name="Value"/>
  </tableColumns>
  <tableStyleInfo name="TableStyleMedium9" showFirstColumn="0" showLastColumn="0" showRowStripes="1" showColumnStripes="0"/>
</table>
</file>

<file path=xl/tables/table8.xml><?xml version="1.0" encoding="utf-8"?>
<table xmlns="http://schemas.openxmlformats.org/spreadsheetml/2006/main" id="9" name="OverallReadabilityMetrics" displayName="OverallReadabilityMetrics" ref="A29:B32" totalsRowShown="0" dataCellStyle="NodeXL Graph Metric">
  <autoFilter ref="A29:B32"/>
  <tableColumns count="2">
    <tableColumn id="1" name="Readability Metric" dataCellStyle="NodeXL Graph Metric"/>
    <tableColumn id="2" name="Value" dataCellStyle="NodeXL Graph Metric"/>
  </tableColumns>
  <tableStyleInfo name="TableStyleMedium9" showFirstColumn="0" showLastColumn="0" showRowStripes="1" showColumnStripes="0"/>
</table>
</file>

<file path=xl/tables/table9.xml><?xml version="1.0" encoding="utf-8"?>
<table xmlns="http://schemas.openxmlformats.org/spreadsheetml/2006/main" id="7" name="PerWorkbookSettings" displayName="PerWorkbookSettings" ref="J1:K9" totalsRowShown="0" headerRowDxfId="2">
  <autoFilter ref="J1:K9"/>
  <tableColumns count="2">
    <tableColumn id="1" name="Per-Workbook Setting"/>
    <tableColumn id="2" name="Value"/>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vmlDrawing" Target="../drawings/vmlDrawing3.v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vmlDrawing" Target="../drawings/vmlDrawing4.v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8" Type="http://schemas.openxmlformats.org/officeDocument/2006/relationships/comments" Target="../comments5.xml"/><Relationship Id="rId3" Type="http://schemas.openxmlformats.org/officeDocument/2006/relationships/vmlDrawing" Target="../drawings/vmlDrawing5.vml"/><Relationship Id="rId7" Type="http://schemas.openxmlformats.org/officeDocument/2006/relationships/table" Target="../tables/table8.xml"/><Relationship Id="rId2" Type="http://schemas.openxmlformats.org/officeDocument/2006/relationships/drawing" Target="../drawings/drawing1.xml"/><Relationship Id="rId1" Type="http://schemas.openxmlformats.org/officeDocument/2006/relationships/printerSettings" Target="../printerSettings/printerSettings6.bin"/><Relationship Id="rId6" Type="http://schemas.openxmlformats.org/officeDocument/2006/relationships/table" Target="../tables/table7.xml"/><Relationship Id="rId5" Type="http://schemas.openxmlformats.org/officeDocument/2006/relationships/table" Target="../tables/table6.xml"/><Relationship Id="rId4" Type="http://schemas.openxmlformats.org/officeDocument/2006/relationships/table" Target="../tables/table5.xml"/></Relationships>
</file>

<file path=xl/worksheets/_rels/sheet7.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drawing" Target="../drawings/drawing2.xml"/><Relationship Id="rId1" Type="http://schemas.openxmlformats.org/officeDocument/2006/relationships/printerSettings" Target="../printerSettings/printerSettings7.bin"/><Relationship Id="rId4" Type="http://schemas.openxmlformats.org/officeDocument/2006/relationships/table" Target="../tables/table10.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N23"/>
  <sheetViews>
    <sheetView workbookViewId="0">
      <pane xSplit="2" ySplit="2" topLeftCell="C3" activePane="bottomRight" state="frozen"/>
      <selection pane="topRight" activeCell="C1" sqref="C1"/>
      <selection pane="bottomLeft" activeCell="A3" sqref="A3"/>
      <selection pane="bottomRight" activeCell="A2" sqref="A2:N2"/>
    </sheetView>
  </sheetViews>
  <sheetFormatPr defaultRowHeight="15" x14ac:dyDescent="0.25"/>
  <cols>
    <col min="1" max="2" width="10.42578125" style="1" customWidth="1"/>
    <col min="3" max="3" width="7.85546875" style="3" bestFit="1" customWidth="1"/>
    <col min="4" max="4" width="8.7109375" style="2" bestFit="1" customWidth="1"/>
    <col min="5" max="5" width="7.7109375" style="2" bestFit="1" customWidth="1"/>
    <col min="6" max="6" width="9.85546875" style="2" bestFit="1" customWidth="1"/>
    <col min="7" max="7" width="11" style="3" bestFit="1" customWidth="1"/>
    <col min="8" max="8" width="8" style="1" bestFit="1" customWidth="1"/>
    <col min="9" max="9" width="12.28515625" style="3" bestFit="1" customWidth="1"/>
    <col min="10" max="10" width="12.42578125" style="3" bestFit="1" customWidth="1"/>
    <col min="11" max="11" width="15.5703125" style="3" customWidth="1"/>
    <col min="12" max="12" width="11" hidden="1" customWidth="1"/>
    <col min="13" max="13" width="10.85546875" hidden="1" customWidth="1"/>
    <col min="14" max="14" width="16" bestFit="1" customWidth="1"/>
  </cols>
  <sheetData>
    <row r="1" spans="1:14" x14ac:dyDescent="0.25">
      <c r="C1" s="18" t="s">
        <v>39</v>
      </c>
      <c r="D1" s="19"/>
      <c r="E1" s="19"/>
      <c r="F1" s="19"/>
      <c r="G1" s="18"/>
      <c r="H1" s="16" t="s">
        <v>43</v>
      </c>
      <c r="I1" s="66"/>
      <c r="J1" s="66"/>
      <c r="K1" s="35" t="s">
        <v>42</v>
      </c>
      <c r="L1" s="20" t="s">
        <v>40</v>
      </c>
      <c r="M1" s="20"/>
      <c r="N1" s="17" t="s">
        <v>41</v>
      </c>
    </row>
    <row r="2" spans="1:14" ht="30" customHeight="1" x14ac:dyDescent="0.25">
      <c r="A2" s="11" t="s">
        <v>0</v>
      </c>
      <c r="B2" s="11" t="s">
        <v>1</v>
      </c>
      <c r="C2" s="13" t="s">
        <v>2</v>
      </c>
      <c r="D2" s="13" t="s">
        <v>3</v>
      </c>
      <c r="E2" s="13" t="s">
        <v>130</v>
      </c>
      <c r="F2" s="13" t="s">
        <v>4</v>
      </c>
      <c r="G2" s="13" t="s">
        <v>11</v>
      </c>
      <c r="H2" s="11" t="s">
        <v>46</v>
      </c>
      <c r="I2" s="13" t="s">
        <v>160</v>
      </c>
      <c r="J2" s="13" t="s">
        <v>161</v>
      </c>
      <c r="K2" s="13" t="s">
        <v>165</v>
      </c>
      <c r="L2" s="13" t="s">
        <v>12</v>
      </c>
      <c r="M2" s="13" t="s">
        <v>38</v>
      </c>
      <c r="N2" s="13" t="s">
        <v>26</v>
      </c>
    </row>
    <row r="3" spans="1:14" ht="15" customHeight="1" x14ac:dyDescent="0.25">
      <c r="A3" s="50" t="s">
        <v>177</v>
      </c>
      <c r="B3" s="50" t="s">
        <v>178</v>
      </c>
      <c r="C3" s="54"/>
      <c r="D3" s="55"/>
      <c r="E3" s="67"/>
      <c r="F3" s="56"/>
      <c r="G3" s="54"/>
      <c r="H3" s="58"/>
      <c r="I3" s="57"/>
      <c r="J3" s="57"/>
      <c r="K3" s="69"/>
      <c r="L3" s="63">
        <v>3</v>
      </c>
      <c r="M3" s="63"/>
      <c r="N3" s="64"/>
    </row>
    <row r="4" spans="1:14" ht="15" customHeight="1" x14ac:dyDescent="0.25">
      <c r="A4" s="50" t="s">
        <v>177</v>
      </c>
      <c r="B4" s="50" t="s">
        <v>179</v>
      </c>
      <c r="C4" s="54"/>
      <c r="D4" s="55"/>
      <c r="E4" s="67"/>
      <c r="F4" s="56"/>
      <c r="G4" s="54"/>
      <c r="H4" s="58"/>
      <c r="I4" s="57"/>
      <c r="J4" s="57"/>
      <c r="K4" s="69"/>
      <c r="L4" s="82">
        <v>4</v>
      </c>
      <c r="M4" s="82"/>
      <c r="N4" s="64"/>
    </row>
    <row r="5" spans="1:14" x14ac:dyDescent="0.25">
      <c r="A5" s="50" t="s">
        <v>177</v>
      </c>
      <c r="B5" s="50" t="s">
        <v>180</v>
      </c>
      <c r="C5" s="54"/>
      <c r="D5" s="55"/>
      <c r="E5" s="67"/>
      <c r="F5" s="56"/>
      <c r="G5" s="54"/>
      <c r="H5" s="58"/>
      <c r="I5" s="57"/>
      <c r="J5" s="57"/>
      <c r="K5" s="69"/>
      <c r="L5" s="82">
        <v>5</v>
      </c>
      <c r="M5" s="82"/>
      <c r="N5" s="64"/>
    </row>
    <row r="6" spans="1:14" x14ac:dyDescent="0.25">
      <c r="A6" s="50" t="s">
        <v>177</v>
      </c>
      <c r="B6" s="50" t="s">
        <v>181</v>
      </c>
      <c r="C6" s="54"/>
      <c r="D6" s="55"/>
      <c r="E6" s="67"/>
      <c r="F6" s="56"/>
      <c r="G6" s="54"/>
      <c r="H6" s="58"/>
      <c r="I6" s="57"/>
      <c r="J6" s="57"/>
      <c r="K6" s="69"/>
      <c r="L6" s="82">
        <v>6</v>
      </c>
      <c r="M6" s="82"/>
      <c r="N6" s="64"/>
    </row>
    <row r="7" spans="1:14" x14ac:dyDescent="0.25">
      <c r="A7" s="50" t="s">
        <v>178</v>
      </c>
      <c r="B7" s="50" t="s">
        <v>179</v>
      </c>
      <c r="C7" s="54"/>
      <c r="D7" s="55"/>
      <c r="E7" s="67"/>
      <c r="F7" s="56"/>
      <c r="G7" s="54"/>
      <c r="H7" s="58"/>
      <c r="I7" s="57"/>
      <c r="J7" s="57"/>
      <c r="K7" s="69"/>
      <c r="L7" s="82">
        <v>7</v>
      </c>
      <c r="M7" s="82"/>
      <c r="N7" s="64"/>
    </row>
    <row r="8" spans="1:14" x14ac:dyDescent="0.25">
      <c r="A8" s="50" t="s">
        <v>178</v>
      </c>
      <c r="B8" s="50" t="s">
        <v>182</v>
      </c>
      <c r="C8" s="54"/>
      <c r="D8" s="55"/>
      <c r="E8" s="67"/>
      <c r="F8" s="56"/>
      <c r="G8" s="54"/>
      <c r="H8" s="58"/>
      <c r="I8" s="57"/>
      <c r="J8" s="57"/>
      <c r="K8" s="69"/>
      <c r="L8" s="82">
        <v>8</v>
      </c>
      <c r="M8" s="82"/>
      <c r="N8" s="64"/>
    </row>
    <row r="9" spans="1:14" x14ac:dyDescent="0.25">
      <c r="A9" s="50" t="s">
        <v>178</v>
      </c>
      <c r="B9" s="50" t="s">
        <v>183</v>
      </c>
      <c r="C9" s="54"/>
      <c r="D9" s="55"/>
      <c r="E9" s="67"/>
      <c r="F9" s="56"/>
      <c r="G9" s="54"/>
      <c r="H9" s="58"/>
      <c r="I9" s="57"/>
      <c r="J9" s="57"/>
      <c r="K9" s="69"/>
      <c r="L9" s="82">
        <v>9</v>
      </c>
      <c r="M9" s="82"/>
      <c r="N9" s="64"/>
    </row>
    <row r="10" spans="1:14" x14ac:dyDescent="0.25">
      <c r="A10" s="50" t="s">
        <v>180</v>
      </c>
      <c r="B10" s="50" t="s">
        <v>179</v>
      </c>
      <c r="C10" s="54"/>
      <c r="D10" s="55"/>
      <c r="E10" s="67"/>
      <c r="F10" s="56"/>
      <c r="G10" s="54"/>
      <c r="H10" s="58"/>
      <c r="I10" s="57"/>
      <c r="J10" s="57"/>
      <c r="K10" s="69"/>
      <c r="L10" s="82">
        <v>10</v>
      </c>
      <c r="M10" s="82"/>
      <c r="N10" s="64"/>
    </row>
    <row r="11" spans="1:14" x14ac:dyDescent="0.25">
      <c r="A11" s="50" t="s">
        <v>180</v>
      </c>
      <c r="B11" s="50" t="s">
        <v>181</v>
      </c>
      <c r="C11" s="54"/>
      <c r="D11" s="55"/>
      <c r="E11" s="67"/>
      <c r="F11" s="56"/>
      <c r="G11" s="54"/>
      <c r="H11" s="58"/>
      <c r="I11" s="57"/>
      <c r="J11" s="57"/>
      <c r="K11" s="69"/>
      <c r="L11" s="82">
        <v>11</v>
      </c>
      <c r="M11" s="82"/>
      <c r="N11" s="64"/>
    </row>
    <row r="12" spans="1:14" x14ac:dyDescent="0.25">
      <c r="A12" s="50" t="s">
        <v>179</v>
      </c>
      <c r="B12" s="50" t="s">
        <v>182</v>
      </c>
      <c r="C12" s="54"/>
      <c r="D12" s="55"/>
      <c r="E12" s="67"/>
      <c r="F12" s="56"/>
      <c r="G12" s="54"/>
      <c r="H12" s="58"/>
      <c r="I12" s="57"/>
      <c r="J12" s="57"/>
      <c r="K12" s="69"/>
      <c r="L12" s="82">
        <v>12</v>
      </c>
      <c r="M12" s="82"/>
      <c r="N12" s="64"/>
    </row>
    <row r="13" spans="1:14" x14ac:dyDescent="0.25">
      <c r="A13" s="50" t="s">
        <v>179</v>
      </c>
      <c r="B13" s="50" t="s">
        <v>181</v>
      </c>
      <c r="C13" s="54"/>
      <c r="D13" s="55"/>
      <c r="E13" s="67"/>
      <c r="F13" s="56"/>
      <c r="G13" s="54"/>
      <c r="H13" s="58"/>
      <c r="I13" s="57"/>
      <c r="J13" s="57"/>
      <c r="K13" s="69"/>
      <c r="L13" s="82">
        <v>13</v>
      </c>
      <c r="M13" s="82"/>
      <c r="N13" s="64"/>
    </row>
    <row r="14" spans="1:14" x14ac:dyDescent="0.25">
      <c r="A14" s="50" t="s">
        <v>179</v>
      </c>
      <c r="B14" s="50" t="s">
        <v>183</v>
      </c>
      <c r="C14" s="54"/>
      <c r="D14" s="55"/>
      <c r="E14" s="67"/>
      <c r="F14" s="56"/>
      <c r="G14" s="54"/>
      <c r="H14" s="58"/>
      <c r="I14" s="57"/>
      <c r="J14" s="57"/>
      <c r="K14" s="69"/>
      <c r="L14" s="82">
        <v>14</v>
      </c>
      <c r="M14" s="82"/>
      <c r="N14" s="64"/>
    </row>
    <row r="15" spans="1:14" x14ac:dyDescent="0.25">
      <c r="A15" s="50" t="s">
        <v>182</v>
      </c>
      <c r="B15" s="50" t="s">
        <v>183</v>
      </c>
      <c r="C15" s="54"/>
      <c r="D15" s="55"/>
      <c r="E15" s="67"/>
      <c r="F15" s="56"/>
      <c r="G15" s="54"/>
      <c r="H15" s="58"/>
      <c r="I15" s="57"/>
      <c r="J15" s="57"/>
      <c r="K15" s="69"/>
      <c r="L15" s="82">
        <v>15</v>
      </c>
      <c r="M15" s="82"/>
      <c r="N15" s="64"/>
    </row>
    <row r="16" spans="1:14" x14ac:dyDescent="0.25">
      <c r="A16" s="50" t="s">
        <v>181</v>
      </c>
      <c r="B16" s="50" t="s">
        <v>183</v>
      </c>
      <c r="C16" s="54"/>
      <c r="D16" s="55"/>
      <c r="E16" s="67"/>
      <c r="F16" s="56"/>
      <c r="G16" s="54"/>
      <c r="H16" s="58"/>
      <c r="I16" s="57"/>
      <c r="J16" s="57"/>
      <c r="K16" s="69"/>
      <c r="L16" s="82">
        <v>16</v>
      </c>
      <c r="M16" s="82"/>
      <c r="N16" s="64"/>
    </row>
    <row r="17" spans="1:14" x14ac:dyDescent="0.25">
      <c r="A17" s="50" t="s">
        <v>181</v>
      </c>
      <c r="B17" s="50" t="s">
        <v>184</v>
      </c>
      <c r="C17" s="54"/>
      <c r="D17" s="55"/>
      <c r="E17" s="67"/>
      <c r="F17" s="56"/>
      <c r="G17" s="54"/>
      <c r="H17" s="58"/>
      <c r="I17" s="57"/>
      <c r="J17" s="57"/>
      <c r="K17" s="69"/>
      <c r="L17" s="82">
        <v>17</v>
      </c>
      <c r="M17" s="82"/>
      <c r="N17" s="64"/>
    </row>
    <row r="18" spans="1:14" x14ac:dyDescent="0.25">
      <c r="A18" s="50" t="s">
        <v>183</v>
      </c>
      <c r="B18" s="50" t="s">
        <v>184</v>
      </c>
      <c r="C18" s="54"/>
      <c r="D18" s="55"/>
      <c r="E18" s="67"/>
      <c r="F18" s="56"/>
      <c r="G18" s="54"/>
      <c r="H18" s="58"/>
      <c r="I18" s="57"/>
      <c r="J18" s="57"/>
      <c r="K18" s="69"/>
      <c r="L18" s="82">
        <v>18</v>
      </c>
      <c r="M18" s="82"/>
      <c r="N18" s="64"/>
    </row>
    <row r="19" spans="1:14" x14ac:dyDescent="0.25">
      <c r="A19" s="50" t="s">
        <v>184</v>
      </c>
      <c r="B19" s="50" t="s">
        <v>185</v>
      </c>
      <c r="C19" s="54"/>
      <c r="D19" s="55"/>
      <c r="E19" s="67"/>
      <c r="F19" s="56"/>
      <c r="G19" s="54"/>
      <c r="H19" s="58"/>
      <c r="I19" s="57"/>
      <c r="J19" s="57"/>
      <c r="K19" s="69"/>
      <c r="L19" s="82">
        <v>19</v>
      </c>
      <c r="M19" s="82"/>
      <c r="N19" s="64"/>
    </row>
    <row r="20" spans="1:14" x14ac:dyDescent="0.25">
      <c r="A20" s="50" t="s">
        <v>185</v>
      </c>
      <c r="B20" s="50" t="s">
        <v>186</v>
      </c>
      <c r="C20" s="54"/>
      <c r="D20" s="55"/>
      <c r="E20" s="67"/>
      <c r="F20" s="56"/>
      <c r="G20" s="54"/>
      <c r="H20" s="58"/>
      <c r="I20" s="57"/>
      <c r="J20" s="57"/>
      <c r="K20" s="69"/>
      <c r="L20" s="82">
        <v>20</v>
      </c>
      <c r="M20" s="82"/>
      <c r="N20" s="64"/>
    </row>
    <row r="23" spans="1:14" x14ac:dyDescent="0.25">
      <c r="M23" s="7"/>
    </row>
  </sheetData>
  <dataConsolidate/>
  <dataValidations count="14">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ID" prompt="This is a unique ID that gets filled in automatically.  Do not edit this column." sqref="L3:L20"/>
    <dataValidation allowBlank="1" errorTitle="Invalid Edge Visibility" error="The optional edge visibility must be Yes, Y, True, T, Always, 1, or empty to make the edge visible; or No, N, False, F, Never, or 0 to hide the edge.  Try selecting from the drop-down list instead." promptTitle="Edge ID" prompt="This is a unique ID that gets filled in automatically.  Do not edit this column." sqref="M3:M20"/>
    <dataValidation allowBlank="1" showErrorMessage="1" sqref="N2:N20"/>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Label Text Color" prompt="To select an optional label text color, right-click and select Select Color on the right-click menu." sqref="I3:I20"/>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Label Font Size" prompt="Enter an optional label font size between 8 and 72." sqref="J3:J20"/>
    <dataValidation allowBlank="1" showInputMessage="1" promptTitle="Edge Color" prompt="To select an optional edge color, right-click and select Select Color on the right-click menu." sqref="C3:C20"/>
    <dataValidation allowBlank="1" showInputMessage="1" errorTitle="Invalid Edge Width" error="The optional edge width must be a whole number between 1 and 10." promptTitle="Edge Width" prompt="Enter an optional edge width between 1 and 10." sqref="D3:D20"/>
    <dataValidation allowBlank="1" showInputMessage="1" errorTitle="Invalid Edge Opacity" error="The optional edge opacity must be a whole number between 0 and 10." promptTitle="Edge Opacity" prompt="Enter an optional edge opacity between 0 (transparent) and 100 (opaque)." sqref="F3:F20"/>
    <dataValidation type="list" allowBlank="1" showInputMessage="1" showErrorMessage="1" errorTitle="Invalid Edge Visibility" error="You have entered an invalid edge visibility.  Try selecting from the drop-down list instead." promptTitle="Edge Visibility" prompt="Select an optional edge visibility.  Edges are shown by default." sqref="G3:G20">
      <formula1>ValidEdgeVisibilities</formula1>
    </dataValidation>
    <dataValidation allowBlank="1" showInputMessage="1" showErrorMessage="1" promptTitle="Vertex 1 Name" prompt="Enter the name of the edge's first vertex." sqref="A3:A20"/>
    <dataValidation allowBlank="1" showInputMessage="1" showErrorMessage="1" promptTitle="Vertex 2 Name" prompt="Enter the name of the edge's second vertex." sqref="B3:B20"/>
    <dataValidation allowBlank="1" showInputMessage="1" showErrorMessage="1" errorTitle="Invalid Edge Visibility" error="You have entered an unrecognized edge visibility.  Try selecting from the drop-down list instead." promptTitle="Edge Label" prompt="Enter an optional edge label." sqref="H3:H20"/>
    <dataValidation type="list" allowBlank="1" showInputMessage="1" showErrorMessage="1" errorTitle="Invalid Edge Style" error="You have entered an invalid edge style.  Try selecting from the drop-down list instead." promptTitle="Edge Style" prompt="Select an optional edge style.  Edges are Solid by default." sqref="E3:E20">
      <formula1>ValidEdgeStyles</formula1>
    </dataValidation>
    <dataValidation allowBlank="1" errorTitle="Invalid Edge Visibility" error="The optional edge visibility must be Yes, Y, True, T, Always, 1, or empty to make the edge visible; or No, N, False, F, Never, or 0 to hide the edge.  Try selecting from the drop-down list instead." sqref="K3:K20"/>
  </dataValidations>
  <pageMargins left="0.7" right="0.7" top="0.75" bottom="0.75" header="0.3" footer="0.3"/>
  <pageSetup orientation="portrait" horizontalDpi="0" verticalDpi="0" r:id="rId1"/>
  <legacyDrawing r:id="rId2"/>
  <tableParts count="1">
    <tablePart r:id="rId3"/>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AH12"/>
  <sheetViews>
    <sheetView tabSelected="1" workbookViewId="0">
      <pane xSplit="1" ySplit="2" topLeftCell="B3" activePane="bottomRight" state="frozen"/>
      <selection pane="topRight" activeCell="B1" sqref="B1"/>
      <selection pane="bottomLeft" activeCell="A3" sqref="A3"/>
      <selection pane="bottomRight" activeCell="O3" sqref="O3"/>
    </sheetView>
  </sheetViews>
  <sheetFormatPr defaultRowHeight="15" x14ac:dyDescent="0.25"/>
  <cols>
    <col min="1" max="1" width="9.140625" style="1"/>
    <col min="2" max="2" width="7.85546875" customWidth="1"/>
    <col min="3" max="3" width="8.5703125" customWidth="1"/>
    <col min="4" max="4" width="6.7109375" customWidth="1"/>
    <col min="5" max="5" width="9.85546875" customWidth="1"/>
    <col min="6" max="6" width="7.7109375" customWidth="1"/>
    <col min="7" max="7" width="11" customWidth="1"/>
    <col min="8" max="8" width="8.5703125" customWidth="1"/>
    <col min="9" max="9" width="9.7109375" customWidth="1"/>
    <col min="10" max="10" width="10.5703125" style="3" customWidth="1"/>
    <col min="11" max="12" width="9.140625" customWidth="1"/>
    <col min="13" max="14" width="7" bestFit="1" customWidth="1"/>
    <col min="15" max="15" width="10.28515625" customWidth="1"/>
    <col min="16" max="16" width="6.42578125" customWidth="1"/>
    <col min="17" max="17" width="8.28515625" customWidth="1"/>
    <col min="18" max="18" width="9.5703125" customWidth="1"/>
    <col min="19" max="19" width="9.28515625" customWidth="1"/>
    <col min="20" max="20" width="9.5703125" customWidth="1"/>
    <col min="21" max="23" width="14.28515625" customWidth="1"/>
    <col min="24" max="24" width="11.85546875" customWidth="1"/>
    <col min="25" max="25" width="14.42578125" customWidth="1"/>
    <col min="26" max="26" width="18.28515625" customWidth="1"/>
    <col min="27" max="27" width="5" style="3" hidden="1" customWidth="1"/>
    <col min="28" max="28" width="16" style="3" hidden="1" customWidth="1"/>
    <col min="29" max="29" width="16" style="6" bestFit="1" customWidth="1"/>
    <col min="30" max="30" width="14.28515625" style="2" customWidth="1"/>
    <col min="31" max="32" width="14.28515625" style="3" customWidth="1"/>
    <col min="33" max="33" width="11.85546875" style="3" customWidth="1"/>
    <col min="34" max="34" width="14.42578125" style="3" customWidth="1"/>
    <col min="35" max="35" width="5" customWidth="1"/>
    <col min="36" max="36" width="16" customWidth="1"/>
    <col min="37" max="37" width="16" bestFit="1" customWidth="1"/>
    <col min="38" max="39" width="9.140625" customWidth="1"/>
  </cols>
  <sheetData>
    <row r="1" spans="1:34" x14ac:dyDescent="0.25">
      <c r="B1" s="25" t="s">
        <v>39</v>
      </c>
      <c r="C1" s="18"/>
      <c r="D1" s="18"/>
      <c r="E1" s="18"/>
      <c r="F1" s="18"/>
      <c r="G1" s="18"/>
      <c r="H1" s="27" t="s">
        <v>43</v>
      </c>
      <c r="I1" s="26"/>
      <c r="J1" s="26"/>
      <c r="K1" s="26"/>
      <c r="L1" s="29" t="s">
        <v>44</v>
      </c>
      <c r="M1" s="28"/>
      <c r="N1" s="28"/>
      <c r="O1" s="28"/>
      <c r="P1" s="28"/>
      <c r="Q1" s="28"/>
      <c r="R1" s="24" t="s">
        <v>42</v>
      </c>
      <c r="S1" s="21"/>
      <c r="T1" s="22"/>
      <c r="U1" s="23"/>
      <c r="V1" s="21"/>
      <c r="W1" s="21"/>
      <c r="X1" s="21"/>
      <c r="Y1" s="21"/>
      <c r="Z1" s="21"/>
      <c r="AA1" s="30" t="s">
        <v>40</v>
      </c>
      <c r="AB1" s="20"/>
      <c r="AC1" s="31" t="s">
        <v>41</v>
      </c>
      <c r="AD1"/>
      <c r="AE1"/>
      <c r="AF1"/>
      <c r="AG1"/>
      <c r="AH1"/>
    </row>
    <row r="2" spans="1:34" ht="30" customHeight="1" x14ac:dyDescent="0.25">
      <c r="A2" s="11" t="s">
        <v>5</v>
      </c>
      <c r="B2" s="8" t="s">
        <v>2</v>
      </c>
      <c r="C2" s="8" t="s">
        <v>8</v>
      </c>
      <c r="D2" s="9" t="s">
        <v>45</v>
      </c>
      <c r="E2" s="10" t="s">
        <v>4</v>
      </c>
      <c r="F2" s="8" t="s">
        <v>48</v>
      </c>
      <c r="G2" s="8" t="s">
        <v>11</v>
      </c>
      <c r="H2" s="8" t="s">
        <v>46</v>
      </c>
      <c r="I2" s="8" t="s">
        <v>47</v>
      </c>
      <c r="J2" s="8" t="s">
        <v>77</v>
      </c>
      <c r="K2" s="8" t="s">
        <v>10</v>
      </c>
      <c r="L2" s="8" t="s">
        <v>27</v>
      </c>
      <c r="M2" s="8" t="s">
        <v>15</v>
      </c>
      <c r="N2" s="8" t="s">
        <v>16</v>
      </c>
      <c r="O2" s="8" t="s">
        <v>13</v>
      </c>
      <c r="P2" s="8" t="s">
        <v>28</v>
      </c>
      <c r="Q2" s="8" t="s">
        <v>29</v>
      </c>
      <c r="R2" s="13" t="s">
        <v>31</v>
      </c>
      <c r="S2" s="13" t="s">
        <v>32</v>
      </c>
      <c r="T2" s="13" t="s">
        <v>33</v>
      </c>
      <c r="U2" s="13" t="s">
        <v>34</v>
      </c>
      <c r="V2" s="13" t="s">
        <v>35</v>
      </c>
      <c r="W2" s="13" t="s">
        <v>36</v>
      </c>
      <c r="X2" s="13" t="s">
        <v>137</v>
      </c>
      <c r="Y2" s="13" t="s">
        <v>37</v>
      </c>
      <c r="Z2" s="13" t="s">
        <v>170</v>
      </c>
      <c r="AA2" s="11" t="s">
        <v>12</v>
      </c>
      <c r="AB2" s="11" t="s">
        <v>38</v>
      </c>
      <c r="AC2" s="8" t="s">
        <v>26</v>
      </c>
      <c r="AD2" s="3"/>
      <c r="AF2"/>
      <c r="AG2"/>
      <c r="AH2"/>
    </row>
    <row r="3" spans="1:34" ht="15" customHeight="1" x14ac:dyDescent="0.25">
      <c r="A3" s="50" t="s">
        <v>177</v>
      </c>
      <c r="B3" s="54"/>
      <c r="C3" s="54"/>
      <c r="D3" s="55"/>
      <c r="E3" s="56"/>
      <c r="F3" s="54"/>
      <c r="G3" s="54"/>
      <c r="H3" s="58" t="s">
        <v>177</v>
      </c>
      <c r="I3" s="57"/>
      <c r="J3" s="57"/>
      <c r="K3" s="58"/>
      <c r="L3" s="60"/>
      <c r="M3" s="61">
        <v>1075.15100097656</v>
      </c>
      <c r="N3" s="61">
        <v>2320.45483398437</v>
      </c>
      <c r="O3" s="59" t="s">
        <v>65</v>
      </c>
      <c r="P3" s="62"/>
      <c r="Q3" s="62"/>
      <c r="R3" s="51"/>
      <c r="S3" s="51"/>
      <c r="T3" s="51"/>
      <c r="U3" s="51"/>
      <c r="V3" s="52"/>
      <c r="W3" s="52"/>
      <c r="X3" s="53"/>
      <c r="Y3" s="52"/>
      <c r="Z3" s="52"/>
      <c r="AA3" s="63">
        <v>3</v>
      </c>
      <c r="AB3" s="63"/>
      <c r="AC3" s="64"/>
      <c r="AD3" s="3"/>
      <c r="AF3"/>
      <c r="AG3"/>
      <c r="AH3"/>
    </row>
    <row r="4" spans="1:34" x14ac:dyDescent="0.25">
      <c r="A4" s="14" t="s">
        <v>178</v>
      </c>
      <c r="B4" s="15"/>
      <c r="C4" s="15"/>
      <c r="D4" s="83"/>
      <c r="E4" s="80"/>
      <c r="F4" s="15"/>
      <c r="G4" s="15"/>
      <c r="H4" s="16" t="s">
        <v>178</v>
      </c>
      <c r="I4" s="68"/>
      <c r="J4" s="68"/>
      <c r="K4" s="16"/>
      <c r="L4" s="84"/>
      <c r="M4" s="85">
        <v>1521.75451660156</v>
      </c>
      <c r="N4" s="85">
        <v>5521.47265625</v>
      </c>
      <c r="O4" s="59" t="s">
        <v>65</v>
      </c>
      <c r="P4" s="86"/>
      <c r="Q4" s="86"/>
      <c r="R4" s="87"/>
      <c r="S4" s="87"/>
      <c r="T4" s="87"/>
      <c r="U4" s="87"/>
      <c r="V4" s="53"/>
      <c r="W4" s="53"/>
      <c r="X4" s="53"/>
      <c r="Y4" s="53"/>
      <c r="Z4" s="52"/>
      <c r="AA4" s="81">
        <v>4</v>
      </c>
      <c r="AB4" s="81"/>
      <c r="AC4" s="88"/>
    </row>
    <row r="5" spans="1:34" x14ac:dyDescent="0.25">
      <c r="A5" s="14" t="s">
        <v>180</v>
      </c>
      <c r="B5" s="15"/>
      <c r="C5" s="15"/>
      <c r="D5" s="83"/>
      <c r="E5" s="80"/>
      <c r="F5" s="15"/>
      <c r="G5" s="15"/>
      <c r="H5" s="16" t="s">
        <v>180</v>
      </c>
      <c r="I5" s="68"/>
      <c r="J5" s="68"/>
      <c r="K5" s="16"/>
      <c r="L5" s="84"/>
      <c r="M5" s="85">
        <v>2652.82397460937</v>
      </c>
      <c r="N5" s="85">
        <v>831.27197265625</v>
      </c>
      <c r="O5" s="59" t="s">
        <v>65</v>
      </c>
      <c r="P5" s="86"/>
      <c r="Q5" s="86"/>
      <c r="R5" s="87"/>
      <c r="S5" s="87"/>
      <c r="T5" s="87"/>
      <c r="U5" s="87"/>
      <c r="V5" s="53"/>
      <c r="W5" s="53"/>
      <c r="X5" s="53"/>
      <c r="Y5" s="53"/>
      <c r="Z5" s="52"/>
      <c r="AA5" s="81">
        <v>5</v>
      </c>
      <c r="AB5" s="81"/>
      <c r="AC5" s="88"/>
    </row>
    <row r="6" spans="1:34" x14ac:dyDescent="0.25">
      <c r="A6" s="14" t="s">
        <v>179</v>
      </c>
      <c r="B6" s="15"/>
      <c r="C6" s="15"/>
      <c r="D6" s="83"/>
      <c r="E6" s="80"/>
      <c r="F6" s="15"/>
      <c r="G6" s="15"/>
      <c r="H6" s="16" t="s">
        <v>179</v>
      </c>
      <c r="I6" s="68"/>
      <c r="J6" s="68"/>
      <c r="K6" s="16"/>
      <c r="L6" s="84"/>
      <c r="M6" s="85">
        <v>3423.50634765625</v>
      </c>
      <c r="N6" s="85">
        <v>4114.59814453125</v>
      </c>
      <c r="O6" s="59" t="s">
        <v>65</v>
      </c>
      <c r="P6" s="86"/>
      <c r="Q6" s="86"/>
      <c r="R6" s="87"/>
      <c r="S6" s="87"/>
      <c r="T6" s="87"/>
      <c r="U6" s="87"/>
      <c r="V6" s="53"/>
      <c r="W6" s="53"/>
      <c r="X6" s="53"/>
      <c r="Y6" s="53"/>
      <c r="Z6" s="52"/>
      <c r="AA6" s="81">
        <v>6</v>
      </c>
      <c r="AB6" s="81"/>
      <c r="AC6" s="88"/>
    </row>
    <row r="7" spans="1:34" x14ac:dyDescent="0.25">
      <c r="A7" s="14" t="s">
        <v>182</v>
      </c>
      <c r="B7" s="15"/>
      <c r="C7" s="15"/>
      <c r="D7" s="83"/>
      <c r="E7" s="80"/>
      <c r="F7" s="15"/>
      <c r="G7" s="15"/>
      <c r="H7" s="16" t="s">
        <v>182</v>
      </c>
      <c r="I7" s="68"/>
      <c r="J7" s="68"/>
      <c r="K7" s="16"/>
      <c r="L7" s="84"/>
      <c r="M7" s="85">
        <v>4337.62841796875</v>
      </c>
      <c r="N7" s="85">
        <v>7312.4931640625</v>
      </c>
      <c r="O7" s="59" t="s">
        <v>65</v>
      </c>
      <c r="P7" s="86"/>
      <c r="Q7" s="86"/>
      <c r="R7" s="87"/>
      <c r="S7" s="87"/>
      <c r="T7" s="87"/>
      <c r="U7" s="87"/>
      <c r="V7" s="53"/>
      <c r="W7" s="53"/>
      <c r="X7" s="53"/>
      <c r="Y7" s="53"/>
      <c r="Z7" s="52"/>
      <c r="AA7" s="81">
        <v>7</v>
      </c>
      <c r="AB7" s="81"/>
      <c r="AC7" s="88"/>
    </row>
    <row r="8" spans="1:34" x14ac:dyDescent="0.25">
      <c r="A8" s="14" t="s">
        <v>181</v>
      </c>
      <c r="B8" s="15"/>
      <c r="C8" s="15"/>
      <c r="D8" s="83"/>
      <c r="E8" s="80"/>
      <c r="F8" s="15"/>
      <c r="G8" s="15"/>
      <c r="H8" s="16" t="s">
        <v>181</v>
      </c>
      <c r="I8" s="68"/>
      <c r="J8" s="68"/>
      <c r="K8" s="16"/>
      <c r="L8" s="84"/>
      <c r="M8" s="85">
        <v>5758.83544921875</v>
      </c>
      <c r="N8" s="85">
        <v>2685.52612304687</v>
      </c>
      <c r="O8" s="59" t="s">
        <v>65</v>
      </c>
      <c r="P8" s="86"/>
      <c r="Q8" s="86"/>
      <c r="R8" s="87"/>
      <c r="S8" s="87"/>
      <c r="T8" s="87"/>
      <c r="U8" s="87"/>
      <c r="V8" s="53"/>
      <c r="W8" s="53"/>
      <c r="X8" s="53"/>
      <c r="Y8" s="53"/>
      <c r="Z8" s="52"/>
      <c r="AA8" s="81">
        <v>8</v>
      </c>
      <c r="AB8" s="81"/>
      <c r="AC8" s="88"/>
    </row>
    <row r="9" spans="1:34" x14ac:dyDescent="0.25">
      <c r="A9" s="14" t="s">
        <v>183</v>
      </c>
      <c r="B9" s="15"/>
      <c r="C9" s="15"/>
      <c r="D9" s="83"/>
      <c r="E9" s="80"/>
      <c r="F9" s="15"/>
      <c r="G9" s="15"/>
      <c r="H9" s="16" t="s">
        <v>183</v>
      </c>
      <c r="I9" s="68"/>
      <c r="J9" s="68"/>
      <c r="K9" s="16"/>
      <c r="L9" s="84"/>
      <c r="M9" s="85">
        <v>6231.255859375</v>
      </c>
      <c r="N9" s="85">
        <v>5894.3974609375</v>
      </c>
      <c r="O9" s="59" t="s">
        <v>65</v>
      </c>
      <c r="P9" s="86"/>
      <c r="Q9" s="86"/>
      <c r="R9" s="87"/>
      <c r="S9" s="87"/>
      <c r="T9" s="87"/>
      <c r="U9" s="87"/>
      <c r="V9" s="53"/>
      <c r="W9" s="53"/>
      <c r="X9" s="53"/>
      <c r="Y9" s="53"/>
      <c r="Z9" s="52"/>
      <c r="AA9" s="81">
        <v>9</v>
      </c>
      <c r="AB9" s="81"/>
      <c r="AC9" s="88"/>
    </row>
    <row r="10" spans="1:34" x14ac:dyDescent="0.25">
      <c r="A10" s="14" t="s">
        <v>184</v>
      </c>
      <c r="B10" s="15"/>
      <c r="C10" s="15"/>
      <c r="D10" s="83"/>
      <c r="E10" s="80"/>
      <c r="F10" s="15"/>
      <c r="G10" s="15"/>
      <c r="H10" s="16" t="s">
        <v>184</v>
      </c>
      <c r="I10" s="68"/>
      <c r="J10" s="68"/>
      <c r="K10" s="16"/>
      <c r="L10" s="84"/>
      <c r="M10" s="85">
        <v>7670.1064453125</v>
      </c>
      <c r="N10" s="85">
        <v>4632.03173828125</v>
      </c>
      <c r="O10" s="59" t="s">
        <v>65</v>
      </c>
      <c r="P10" s="86"/>
      <c r="Q10" s="86"/>
      <c r="R10" s="87"/>
      <c r="S10" s="87"/>
      <c r="T10" s="87"/>
      <c r="U10" s="87"/>
      <c r="V10" s="53"/>
      <c r="W10" s="53"/>
      <c r="X10" s="53"/>
      <c r="Y10" s="53"/>
      <c r="Z10" s="52"/>
      <c r="AA10" s="81">
        <v>10</v>
      </c>
      <c r="AB10" s="81"/>
      <c r="AC10" s="88"/>
    </row>
    <row r="11" spans="1:34" x14ac:dyDescent="0.25">
      <c r="A11" s="14" t="s">
        <v>185</v>
      </c>
      <c r="B11" s="15"/>
      <c r="C11" s="15"/>
      <c r="D11" s="83"/>
      <c r="E11" s="80"/>
      <c r="F11" s="15"/>
      <c r="G11" s="15"/>
      <c r="H11" s="16" t="s">
        <v>185</v>
      </c>
      <c r="I11" s="68"/>
      <c r="J11" s="68"/>
      <c r="K11" s="16"/>
      <c r="L11" s="84"/>
      <c r="M11" s="85">
        <v>8259.880859375</v>
      </c>
      <c r="N11" s="85">
        <v>6403.955078125</v>
      </c>
      <c r="O11" s="59" t="s">
        <v>65</v>
      </c>
      <c r="P11" s="86"/>
      <c r="Q11" s="86"/>
      <c r="R11" s="87"/>
      <c r="S11" s="87"/>
      <c r="T11" s="87"/>
      <c r="U11" s="87"/>
      <c r="V11" s="53"/>
      <c r="W11" s="53"/>
      <c r="X11" s="53"/>
      <c r="Y11" s="53"/>
      <c r="Z11" s="52"/>
      <c r="AA11" s="81">
        <v>11</v>
      </c>
      <c r="AB11" s="81"/>
      <c r="AC11" s="88"/>
    </row>
    <row r="12" spans="1:34" x14ac:dyDescent="0.25">
      <c r="A12" s="89" t="s">
        <v>186</v>
      </c>
      <c r="B12" s="90"/>
      <c r="C12" s="90"/>
      <c r="D12" s="91"/>
      <c r="E12" s="92"/>
      <c r="F12" s="90"/>
      <c r="G12" s="90"/>
      <c r="H12" s="93" t="s">
        <v>186</v>
      </c>
      <c r="I12" s="94"/>
      <c r="J12" s="94"/>
      <c r="K12" s="93"/>
      <c r="L12" s="95"/>
      <c r="M12" s="96">
        <v>8823.0712890625</v>
      </c>
      <c r="N12" s="96">
        <v>8509.6162109375</v>
      </c>
      <c r="O12" s="59" t="s">
        <v>65</v>
      </c>
      <c r="P12" s="97"/>
      <c r="Q12" s="97"/>
      <c r="R12" s="98"/>
      <c r="S12" s="98"/>
      <c r="T12" s="98"/>
      <c r="U12" s="98"/>
      <c r="V12" s="99"/>
      <c r="W12" s="99"/>
      <c r="X12" s="99"/>
      <c r="Y12" s="99"/>
      <c r="Z12" s="100"/>
      <c r="AA12" s="101">
        <v>12</v>
      </c>
      <c r="AB12" s="101"/>
      <c r="AC12" s="102"/>
    </row>
  </sheetData>
  <dataConsolidate/>
  <dataValidations count="20">
    <dataValidation allowBlank="1" showInputMessage="1" errorTitle="Invalid Vertex Visibility" error="You have entered an unrecognized vertex visibility.  Try selecting from the drop-down list instead." promptTitle="Vertex ID" prompt="This is a unique ID that gets filled in automatically.  Do not edit this column." sqref="AA3:AA12"/>
    <dataValidation allowBlank="1" errorTitle="Invalid Vertex Visibility" error="You have entered an unrecognized vertex visibility.  Try selecting from the drop-down list instead." sqref="AD3"/>
    <dataValidation allowBlank="1" showErrorMessage="1" sqref="AD2"/>
    <dataValidation type="list" allowBlank="1" showInputMessage="1" showErrorMessage="1" errorTitle="Invalid Vertex Locked" error="You have entered an invalid vertex &quot;locked.&quot;  Try selecting from the drop-down list instead." promptTitle="Vertex Locked?" prompt="Set to Yes to lock the vertex at its current location." sqref="O3:O12">
      <formula1>ValidBooleansDefaultFalse</formula1>
    </dataValidation>
    <dataValidation allowBlank="1" showInputMessage="1" errorTitle="Invalid Vertex Location" error="The optional vertex location's X and Y values must be whole numbers between 0 and 9999." promptTitle="Vertex Location" prompt="Enter an optional vertex location.  X and Y values should be between 0 and 9,999.  If you enter X and Y values, you should set NodeXL, Graph, Layout to &quot;None&quot; to prevent NodeXL from overwriting your values when you show the graph." sqref="M3:N12"/>
    <dataValidation allowBlank="1" showInputMessage="1" showErrorMessage="1" errorTitle="Invalid Vertex Visibility" error="You have entered an unrecognized vertex visibility.  Try selecting from the drop-down list instead." promptTitle="Vertex Layout Order" prompt="Enter an optional number to control the order in which the vertices are laid out and stacked in the graph." sqref="L3:L12"/>
    <dataValidation allowBlank="1" showInputMessage="1" errorTitle="Invalid Vertex Location" error="The optional vertex location's X and Y values must be whole numbers between 0 and 9999." promptTitle="Vertex Polar R" prompt="Enter an optional vertex polar radial coordinate.  This is used only when a Layout Type of Polar or Polar Absolute is selected in the graph pane.  Hover the mouse over the column header for more details." sqref="P3:P12"/>
    <dataValidation allowBlank="1" showInputMessage="1" errorTitle="Invalid Vertex Location" error="The optional vertex location's X and Y values must be whole numbers between 0 and 9999." promptTitle="Vertex Polar Angle" prompt="Enter an optional vertex polar angle coordinate, in degrees.  This is used only when a Layout Type of Polar or Polar Absolute is selected in the graph pane." sqref="Q3:Q12"/>
    <dataValidation allowBlank="1" showInputMessage="1" errorTitle="Invalid Vertex Image Key" promptTitle="Vertex Tooltip" prompt="Enter optional text that will pop up when the mouse is hovered over the vertex." sqref="K3:K12"/>
    <dataValidation allowBlank="1" errorTitle="Invalid Vertex Visibility" error="You have entered an unrecognized vertex visibility.  Try selecting from the drop-down list instead." promptTitle="Vertex ID" prompt="This is a unique ID that gets filled in automatically.  Do not edit this column." sqref="AB3:AB12"/>
    <dataValidation type="list" allowBlank="1" showInputMessage="1" showErrorMessage="1" errorTitle="Invalid Vertex Visibility" error="You have entered an invalid vertex visibility.  Try selecting from the drop-down list instead." promptTitle="Vertex Visibility" prompt="Select an optional vertex visibility.  Vertices are &quot;Show if in an Edge&quot; by default." sqref="G3:G12">
      <formula1>ValidVertexVisibilities</formula1>
    </dataValidation>
    <dataValidation allowBlank="1" showInputMessage="1" errorTitle="Invalid Vertex Image Key" promptTitle="Vertex Label" prompt="To show a vertex as a box containing text, set the Shape to Label and enter a label.  To annotate another shape with text, set the Shape to something else and enter a label." sqref="H3:H12"/>
    <dataValidation allowBlank="1" showInputMessage="1" promptTitle="Vertex Label Fill Color" prompt="To select an optional fill color for the Label shape, right-click and select Select Color on the right-click menu." sqref="I3:I12"/>
    <dataValidation allowBlank="1" showInputMessage="1" errorTitle="Invalid Vertex Image Key" promptTitle="Vertex Image File" prompt="Enter the path to an image file.  Hover over the column header for examples." sqref="F3:F12"/>
    <dataValidation allowBlank="1" showInputMessage="1" promptTitle="Vertex Color" prompt="To select an optional vertex color, right-click and select Select Color on the right-click menu." sqref="B3:B12"/>
    <dataValidation allowBlank="1" showInputMessage="1" errorTitle="Invalid Vertex Opacity" error="The optional vertex opacity must be a whole number between 0 and 10." promptTitle="Vertex Opacity" prompt="Enter an optional vertex opacity between 0 (transparent) and 100 (opaque)." sqref="E3:E12"/>
    <dataValidation type="list" allowBlank="1" showInputMessage="1" showErrorMessage="1" errorTitle="Invalid Vertex Shape" error="You have entered an invalid vertex shape.  Try selecting from the drop-down list instead." promptTitle="Vertex Shape" prompt="Select an optional vertex shape." sqref="C3:C12">
      <formula1>ValidVertexShapes</formula1>
    </dataValidation>
    <dataValidation allowBlank="1" showInputMessage="1" errorTitle="Invalid Vertex Size" error="The optional vertex size must be a decimal number.  Any size is acceptable, although 1 is used if the size is less than 1, and 10 is used if the size is greater than 10." promptTitle="Vertex Size" prompt="Enter an optional vertex size between 1 and 100." sqref="D3:D12"/>
    <dataValidation type="list" allowBlank="1" showInputMessage="1" showErrorMessage="1" errorTitle="Invalid Vertex Label Position" error="You have entered an invalid vertex label position.  Try selecting from the drop-down list instead." promptTitle="Vertex Label Position" prompt="Select an optional vertex label position." sqref="J3:J12">
      <formula1>ValidVertexLabelPositions</formula1>
    </dataValidation>
    <dataValidation allowBlank="1" showInputMessage="1" showErrorMessage="1" promptTitle="Vertex Name" prompt="Enter the name of the vertex." sqref="A3:A12"/>
  </dataValidations>
  <pageMargins left="0.7" right="0.7" top="0.75" bottom="0.75" header="0.3" footer="0.3"/>
  <pageSetup orientation="portrait" horizontalDpi="0" verticalDpi="0" r:id="rId1"/>
  <legacy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D21"/>
  <sheetViews>
    <sheetView workbookViewId="0"/>
  </sheetViews>
  <sheetFormatPr defaultRowHeight="15" x14ac:dyDescent="0.25"/>
  <cols>
    <col min="1" max="1" width="10.85546875" style="3" bestFit="1" customWidth="1"/>
    <col min="2" max="2" width="16.85546875" style="3" bestFit="1" customWidth="1"/>
    <col min="4" max="5" width="9.140625" customWidth="1"/>
  </cols>
  <sheetData>
    <row r="1" spans="1:1" x14ac:dyDescent="0.25">
      <c r="A1" s="3" t="s">
        <v>49</v>
      </c>
    </row>
    <row r="2" spans="1:1" ht="15" customHeight="1" x14ac:dyDescent="0.25"/>
    <row r="3" spans="1:1" ht="15" customHeight="1" x14ac:dyDescent="0.25">
      <c r="A3" s="32" t="s">
        <v>50</v>
      </c>
    </row>
    <row r="21" spans="4:4" x14ac:dyDescent="0.25">
      <c r="D21" s="7"/>
    </row>
  </sheetData>
  <dataConsolidate/>
  <dataValidations xWindow="63" yWindow="236" count="2">
    <dataValidation allowBlank="1" showInputMessage="1" showErrorMessage="1" promptTitle="Image ID" prompt="Enter a unique ID for the image." sqref="A2"/>
    <dataValidation allowBlank="1" showInputMessage="1" showErrorMessage="1" promptTitle="Image File Path" prompt="Enter an image file path.  Hover over the column header for examples." sqref="B2"/>
  </dataValidations>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X10"/>
  <sheetViews>
    <sheetView workbookViewId="0">
      <pane ySplit="2" topLeftCell="A3" activePane="bottomLeft" state="frozen"/>
      <selection pane="bottomLeft" activeCell="A3" sqref="A3"/>
    </sheetView>
  </sheetViews>
  <sheetFormatPr defaultRowHeight="15" x14ac:dyDescent="0.25"/>
  <cols>
    <col min="1" max="1" width="9.42578125" style="1" bestFit="1" customWidth="1"/>
    <col min="2" max="2" width="14.28515625" bestFit="1" customWidth="1"/>
    <col min="3" max="3" width="15" bestFit="1" customWidth="1"/>
    <col min="4" max="4" width="11.140625" bestFit="1" customWidth="1"/>
    <col min="5" max="5" width="13" bestFit="1" customWidth="1"/>
    <col min="6" max="6" width="8" bestFit="1" customWidth="1"/>
    <col min="7" max="8" width="13.5703125" customWidth="1"/>
    <col min="9" max="9" width="11" hidden="1" customWidth="1"/>
    <col min="10" max="10" width="12.5703125" hidden="1" customWidth="1"/>
    <col min="11" max="11" width="11" customWidth="1"/>
    <col min="12" max="12" width="9.7109375" customWidth="1"/>
    <col min="13" max="13" width="13.140625" customWidth="1"/>
    <col min="14" max="15" width="8.42578125" customWidth="1"/>
    <col min="16" max="16" width="18.28515625" customWidth="1"/>
    <col min="17" max="17" width="14.85546875" customWidth="1"/>
    <col min="18" max="18" width="14.5703125" customWidth="1"/>
    <col min="19" max="21" width="24.140625" customWidth="1"/>
    <col min="22" max="22" width="21.28515625" customWidth="1"/>
    <col min="23" max="23" width="19.28515625" customWidth="1"/>
    <col min="24" max="24" width="10" customWidth="1"/>
    <col min="25" max="25" width="13" customWidth="1"/>
  </cols>
  <sheetData>
    <row r="1" spans="1:24" x14ac:dyDescent="0.25">
      <c r="B1" s="70" t="s">
        <v>39</v>
      </c>
      <c r="C1" s="71"/>
      <c r="D1" s="71"/>
      <c r="E1" s="72"/>
      <c r="F1" s="68" t="s">
        <v>43</v>
      </c>
      <c r="G1" s="73" t="s">
        <v>44</v>
      </c>
      <c r="H1" s="74"/>
      <c r="I1" s="75" t="s">
        <v>40</v>
      </c>
      <c r="J1" s="76"/>
      <c r="K1" s="77" t="s">
        <v>42</v>
      </c>
      <c r="L1" s="78"/>
      <c r="M1" s="78"/>
      <c r="N1" s="78"/>
      <c r="O1" s="78"/>
      <c r="P1" s="78"/>
      <c r="Q1" s="78"/>
      <c r="R1" s="78"/>
      <c r="S1" s="78"/>
      <c r="T1" s="78"/>
      <c r="U1" s="78"/>
      <c r="V1" s="78"/>
      <c r="W1" s="78"/>
      <c r="X1" s="78"/>
    </row>
    <row r="2" spans="1:24" s="13" customFormat="1" ht="30" customHeight="1" x14ac:dyDescent="0.25">
      <c r="A2" s="11" t="s">
        <v>144</v>
      </c>
      <c r="B2" s="13" t="s">
        <v>21</v>
      </c>
      <c r="C2" s="13" t="s">
        <v>20</v>
      </c>
      <c r="D2" s="13" t="s">
        <v>11</v>
      </c>
      <c r="E2" s="13" t="s">
        <v>145</v>
      </c>
      <c r="F2" s="13" t="s">
        <v>46</v>
      </c>
      <c r="G2" s="13" t="s">
        <v>167</v>
      </c>
      <c r="H2" s="13" t="s">
        <v>168</v>
      </c>
      <c r="I2" s="13" t="s">
        <v>12</v>
      </c>
      <c r="J2" s="13" t="s">
        <v>166</v>
      </c>
      <c r="K2" s="13" t="s">
        <v>146</v>
      </c>
      <c r="L2" s="13" t="s">
        <v>148</v>
      </c>
      <c r="M2" s="13" t="s">
        <v>149</v>
      </c>
      <c r="N2" s="13" t="s">
        <v>150</v>
      </c>
      <c r="O2" s="13" t="s">
        <v>151</v>
      </c>
      <c r="P2" s="13" t="s">
        <v>170</v>
      </c>
      <c r="Q2" s="13" t="s">
        <v>171</v>
      </c>
      <c r="R2" s="13" t="s">
        <v>152</v>
      </c>
      <c r="S2" s="13" t="s">
        <v>153</v>
      </c>
      <c r="T2" s="13" t="s">
        <v>154</v>
      </c>
      <c r="U2" s="13" t="s">
        <v>155</v>
      </c>
      <c r="V2" s="13" t="s">
        <v>156</v>
      </c>
      <c r="W2" s="13" t="s">
        <v>157</v>
      </c>
      <c r="X2" s="13" t="s">
        <v>158</v>
      </c>
    </row>
    <row r="3" spans="1:24" x14ac:dyDescent="0.25">
      <c r="A3" s="14"/>
      <c r="B3" s="15"/>
      <c r="C3" s="15"/>
      <c r="D3" s="15"/>
      <c r="E3" s="15"/>
      <c r="F3" s="16"/>
      <c r="G3" s="79"/>
      <c r="H3" s="79"/>
      <c r="I3" s="65"/>
      <c r="J3" s="65"/>
      <c r="K3" s="48"/>
      <c r="L3" s="48"/>
      <c r="M3" s="48"/>
      <c r="N3" s="48"/>
      <c r="O3" s="48"/>
      <c r="P3" s="48"/>
      <c r="Q3" s="48"/>
      <c r="R3" s="48"/>
      <c r="S3" s="48"/>
      <c r="T3" s="48"/>
      <c r="U3" s="48"/>
      <c r="V3" s="48"/>
      <c r="W3" s="49"/>
      <c r="X3" s="49"/>
    </row>
    <row r="10" spans="1:24" ht="14.25" customHeight="1" x14ac:dyDescent="0.25"/>
  </sheetData>
  <dataConsolidate/>
  <dataValidations count="8">
    <dataValidation allowBlank="1" showInputMessage="1" promptTitle="Group Vertex Color" prompt="To select a color to use for all vertices in the group, right-click and select Select Color on the right-click menu." sqref="B3"/>
    <dataValidation type="list" allowBlank="1" showInputMessage="1" showErrorMessage="1" errorTitle="Invalid Group Vertex Shape" error="You have entered an invalid group vertex shape.  Try selecting from the drop-down list instead." promptTitle="Group Vertex Shape" prompt="Select a shape to use for all vertices in the group." sqref="C3">
      <formula1>ValidGroupShapes</formula1>
    </dataValidation>
    <dataValidation allowBlank="1" showInputMessage="1" showErrorMessage="1" promptTitle="Group Name" prompt="Enter the name of the group." sqref="A3"/>
    <dataValidation type="list" allowBlank="1" showInputMessage="1" showErrorMessage="1" errorTitle="Invalid Group Collapsed" error="You have entered an invalid group &quot;collapsed.&quot;  Try selecting from the drop-down list instead." promptTitle="Group Collapsed?" prompt="Set to Yes to collapse the group." sqref="E3">
      <formula1>ValidBooleansDefaultFalse</formula1>
    </dataValidation>
    <dataValidation allowBlank="1" sqref="K3"/>
    <dataValidation allowBlank="1" showInputMessage="1" showErrorMessage="1" errorTitle="Invalid Group Collapsed" error="You have entered an unrecognized &quot;group collapsed.&quot;  Try selecting from the drop-down list instead." promptTitle="Group Label" prompt="Enter an optional group label." sqref="F3"/>
    <dataValidation allowBlank="1" showInputMessage="1" showErrorMessage="1" errorTitle="Invalid Group Collapsed" error="You have entered an unrecognized &quot;group collapsed.&quot;  Try selecting from the drop-down list instead." promptTitle="Collapsed Location" prompt="Enter an optional collapsed location.  Collapsed X and Y values should be between 0 and 9,999.  If you enter Collapsed X and Y values, you should set NodeXL, Graph, Layout to &quot;None&quot; to prevent NodeXL from overwriting your values when you show the graph." sqref="G3:H3"/>
    <dataValidation type="list" allowBlank="1" showInputMessage="1" showErrorMessage="1" errorTitle="Invalid Group Visibility" error="You have entered an invalid group visibility.  Try selecting from the drop-down list instead." promptTitle="Group Visibility" prompt="Select an optional group visibility.  Groups are shown by default." sqref="D3">
      <formula1>ValidGroupVisibilities</formula1>
    </dataValidation>
  </dataValidations>
  <pageMargins left="0.7" right="0.7" top="0.75" bottom="0.75" header="0.3" footer="0.3"/>
  <pageSetup orientation="portrait" horizontalDpi="0" verticalDpi="0" r:id="rId1"/>
  <legacyDrawing r:id="rId2"/>
  <tableParts count="1">
    <tablePart r:id="rId3"/>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A1:C2"/>
  <sheetViews>
    <sheetView workbookViewId="0">
      <selection activeCell="A2" sqref="A2"/>
    </sheetView>
  </sheetViews>
  <sheetFormatPr defaultRowHeight="15" x14ac:dyDescent="0.25"/>
  <cols>
    <col min="1" max="1" width="9.42578125" style="1" bestFit="1" customWidth="1"/>
    <col min="2" max="2" width="9.140625" style="1"/>
    <col min="3" max="3" width="11.5703125" bestFit="1" customWidth="1"/>
    <col min="4" max="4" width="9.140625" customWidth="1"/>
  </cols>
  <sheetData>
    <row r="1" spans="1:3" x14ac:dyDescent="0.25">
      <c r="A1" s="1" t="s">
        <v>144</v>
      </c>
      <c r="B1" s="1" t="s">
        <v>5</v>
      </c>
      <c r="C1" s="1" t="s">
        <v>147</v>
      </c>
    </row>
    <row r="2" spans="1:3" x14ac:dyDescent="0.25">
      <c r="C2" s="3"/>
    </row>
  </sheetData>
  <dataConsolidate/>
  <dataValidations xWindow="58" yWindow="226" count="3">
    <dataValidation allowBlank="1" showInputMessage="1" showErrorMessage="1" promptTitle="Group Name" prompt="Enter the name of the group.  The group name must also be entered on the Groups worksheet." sqref="A2"/>
    <dataValidation allowBlank="1" showInputMessage="1" showErrorMessage="1" promptTitle="Vertex Name" prompt="Enter the name of a vertex to include in the group." sqref="B2"/>
    <dataValidation allowBlank="1" showInputMessage="1" promptTitle="Vertex ID" prompt="This is the value of the hidden ID cell in the Vertices worksheet.  It gets filled in by the items on the NodeXL, Analysis, Groups menu." sqref="C2"/>
  </dataValidations>
  <pageMargins left="0.7" right="0.7" top="0.75" bottom="0.75" header="0.3" footer="0.3"/>
  <pageSetup orientation="portrait" horizontalDpi="0" verticalDpi="0" r:id="rId1"/>
  <legacyDrawing r:id="rId2"/>
  <tableParts count="1">
    <tablePart r:id="rId3"/>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dimension ref="A1:X144"/>
  <sheetViews>
    <sheetView workbookViewId="0">
      <selection activeCell="A2" sqref="A2"/>
    </sheetView>
  </sheetViews>
  <sheetFormatPr defaultRowHeight="15" x14ac:dyDescent="0.25"/>
  <cols>
    <col min="1" max="1" width="43.140625" customWidth="1"/>
    <col min="2" max="2" width="13.85546875" customWidth="1"/>
    <col min="3" max="3" width="9.140625" customWidth="1"/>
    <col min="4" max="4" width="12.85546875" hidden="1" customWidth="1"/>
    <col min="5" max="5" width="19.7109375" hidden="1" customWidth="1"/>
    <col min="6" max="6" width="15.5703125" hidden="1" customWidth="1"/>
    <col min="7" max="7" width="22.140625" hidden="1" customWidth="1"/>
    <col min="8" max="8" width="17.140625" hidden="1" customWidth="1"/>
    <col min="9" max="9" width="23.85546875" hidden="1" customWidth="1"/>
    <col min="10" max="10" width="28.28515625" hidden="1" customWidth="1"/>
    <col min="11" max="11" width="34.85546875" hidden="1" customWidth="1"/>
    <col min="12" max="12" width="25" hidden="1" customWidth="1"/>
    <col min="13" max="13" width="31.5703125" hidden="1" customWidth="1"/>
    <col min="14" max="14" width="26.5703125" hidden="1" customWidth="1"/>
    <col min="15" max="17" width="33.28515625" hidden="1" customWidth="1"/>
    <col min="18" max="18" width="26.5703125" hidden="1" customWidth="1"/>
    <col min="19" max="19" width="33" hidden="1" customWidth="1"/>
    <col min="20" max="20" width="19.5703125" hidden="1" customWidth="1"/>
    <col min="21" max="21" width="26.140625" hidden="1" customWidth="1"/>
    <col min="22" max="22" width="9.140625" hidden="1" customWidth="1"/>
    <col min="23" max="23" width="34.140625" hidden="1" customWidth="1"/>
    <col min="24" max="24" width="25.140625" hidden="1" customWidth="1"/>
  </cols>
  <sheetData>
    <row r="1" spans="1:24" ht="15" customHeight="1" thickBot="1" x14ac:dyDescent="0.3">
      <c r="A1" s="13" t="s">
        <v>162</v>
      </c>
      <c r="B1" s="13" t="s">
        <v>17</v>
      </c>
      <c r="D1" t="s">
        <v>79</v>
      </c>
      <c r="E1" t="s">
        <v>80</v>
      </c>
      <c r="F1" s="37" t="s">
        <v>86</v>
      </c>
      <c r="G1" s="38" t="s">
        <v>87</v>
      </c>
      <c r="H1" s="37" t="s">
        <v>92</v>
      </c>
      <c r="I1" s="38" t="s">
        <v>93</v>
      </c>
      <c r="J1" s="37" t="s">
        <v>98</v>
      </c>
      <c r="K1" s="38" t="s">
        <v>99</v>
      </c>
      <c r="L1" s="37" t="s">
        <v>104</v>
      </c>
      <c r="M1" s="38" t="s">
        <v>105</v>
      </c>
      <c r="N1" s="37" t="s">
        <v>110</v>
      </c>
      <c r="O1" s="38" t="s">
        <v>111</v>
      </c>
      <c r="P1" s="38" t="s">
        <v>138</v>
      </c>
      <c r="Q1" s="38" t="s">
        <v>139</v>
      </c>
      <c r="R1" s="37" t="s">
        <v>116</v>
      </c>
      <c r="S1" s="37" t="s">
        <v>117</v>
      </c>
      <c r="T1" s="37" t="s">
        <v>122</v>
      </c>
      <c r="U1" s="38" t="s">
        <v>123</v>
      </c>
      <c r="W1" t="s">
        <v>127</v>
      </c>
      <c r="X1" t="s">
        <v>17</v>
      </c>
    </row>
    <row r="2" spans="1:24" ht="15.75" thickTop="1" x14ac:dyDescent="0.25">
      <c r="A2" s="36"/>
      <c r="B2" s="36"/>
      <c r="D2" s="33">
        <f>MIN(Vertices[Degree])</f>
        <v>0</v>
      </c>
      <c r="E2" s="3">
        <f>COUNTIF(Vertices[Degree], "&gt;= " &amp; D2) - COUNTIF(Vertices[Degree], "&gt;=" &amp; D3)</f>
        <v>0</v>
      </c>
      <c r="F2" s="39">
        <f>MIN(Vertices[In-Degree])</f>
        <v>0</v>
      </c>
      <c r="G2" s="40">
        <f>COUNTIF(Vertices[In-Degree], "&gt;= " &amp; F2) - COUNTIF(Vertices[In-Degree], "&gt;=" &amp; F3)</f>
        <v>0</v>
      </c>
      <c r="H2" s="39">
        <f>MIN(Vertices[Out-Degree])</f>
        <v>0</v>
      </c>
      <c r="I2" s="40">
        <f>COUNTIF(Vertices[Out-Degree], "&gt;= " &amp; H2) - COUNTIF(Vertices[Out-Degree], "&gt;=" &amp; H3)</f>
        <v>0</v>
      </c>
      <c r="J2" s="39">
        <f>MIN(Vertices[Betweenness Centrality])</f>
        <v>0</v>
      </c>
      <c r="K2" s="40">
        <f>COUNTIF(Vertices[Betweenness Centrality], "&gt;= " &amp; J2) - COUNTIF(Vertices[Betweenness Centrality], "&gt;=" &amp; J3)</f>
        <v>0</v>
      </c>
      <c r="L2" s="39">
        <f>MIN(Vertices[Closeness Centrality])</f>
        <v>0</v>
      </c>
      <c r="M2" s="40">
        <f>COUNTIF(Vertices[Closeness Centrality], "&gt;= " &amp; L2) - COUNTIF(Vertices[Closeness Centrality], "&gt;=" &amp; L3)</f>
        <v>0</v>
      </c>
      <c r="N2" s="39">
        <f>MIN(Vertices[Eigenvector Centrality])</f>
        <v>0</v>
      </c>
      <c r="O2" s="40">
        <f>COUNTIF(Vertices[Eigenvector Centrality], "&gt;= " &amp; N2) - COUNTIF(Vertices[Eigenvector Centrality], "&gt;=" &amp; N3)</f>
        <v>0</v>
      </c>
      <c r="P2" s="39">
        <f>MIN(Vertices[PageRank])</f>
        <v>0</v>
      </c>
      <c r="Q2" s="40">
        <f>COUNTIF(Vertices[PageRank], "&gt;= " &amp; P2) - COUNTIF(Vertices[PageRank], "&gt;=" &amp; P3)</f>
        <v>0</v>
      </c>
      <c r="R2" s="39">
        <f>MIN(Vertices[Clustering Coefficient])</f>
        <v>0</v>
      </c>
      <c r="S2" s="45">
        <f>COUNTIF(Vertices[Clustering Coefficient], "&gt;= " &amp; R2) - COUNTIF(Vertices[Clustering Coefficient], "&gt;=" &amp; R3)</f>
        <v>0</v>
      </c>
      <c r="T2" s="39" t="e">
        <f ca="1">MIN(INDIRECT(DynamicFilterSourceColumnRange))</f>
        <v>#REF!</v>
      </c>
      <c r="U2" s="40" t="e">
        <f t="shared" ref="U2:U45" ca="1" si="0">COUNTIF(INDIRECT(DynamicFilterSourceColumnRange), "&gt;= " &amp; T2) - COUNTIF(INDIRECT(DynamicFilterSourceColumnRange), "&gt;=" &amp; T3)</f>
        <v>#REF!</v>
      </c>
      <c r="W2" t="s">
        <v>124</v>
      </c>
      <c r="X2">
        <f>ROWS(HistogramBins[Degree Bin]) - 1</f>
        <v>43</v>
      </c>
    </row>
    <row r="3" spans="1:24" x14ac:dyDescent="0.25">
      <c r="A3" s="36"/>
      <c r="B3" s="36"/>
      <c r="D3" s="34">
        <f t="shared" ref="D3:D44" si="1">D2+($D$45-$D$2)/BinDivisor</f>
        <v>0</v>
      </c>
      <c r="E3" s="3">
        <f>COUNTIF(Vertices[Degree], "&gt;= " &amp; D3) - COUNTIF(Vertices[Degree], "&gt;=" &amp; D4)</f>
        <v>0</v>
      </c>
      <c r="F3" s="41">
        <f t="shared" ref="F3:F44" si="2">F2+($F$45-$F$2)/BinDivisor</f>
        <v>0</v>
      </c>
      <c r="G3" s="42">
        <f>COUNTIF(Vertices[In-Degree], "&gt;= " &amp; F3) - COUNTIF(Vertices[In-Degree], "&gt;=" &amp; F4)</f>
        <v>0</v>
      </c>
      <c r="H3" s="41">
        <f t="shared" ref="H3:H44" si="3">H2+($H$45-$H$2)/BinDivisor</f>
        <v>0</v>
      </c>
      <c r="I3" s="42">
        <f>COUNTIF(Vertices[Out-Degree], "&gt;= " &amp; H3) - COUNTIF(Vertices[Out-Degree], "&gt;=" &amp; H4)</f>
        <v>0</v>
      </c>
      <c r="J3" s="41">
        <f t="shared" ref="J3:J44" si="4">J2+($J$45-$J$2)/BinDivisor</f>
        <v>0</v>
      </c>
      <c r="K3" s="42">
        <f>COUNTIF(Vertices[Betweenness Centrality], "&gt;= " &amp; J3) - COUNTIF(Vertices[Betweenness Centrality], "&gt;=" &amp; J4)</f>
        <v>0</v>
      </c>
      <c r="L3" s="41">
        <f t="shared" ref="L3:L44" si="5">L2+($L$45-$L$2)/BinDivisor</f>
        <v>0</v>
      </c>
      <c r="M3" s="42">
        <f>COUNTIF(Vertices[Closeness Centrality], "&gt;= " &amp; L3) - COUNTIF(Vertices[Closeness Centrality], "&gt;=" &amp; L4)</f>
        <v>0</v>
      </c>
      <c r="N3" s="41">
        <f t="shared" ref="N3:N44" si="6">N2+($N$45-$N$2)/BinDivisor</f>
        <v>0</v>
      </c>
      <c r="O3" s="42">
        <f>COUNTIF(Vertices[Eigenvector Centrality], "&gt;= " &amp; N3) - COUNTIF(Vertices[Eigenvector Centrality], "&gt;=" &amp; N4)</f>
        <v>0</v>
      </c>
      <c r="P3" s="41">
        <f t="shared" ref="P3:P44" si="7">P2+($P$45-$P$2)/BinDivisor</f>
        <v>0</v>
      </c>
      <c r="Q3" s="42">
        <f>COUNTIF(Vertices[PageRank], "&gt;= " &amp; P3) - COUNTIF(Vertices[PageRank], "&gt;=" &amp; P4)</f>
        <v>0</v>
      </c>
      <c r="R3" s="41">
        <f t="shared" ref="R3:R44" si="8">R2+($R$45-$R$2)/BinDivisor</f>
        <v>0</v>
      </c>
      <c r="S3" s="46">
        <f>COUNTIF(Vertices[Clustering Coefficient], "&gt;= " &amp; R3) - COUNTIF(Vertices[Clustering Coefficient], "&gt;=" &amp; R4)</f>
        <v>0</v>
      </c>
      <c r="T3" s="41" t="e">
        <f t="shared" ref="T3:T44" ca="1" si="9">T2+($T$45-$T$2)/BinDivisor</f>
        <v>#REF!</v>
      </c>
      <c r="U3" s="42" t="e">
        <f t="shared" ca="1" si="0"/>
        <v>#REF!</v>
      </c>
      <c r="W3" t="s">
        <v>125</v>
      </c>
      <c r="X3" t="s">
        <v>85</v>
      </c>
    </row>
    <row r="4" spans="1:24" x14ac:dyDescent="0.25">
      <c r="A4" s="36"/>
      <c r="B4" s="36"/>
      <c r="D4" s="34">
        <f t="shared" si="1"/>
        <v>0</v>
      </c>
      <c r="E4" s="3">
        <f>COUNTIF(Vertices[Degree], "&gt;= " &amp; D4) - COUNTIF(Vertices[Degree], "&gt;=" &amp; D5)</f>
        <v>0</v>
      </c>
      <c r="F4" s="39">
        <f t="shared" si="2"/>
        <v>0</v>
      </c>
      <c r="G4" s="40">
        <f>COUNTIF(Vertices[In-Degree], "&gt;= " &amp; F4) - COUNTIF(Vertices[In-Degree], "&gt;=" &amp; F5)</f>
        <v>0</v>
      </c>
      <c r="H4" s="39">
        <f t="shared" si="3"/>
        <v>0</v>
      </c>
      <c r="I4" s="40">
        <f>COUNTIF(Vertices[Out-Degree], "&gt;= " &amp; H4) - COUNTIF(Vertices[Out-Degree], "&gt;=" &amp; H5)</f>
        <v>0</v>
      </c>
      <c r="J4" s="39">
        <f t="shared" si="4"/>
        <v>0</v>
      </c>
      <c r="K4" s="40">
        <f>COUNTIF(Vertices[Betweenness Centrality], "&gt;= " &amp; J4) - COUNTIF(Vertices[Betweenness Centrality], "&gt;=" &amp; J5)</f>
        <v>0</v>
      </c>
      <c r="L4" s="39">
        <f t="shared" si="5"/>
        <v>0</v>
      </c>
      <c r="M4" s="40">
        <f>COUNTIF(Vertices[Closeness Centrality], "&gt;= " &amp; L4) - COUNTIF(Vertices[Closeness Centrality], "&gt;=" &amp; L5)</f>
        <v>0</v>
      </c>
      <c r="N4" s="39">
        <f t="shared" si="6"/>
        <v>0</v>
      </c>
      <c r="O4" s="40">
        <f>COUNTIF(Vertices[Eigenvector Centrality], "&gt;= " &amp; N4) - COUNTIF(Vertices[Eigenvector Centrality], "&gt;=" &amp; N5)</f>
        <v>0</v>
      </c>
      <c r="P4" s="39">
        <f t="shared" si="7"/>
        <v>0</v>
      </c>
      <c r="Q4" s="40">
        <f>COUNTIF(Vertices[PageRank], "&gt;= " &amp; P4) - COUNTIF(Vertices[PageRank], "&gt;=" &amp; P5)</f>
        <v>0</v>
      </c>
      <c r="R4" s="39">
        <f t="shared" si="8"/>
        <v>0</v>
      </c>
      <c r="S4" s="45">
        <f>COUNTIF(Vertices[Clustering Coefficient], "&gt;= " &amp; R4) - COUNTIF(Vertices[Clustering Coefficient], "&gt;=" &amp; R5)</f>
        <v>0</v>
      </c>
      <c r="T4" s="39" t="e">
        <f t="shared" ca="1" si="9"/>
        <v>#REF!</v>
      </c>
      <c r="U4" s="40" t="e">
        <f t="shared" ca="1" si="0"/>
        <v>#REF!</v>
      </c>
      <c r="W4" s="12" t="s">
        <v>126</v>
      </c>
      <c r="X4" s="12" t="s">
        <v>128</v>
      </c>
    </row>
    <row r="5" spans="1:24" x14ac:dyDescent="0.25">
      <c r="A5" s="36"/>
      <c r="B5" s="36"/>
      <c r="D5" s="34">
        <f t="shared" si="1"/>
        <v>0</v>
      </c>
      <c r="E5" s="3">
        <f>COUNTIF(Vertices[Degree], "&gt;= " &amp; D5) - COUNTIF(Vertices[Degree], "&gt;=" &amp; D6)</f>
        <v>0</v>
      </c>
      <c r="F5" s="41">
        <f t="shared" si="2"/>
        <v>0</v>
      </c>
      <c r="G5" s="42">
        <f>COUNTIF(Vertices[In-Degree], "&gt;= " &amp; F5) - COUNTIF(Vertices[In-Degree], "&gt;=" &amp; F6)</f>
        <v>0</v>
      </c>
      <c r="H5" s="41">
        <f t="shared" si="3"/>
        <v>0</v>
      </c>
      <c r="I5" s="42">
        <f>COUNTIF(Vertices[Out-Degree], "&gt;= " &amp; H5) - COUNTIF(Vertices[Out-Degree], "&gt;=" &amp; H6)</f>
        <v>0</v>
      </c>
      <c r="J5" s="41">
        <f t="shared" si="4"/>
        <v>0</v>
      </c>
      <c r="K5" s="42">
        <f>COUNTIF(Vertices[Betweenness Centrality], "&gt;= " &amp; J5) - COUNTIF(Vertices[Betweenness Centrality], "&gt;=" &amp; J6)</f>
        <v>0</v>
      </c>
      <c r="L5" s="41">
        <f t="shared" si="5"/>
        <v>0</v>
      </c>
      <c r="M5" s="42">
        <f>COUNTIF(Vertices[Closeness Centrality], "&gt;= " &amp; L5) - COUNTIF(Vertices[Closeness Centrality], "&gt;=" &amp; L6)</f>
        <v>0</v>
      </c>
      <c r="N5" s="41">
        <f t="shared" si="6"/>
        <v>0</v>
      </c>
      <c r="O5" s="42">
        <f>COUNTIF(Vertices[Eigenvector Centrality], "&gt;= " &amp; N5) - COUNTIF(Vertices[Eigenvector Centrality], "&gt;=" &amp; N6)</f>
        <v>0</v>
      </c>
      <c r="P5" s="41">
        <f t="shared" si="7"/>
        <v>0</v>
      </c>
      <c r="Q5" s="42">
        <f>COUNTIF(Vertices[PageRank], "&gt;= " &amp; P5) - COUNTIF(Vertices[PageRank], "&gt;=" &amp; P6)</f>
        <v>0</v>
      </c>
      <c r="R5" s="41">
        <f t="shared" si="8"/>
        <v>0</v>
      </c>
      <c r="S5" s="46">
        <f>COUNTIF(Vertices[Clustering Coefficient], "&gt;= " &amp; R5) - COUNTIF(Vertices[Clustering Coefficient], "&gt;=" &amp; R6)</f>
        <v>0</v>
      </c>
      <c r="T5" s="41" t="e">
        <f t="shared" ca="1" si="9"/>
        <v>#REF!</v>
      </c>
      <c r="U5" s="42" t="e">
        <f t="shared" ca="1" si="0"/>
        <v>#REF!</v>
      </c>
    </row>
    <row r="6" spans="1:24" x14ac:dyDescent="0.25">
      <c r="A6" s="36"/>
      <c r="B6" s="36"/>
      <c r="D6" s="34">
        <f t="shared" si="1"/>
        <v>0</v>
      </c>
      <c r="E6" s="3">
        <f>COUNTIF(Vertices[Degree], "&gt;= " &amp; D6) - COUNTIF(Vertices[Degree], "&gt;=" &amp; D7)</f>
        <v>0</v>
      </c>
      <c r="F6" s="39">
        <f t="shared" si="2"/>
        <v>0</v>
      </c>
      <c r="G6" s="40">
        <f>COUNTIF(Vertices[In-Degree], "&gt;= " &amp; F6) - COUNTIF(Vertices[In-Degree], "&gt;=" &amp; F7)</f>
        <v>0</v>
      </c>
      <c r="H6" s="39">
        <f t="shared" si="3"/>
        <v>0</v>
      </c>
      <c r="I6" s="40">
        <f>COUNTIF(Vertices[Out-Degree], "&gt;= " &amp; H6) - COUNTIF(Vertices[Out-Degree], "&gt;=" &amp; H7)</f>
        <v>0</v>
      </c>
      <c r="J6" s="39">
        <f t="shared" si="4"/>
        <v>0</v>
      </c>
      <c r="K6" s="40">
        <f>COUNTIF(Vertices[Betweenness Centrality], "&gt;= " &amp; J6) - COUNTIF(Vertices[Betweenness Centrality], "&gt;=" &amp; J7)</f>
        <v>0</v>
      </c>
      <c r="L6" s="39">
        <f t="shared" si="5"/>
        <v>0</v>
      </c>
      <c r="M6" s="40">
        <f>COUNTIF(Vertices[Closeness Centrality], "&gt;= " &amp; L6) - COUNTIF(Vertices[Closeness Centrality], "&gt;=" &amp; L7)</f>
        <v>0</v>
      </c>
      <c r="N6" s="39">
        <f t="shared" si="6"/>
        <v>0</v>
      </c>
      <c r="O6" s="40">
        <f>COUNTIF(Vertices[Eigenvector Centrality], "&gt;= " &amp; N6) - COUNTIF(Vertices[Eigenvector Centrality], "&gt;=" &amp; N7)</f>
        <v>0</v>
      </c>
      <c r="P6" s="39">
        <f t="shared" si="7"/>
        <v>0</v>
      </c>
      <c r="Q6" s="40">
        <f>COUNTIF(Vertices[PageRank], "&gt;= " &amp; P6) - COUNTIF(Vertices[PageRank], "&gt;=" &amp; P7)</f>
        <v>0</v>
      </c>
      <c r="R6" s="39">
        <f t="shared" si="8"/>
        <v>0</v>
      </c>
      <c r="S6" s="45">
        <f>COUNTIF(Vertices[Clustering Coefficient], "&gt;= " &amp; R6) - COUNTIF(Vertices[Clustering Coefficient], "&gt;=" &amp; R7)</f>
        <v>0</v>
      </c>
      <c r="T6" s="39" t="e">
        <f t="shared" ca="1" si="9"/>
        <v>#REF!</v>
      </c>
      <c r="U6" s="40" t="e">
        <f t="shared" ca="1" si="0"/>
        <v>#REF!</v>
      </c>
    </row>
    <row r="7" spans="1:24" x14ac:dyDescent="0.25">
      <c r="A7" s="36"/>
      <c r="B7" s="36"/>
      <c r="D7" s="34">
        <f t="shared" si="1"/>
        <v>0</v>
      </c>
      <c r="E7" s="3">
        <f>COUNTIF(Vertices[Degree], "&gt;= " &amp; D7) - COUNTIF(Vertices[Degree], "&gt;=" &amp; D8)</f>
        <v>0</v>
      </c>
      <c r="F7" s="41">
        <f t="shared" si="2"/>
        <v>0</v>
      </c>
      <c r="G7" s="42">
        <f>COUNTIF(Vertices[In-Degree], "&gt;= " &amp; F7) - COUNTIF(Vertices[In-Degree], "&gt;=" &amp; F8)</f>
        <v>0</v>
      </c>
      <c r="H7" s="41">
        <f t="shared" si="3"/>
        <v>0</v>
      </c>
      <c r="I7" s="42">
        <f>COUNTIF(Vertices[Out-Degree], "&gt;= " &amp; H7) - COUNTIF(Vertices[Out-Degree], "&gt;=" &amp; H8)</f>
        <v>0</v>
      </c>
      <c r="J7" s="41">
        <f t="shared" si="4"/>
        <v>0</v>
      </c>
      <c r="K7" s="42">
        <f>COUNTIF(Vertices[Betweenness Centrality], "&gt;= " &amp; J7) - COUNTIF(Vertices[Betweenness Centrality], "&gt;=" &amp; J8)</f>
        <v>0</v>
      </c>
      <c r="L7" s="41">
        <f t="shared" si="5"/>
        <v>0</v>
      </c>
      <c r="M7" s="42">
        <f>COUNTIF(Vertices[Closeness Centrality], "&gt;= " &amp; L7) - COUNTIF(Vertices[Closeness Centrality], "&gt;=" &amp; L8)</f>
        <v>0</v>
      </c>
      <c r="N7" s="41">
        <f t="shared" si="6"/>
        <v>0</v>
      </c>
      <c r="O7" s="42">
        <f>COUNTIF(Vertices[Eigenvector Centrality], "&gt;= " &amp; N7) - COUNTIF(Vertices[Eigenvector Centrality], "&gt;=" &amp; N8)</f>
        <v>0</v>
      </c>
      <c r="P7" s="41">
        <f t="shared" si="7"/>
        <v>0</v>
      </c>
      <c r="Q7" s="42">
        <f>COUNTIF(Vertices[PageRank], "&gt;= " &amp; P7) - COUNTIF(Vertices[PageRank], "&gt;=" &amp; P8)</f>
        <v>0</v>
      </c>
      <c r="R7" s="41">
        <f t="shared" si="8"/>
        <v>0</v>
      </c>
      <c r="S7" s="46">
        <f>COUNTIF(Vertices[Clustering Coefficient], "&gt;= " &amp; R7) - COUNTIF(Vertices[Clustering Coefficient], "&gt;=" &amp; R8)</f>
        <v>0</v>
      </c>
      <c r="T7" s="41" t="e">
        <f t="shared" ca="1" si="9"/>
        <v>#REF!</v>
      </c>
      <c r="U7" s="42" t="e">
        <f t="shared" ca="1" si="0"/>
        <v>#REF!</v>
      </c>
    </row>
    <row r="8" spans="1:24" x14ac:dyDescent="0.25">
      <c r="A8" s="36"/>
      <c r="B8" s="36"/>
      <c r="D8" s="34">
        <f t="shared" si="1"/>
        <v>0</v>
      </c>
      <c r="E8" s="3">
        <f>COUNTIF(Vertices[Degree], "&gt;= " &amp; D8) - COUNTIF(Vertices[Degree], "&gt;=" &amp; D9)</f>
        <v>0</v>
      </c>
      <c r="F8" s="39">
        <f t="shared" si="2"/>
        <v>0</v>
      </c>
      <c r="G8" s="40">
        <f>COUNTIF(Vertices[In-Degree], "&gt;= " &amp; F8) - COUNTIF(Vertices[In-Degree], "&gt;=" &amp; F9)</f>
        <v>0</v>
      </c>
      <c r="H8" s="39">
        <f t="shared" si="3"/>
        <v>0</v>
      </c>
      <c r="I8" s="40">
        <f>COUNTIF(Vertices[Out-Degree], "&gt;= " &amp; H8) - COUNTIF(Vertices[Out-Degree], "&gt;=" &amp; H9)</f>
        <v>0</v>
      </c>
      <c r="J8" s="39">
        <f t="shared" si="4"/>
        <v>0</v>
      </c>
      <c r="K8" s="40">
        <f>COUNTIF(Vertices[Betweenness Centrality], "&gt;= " &amp; J8) - COUNTIF(Vertices[Betweenness Centrality], "&gt;=" &amp; J9)</f>
        <v>0</v>
      </c>
      <c r="L8" s="39">
        <f t="shared" si="5"/>
        <v>0</v>
      </c>
      <c r="M8" s="40">
        <f>COUNTIF(Vertices[Closeness Centrality], "&gt;= " &amp; L8) - COUNTIF(Vertices[Closeness Centrality], "&gt;=" &amp; L9)</f>
        <v>0</v>
      </c>
      <c r="N8" s="39">
        <f t="shared" si="6"/>
        <v>0</v>
      </c>
      <c r="O8" s="40">
        <f>COUNTIF(Vertices[Eigenvector Centrality], "&gt;= " &amp; N8) - COUNTIF(Vertices[Eigenvector Centrality], "&gt;=" &amp; N9)</f>
        <v>0</v>
      </c>
      <c r="P8" s="39">
        <f t="shared" si="7"/>
        <v>0</v>
      </c>
      <c r="Q8" s="40">
        <f>COUNTIF(Vertices[PageRank], "&gt;= " &amp; P8) - COUNTIF(Vertices[PageRank], "&gt;=" &amp; P9)</f>
        <v>0</v>
      </c>
      <c r="R8" s="39">
        <f t="shared" si="8"/>
        <v>0</v>
      </c>
      <c r="S8" s="45">
        <f>COUNTIF(Vertices[Clustering Coefficient], "&gt;= " &amp; R8) - COUNTIF(Vertices[Clustering Coefficient], "&gt;=" &amp; R9)</f>
        <v>0</v>
      </c>
      <c r="T8" s="39" t="e">
        <f t="shared" ca="1" si="9"/>
        <v>#REF!</v>
      </c>
      <c r="U8" s="40" t="e">
        <f t="shared" ca="1" si="0"/>
        <v>#REF!</v>
      </c>
    </row>
    <row r="9" spans="1:24" x14ac:dyDescent="0.25">
      <c r="A9" s="36"/>
      <c r="B9" s="36"/>
      <c r="D9" s="34">
        <f t="shared" si="1"/>
        <v>0</v>
      </c>
      <c r="E9" s="3">
        <f>COUNTIF(Vertices[Degree], "&gt;= " &amp; D9) - COUNTIF(Vertices[Degree], "&gt;=" &amp; D10)</f>
        <v>0</v>
      </c>
      <c r="F9" s="41">
        <f t="shared" si="2"/>
        <v>0</v>
      </c>
      <c r="G9" s="42">
        <f>COUNTIF(Vertices[In-Degree], "&gt;= " &amp; F9) - COUNTIF(Vertices[In-Degree], "&gt;=" &amp; F10)</f>
        <v>0</v>
      </c>
      <c r="H9" s="41">
        <f t="shared" si="3"/>
        <v>0</v>
      </c>
      <c r="I9" s="42">
        <f>COUNTIF(Vertices[Out-Degree], "&gt;= " &amp; H9) - COUNTIF(Vertices[Out-Degree], "&gt;=" &amp; H10)</f>
        <v>0</v>
      </c>
      <c r="J9" s="41">
        <f t="shared" si="4"/>
        <v>0</v>
      </c>
      <c r="K9" s="42">
        <f>COUNTIF(Vertices[Betweenness Centrality], "&gt;= " &amp; J9) - COUNTIF(Vertices[Betweenness Centrality], "&gt;=" &amp; J10)</f>
        <v>0</v>
      </c>
      <c r="L9" s="41">
        <f t="shared" si="5"/>
        <v>0</v>
      </c>
      <c r="M9" s="42">
        <f>COUNTIF(Vertices[Closeness Centrality], "&gt;= " &amp; L9) - COUNTIF(Vertices[Closeness Centrality], "&gt;=" &amp; L10)</f>
        <v>0</v>
      </c>
      <c r="N9" s="41">
        <f t="shared" si="6"/>
        <v>0</v>
      </c>
      <c r="O9" s="42">
        <f>COUNTIF(Vertices[Eigenvector Centrality], "&gt;= " &amp; N9) - COUNTIF(Vertices[Eigenvector Centrality], "&gt;=" &amp; N10)</f>
        <v>0</v>
      </c>
      <c r="P9" s="41">
        <f t="shared" si="7"/>
        <v>0</v>
      </c>
      <c r="Q9" s="42">
        <f>COUNTIF(Vertices[PageRank], "&gt;= " &amp; P9) - COUNTIF(Vertices[PageRank], "&gt;=" &amp; P10)</f>
        <v>0</v>
      </c>
      <c r="R9" s="41">
        <f t="shared" si="8"/>
        <v>0</v>
      </c>
      <c r="S9" s="46">
        <f>COUNTIF(Vertices[Clustering Coefficient], "&gt;= " &amp; R9) - COUNTIF(Vertices[Clustering Coefficient], "&gt;=" &amp; R10)</f>
        <v>0</v>
      </c>
      <c r="T9" s="41" t="e">
        <f t="shared" ca="1" si="9"/>
        <v>#REF!</v>
      </c>
      <c r="U9" s="42" t="e">
        <f t="shared" ca="1" si="0"/>
        <v>#REF!</v>
      </c>
    </row>
    <row r="10" spans="1:24" x14ac:dyDescent="0.25">
      <c r="A10" s="36"/>
      <c r="B10" s="36"/>
      <c r="D10" s="34">
        <f t="shared" si="1"/>
        <v>0</v>
      </c>
      <c r="E10" s="3">
        <f>COUNTIF(Vertices[Degree], "&gt;= " &amp; D10) - COUNTIF(Vertices[Degree], "&gt;=" &amp; D11)</f>
        <v>0</v>
      </c>
      <c r="F10" s="39">
        <f t="shared" si="2"/>
        <v>0</v>
      </c>
      <c r="G10" s="40">
        <f>COUNTIF(Vertices[In-Degree], "&gt;= " &amp; F10) - COUNTIF(Vertices[In-Degree], "&gt;=" &amp; F11)</f>
        <v>0</v>
      </c>
      <c r="H10" s="39">
        <f t="shared" si="3"/>
        <v>0</v>
      </c>
      <c r="I10" s="40">
        <f>COUNTIF(Vertices[Out-Degree], "&gt;= " &amp; H10) - COUNTIF(Vertices[Out-Degree], "&gt;=" &amp; H11)</f>
        <v>0</v>
      </c>
      <c r="J10" s="39">
        <f t="shared" si="4"/>
        <v>0</v>
      </c>
      <c r="K10" s="40">
        <f>COUNTIF(Vertices[Betweenness Centrality], "&gt;= " &amp; J10) - COUNTIF(Vertices[Betweenness Centrality], "&gt;=" &amp; J11)</f>
        <v>0</v>
      </c>
      <c r="L10" s="39">
        <f t="shared" si="5"/>
        <v>0</v>
      </c>
      <c r="M10" s="40">
        <f>COUNTIF(Vertices[Closeness Centrality], "&gt;= " &amp; L10) - COUNTIF(Vertices[Closeness Centrality], "&gt;=" &amp; L11)</f>
        <v>0</v>
      </c>
      <c r="N10" s="39">
        <f t="shared" si="6"/>
        <v>0</v>
      </c>
      <c r="O10" s="40">
        <f>COUNTIF(Vertices[Eigenvector Centrality], "&gt;= " &amp; N10) - COUNTIF(Vertices[Eigenvector Centrality], "&gt;=" &amp; N11)</f>
        <v>0</v>
      </c>
      <c r="P10" s="39">
        <f t="shared" si="7"/>
        <v>0</v>
      </c>
      <c r="Q10" s="40">
        <f>COUNTIF(Vertices[PageRank], "&gt;= " &amp; P10) - COUNTIF(Vertices[PageRank], "&gt;=" &amp; P11)</f>
        <v>0</v>
      </c>
      <c r="R10" s="39">
        <f t="shared" si="8"/>
        <v>0</v>
      </c>
      <c r="S10" s="45">
        <f>COUNTIF(Vertices[Clustering Coefficient], "&gt;= " &amp; R10) - COUNTIF(Vertices[Clustering Coefficient], "&gt;=" &amp; R11)</f>
        <v>0</v>
      </c>
      <c r="T10" s="39" t="e">
        <f t="shared" ca="1" si="9"/>
        <v>#REF!</v>
      </c>
      <c r="U10" s="40" t="e">
        <f t="shared" ca="1" si="0"/>
        <v>#REF!</v>
      </c>
    </row>
    <row r="11" spans="1:24" x14ac:dyDescent="0.25">
      <c r="A11" s="36"/>
      <c r="B11" s="36"/>
      <c r="D11" s="34">
        <f t="shared" si="1"/>
        <v>0</v>
      </c>
      <c r="E11" s="3">
        <f>COUNTIF(Vertices[Degree], "&gt;= " &amp; D11) - COUNTIF(Vertices[Degree], "&gt;=" &amp; D12)</f>
        <v>0</v>
      </c>
      <c r="F11" s="41">
        <f t="shared" si="2"/>
        <v>0</v>
      </c>
      <c r="G11" s="42">
        <f>COUNTIF(Vertices[In-Degree], "&gt;= " &amp; F11) - COUNTIF(Vertices[In-Degree], "&gt;=" &amp; F12)</f>
        <v>0</v>
      </c>
      <c r="H11" s="41">
        <f t="shared" si="3"/>
        <v>0</v>
      </c>
      <c r="I11" s="42">
        <f>COUNTIF(Vertices[Out-Degree], "&gt;= " &amp; H11) - COUNTIF(Vertices[Out-Degree], "&gt;=" &amp; H12)</f>
        <v>0</v>
      </c>
      <c r="J11" s="41">
        <f t="shared" si="4"/>
        <v>0</v>
      </c>
      <c r="K11" s="42">
        <f>COUNTIF(Vertices[Betweenness Centrality], "&gt;= " &amp; J11) - COUNTIF(Vertices[Betweenness Centrality], "&gt;=" &amp; J12)</f>
        <v>0</v>
      </c>
      <c r="L11" s="41">
        <f t="shared" si="5"/>
        <v>0</v>
      </c>
      <c r="M11" s="42">
        <f>COUNTIF(Vertices[Closeness Centrality], "&gt;= " &amp; L11) - COUNTIF(Vertices[Closeness Centrality], "&gt;=" &amp; L12)</f>
        <v>0</v>
      </c>
      <c r="N11" s="41">
        <f t="shared" si="6"/>
        <v>0</v>
      </c>
      <c r="O11" s="42">
        <f>COUNTIF(Vertices[Eigenvector Centrality], "&gt;= " &amp; N11) - COUNTIF(Vertices[Eigenvector Centrality], "&gt;=" &amp; N12)</f>
        <v>0</v>
      </c>
      <c r="P11" s="41">
        <f t="shared" si="7"/>
        <v>0</v>
      </c>
      <c r="Q11" s="42">
        <f>COUNTIF(Vertices[PageRank], "&gt;= " &amp; P11) - COUNTIF(Vertices[PageRank], "&gt;=" &amp; P12)</f>
        <v>0</v>
      </c>
      <c r="R11" s="41">
        <f t="shared" si="8"/>
        <v>0</v>
      </c>
      <c r="S11" s="46">
        <f>COUNTIF(Vertices[Clustering Coefficient], "&gt;= " &amp; R11) - COUNTIF(Vertices[Clustering Coefficient], "&gt;=" &amp; R12)</f>
        <v>0</v>
      </c>
      <c r="T11" s="41" t="e">
        <f t="shared" ca="1" si="9"/>
        <v>#REF!</v>
      </c>
      <c r="U11" s="42" t="e">
        <f t="shared" ca="1" si="0"/>
        <v>#REF!</v>
      </c>
    </row>
    <row r="12" spans="1:24" x14ac:dyDescent="0.25">
      <c r="A12" s="36"/>
      <c r="B12" s="36"/>
      <c r="D12" s="34">
        <f t="shared" si="1"/>
        <v>0</v>
      </c>
      <c r="E12" s="3">
        <f>COUNTIF(Vertices[Degree], "&gt;= " &amp; D12) - COUNTIF(Vertices[Degree], "&gt;=" &amp; D13)</f>
        <v>0</v>
      </c>
      <c r="F12" s="39">
        <f t="shared" si="2"/>
        <v>0</v>
      </c>
      <c r="G12" s="40">
        <f>COUNTIF(Vertices[In-Degree], "&gt;= " &amp; F12) - COUNTIF(Vertices[In-Degree], "&gt;=" &amp; F13)</f>
        <v>0</v>
      </c>
      <c r="H12" s="39">
        <f t="shared" si="3"/>
        <v>0</v>
      </c>
      <c r="I12" s="40">
        <f>COUNTIF(Vertices[Out-Degree], "&gt;= " &amp; H12) - COUNTIF(Vertices[Out-Degree], "&gt;=" &amp; H13)</f>
        <v>0</v>
      </c>
      <c r="J12" s="39">
        <f t="shared" si="4"/>
        <v>0</v>
      </c>
      <c r="K12" s="40">
        <f>COUNTIF(Vertices[Betweenness Centrality], "&gt;= " &amp; J12) - COUNTIF(Vertices[Betweenness Centrality], "&gt;=" &amp; J13)</f>
        <v>0</v>
      </c>
      <c r="L12" s="39">
        <f t="shared" si="5"/>
        <v>0</v>
      </c>
      <c r="M12" s="40">
        <f>COUNTIF(Vertices[Closeness Centrality], "&gt;= " &amp; L12) - COUNTIF(Vertices[Closeness Centrality], "&gt;=" &amp; L13)</f>
        <v>0</v>
      </c>
      <c r="N12" s="39">
        <f t="shared" si="6"/>
        <v>0</v>
      </c>
      <c r="O12" s="40">
        <f>COUNTIF(Vertices[Eigenvector Centrality], "&gt;= " &amp; N12) - COUNTIF(Vertices[Eigenvector Centrality], "&gt;=" &amp; N13)</f>
        <v>0</v>
      </c>
      <c r="P12" s="39">
        <f t="shared" si="7"/>
        <v>0</v>
      </c>
      <c r="Q12" s="40">
        <f>COUNTIF(Vertices[PageRank], "&gt;= " &amp; P12) - COUNTIF(Vertices[PageRank], "&gt;=" &amp; P13)</f>
        <v>0</v>
      </c>
      <c r="R12" s="39">
        <f t="shared" si="8"/>
        <v>0</v>
      </c>
      <c r="S12" s="45">
        <f>COUNTIF(Vertices[Clustering Coefficient], "&gt;= " &amp; R12) - COUNTIF(Vertices[Clustering Coefficient], "&gt;=" &amp; R13)</f>
        <v>0</v>
      </c>
      <c r="T12" s="39" t="e">
        <f t="shared" ca="1" si="9"/>
        <v>#REF!</v>
      </c>
      <c r="U12" s="40" t="e">
        <f t="shared" ca="1" si="0"/>
        <v>#REF!</v>
      </c>
    </row>
    <row r="13" spans="1:24" x14ac:dyDescent="0.25">
      <c r="A13" s="36"/>
      <c r="B13" s="36"/>
      <c r="D13" s="34">
        <f t="shared" si="1"/>
        <v>0</v>
      </c>
      <c r="E13" s="3">
        <f>COUNTIF(Vertices[Degree], "&gt;= " &amp; D13) - COUNTIF(Vertices[Degree], "&gt;=" &amp; D14)</f>
        <v>0</v>
      </c>
      <c r="F13" s="41">
        <f t="shared" si="2"/>
        <v>0</v>
      </c>
      <c r="G13" s="42">
        <f>COUNTIF(Vertices[In-Degree], "&gt;= " &amp; F13) - COUNTIF(Vertices[In-Degree], "&gt;=" &amp; F14)</f>
        <v>0</v>
      </c>
      <c r="H13" s="41">
        <f t="shared" si="3"/>
        <v>0</v>
      </c>
      <c r="I13" s="42">
        <f>COUNTIF(Vertices[Out-Degree], "&gt;= " &amp; H13) - COUNTIF(Vertices[Out-Degree], "&gt;=" &amp; H14)</f>
        <v>0</v>
      </c>
      <c r="J13" s="41">
        <f t="shared" si="4"/>
        <v>0</v>
      </c>
      <c r="K13" s="42">
        <f>COUNTIF(Vertices[Betweenness Centrality], "&gt;= " &amp; J13) - COUNTIF(Vertices[Betweenness Centrality], "&gt;=" &amp; J14)</f>
        <v>0</v>
      </c>
      <c r="L13" s="41">
        <f t="shared" si="5"/>
        <v>0</v>
      </c>
      <c r="M13" s="42">
        <f>COUNTIF(Vertices[Closeness Centrality], "&gt;= " &amp; L13) - COUNTIF(Vertices[Closeness Centrality], "&gt;=" &amp; L14)</f>
        <v>0</v>
      </c>
      <c r="N13" s="41">
        <f t="shared" si="6"/>
        <v>0</v>
      </c>
      <c r="O13" s="42">
        <f>COUNTIF(Vertices[Eigenvector Centrality], "&gt;= " &amp; N13) - COUNTIF(Vertices[Eigenvector Centrality], "&gt;=" &amp; N14)</f>
        <v>0</v>
      </c>
      <c r="P13" s="41">
        <f t="shared" si="7"/>
        <v>0</v>
      </c>
      <c r="Q13" s="42">
        <f>COUNTIF(Vertices[PageRank], "&gt;= " &amp; P13) - COUNTIF(Vertices[PageRank], "&gt;=" &amp; P14)</f>
        <v>0</v>
      </c>
      <c r="R13" s="41">
        <f t="shared" si="8"/>
        <v>0</v>
      </c>
      <c r="S13" s="46">
        <f>COUNTIF(Vertices[Clustering Coefficient], "&gt;= " &amp; R13) - COUNTIF(Vertices[Clustering Coefficient], "&gt;=" &amp; R14)</f>
        <v>0</v>
      </c>
      <c r="T13" s="41" t="e">
        <f t="shared" ca="1" si="9"/>
        <v>#REF!</v>
      </c>
      <c r="U13" s="42" t="e">
        <f t="shared" ca="1" si="0"/>
        <v>#REF!</v>
      </c>
    </row>
    <row r="14" spans="1:24" x14ac:dyDescent="0.25">
      <c r="A14" s="36"/>
      <c r="B14" s="36"/>
      <c r="D14" s="34">
        <f t="shared" si="1"/>
        <v>0</v>
      </c>
      <c r="E14" s="3">
        <f>COUNTIF(Vertices[Degree], "&gt;= " &amp; D14) - COUNTIF(Vertices[Degree], "&gt;=" &amp; D15)</f>
        <v>0</v>
      </c>
      <c r="F14" s="39">
        <f t="shared" si="2"/>
        <v>0</v>
      </c>
      <c r="G14" s="40">
        <f>COUNTIF(Vertices[In-Degree], "&gt;= " &amp; F14) - COUNTIF(Vertices[In-Degree], "&gt;=" &amp; F15)</f>
        <v>0</v>
      </c>
      <c r="H14" s="39">
        <f t="shared" si="3"/>
        <v>0</v>
      </c>
      <c r="I14" s="40">
        <f>COUNTIF(Vertices[Out-Degree], "&gt;= " &amp; H14) - COUNTIF(Vertices[Out-Degree], "&gt;=" &amp; H15)</f>
        <v>0</v>
      </c>
      <c r="J14" s="39">
        <f t="shared" si="4"/>
        <v>0</v>
      </c>
      <c r="K14" s="40">
        <f>COUNTIF(Vertices[Betweenness Centrality], "&gt;= " &amp; J14) - COUNTIF(Vertices[Betweenness Centrality], "&gt;=" &amp; J15)</f>
        <v>0</v>
      </c>
      <c r="L14" s="39">
        <f t="shared" si="5"/>
        <v>0</v>
      </c>
      <c r="M14" s="40">
        <f>COUNTIF(Vertices[Closeness Centrality], "&gt;= " &amp; L14) - COUNTIF(Vertices[Closeness Centrality], "&gt;=" &amp; L15)</f>
        <v>0</v>
      </c>
      <c r="N14" s="39">
        <f t="shared" si="6"/>
        <v>0</v>
      </c>
      <c r="O14" s="40">
        <f>COUNTIF(Vertices[Eigenvector Centrality], "&gt;= " &amp; N14) - COUNTIF(Vertices[Eigenvector Centrality], "&gt;=" &amp; N15)</f>
        <v>0</v>
      </c>
      <c r="P14" s="39">
        <f t="shared" si="7"/>
        <v>0</v>
      </c>
      <c r="Q14" s="40">
        <f>COUNTIF(Vertices[PageRank], "&gt;= " &amp; P14) - COUNTIF(Vertices[PageRank], "&gt;=" &amp; P15)</f>
        <v>0</v>
      </c>
      <c r="R14" s="39">
        <f t="shared" si="8"/>
        <v>0</v>
      </c>
      <c r="S14" s="45">
        <f>COUNTIF(Vertices[Clustering Coefficient], "&gt;= " &amp; R14) - COUNTIF(Vertices[Clustering Coefficient], "&gt;=" &amp; R15)</f>
        <v>0</v>
      </c>
      <c r="T14" s="39" t="e">
        <f t="shared" ca="1" si="9"/>
        <v>#REF!</v>
      </c>
      <c r="U14" s="40" t="e">
        <f t="shared" ca="1" si="0"/>
        <v>#REF!</v>
      </c>
    </row>
    <row r="15" spans="1:24" x14ac:dyDescent="0.25">
      <c r="A15" s="36"/>
      <c r="B15" s="36"/>
      <c r="D15" s="34">
        <f t="shared" si="1"/>
        <v>0</v>
      </c>
      <c r="E15" s="3">
        <f>COUNTIF(Vertices[Degree], "&gt;= " &amp; D15) - COUNTIF(Vertices[Degree], "&gt;=" &amp; D16)</f>
        <v>0</v>
      </c>
      <c r="F15" s="41">
        <f t="shared" si="2"/>
        <v>0</v>
      </c>
      <c r="G15" s="42">
        <f>COUNTIF(Vertices[In-Degree], "&gt;= " &amp; F15) - COUNTIF(Vertices[In-Degree], "&gt;=" &amp; F16)</f>
        <v>0</v>
      </c>
      <c r="H15" s="41">
        <f t="shared" si="3"/>
        <v>0</v>
      </c>
      <c r="I15" s="42">
        <f>COUNTIF(Vertices[Out-Degree], "&gt;= " &amp; H15) - COUNTIF(Vertices[Out-Degree], "&gt;=" &amp; H16)</f>
        <v>0</v>
      </c>
      <c r="J15" s="41">
        <f t="shared" si="4"/>
        <v>0</v>
      </c>
      <c r="K15" s="42">
        <f>COUNTIF(Vertices[Betweenness Centrality], "&gt;= " &amp; J15) - COUNTIF(Vertices[Betweenness Centrality], "&gt;=" &amp; J16)</f>
        <v>0</v>
      </c>
      <c r="L15" s="41">
        <f t="shared" si="5"/>
        <v>0</v>
      </c>
      <c r="M15" s="42">
        <f>COUNTIF(Vertices[Closeness Centrality], "&gt;= " &amp; L15) - COUNTIF(Vertices[Closeness Centrality], "&gt;=" &amp; L16)</f>
        <v>0</v>
      </c>
      <c r="N15" s="41">
        <f t="shared" si="6"/>
        <v>0</v>
      </c>
      <c r="O15" s="42">
        <f>COUNTIF(Vertices[Eigenvector Centrality], "&gt;= " &amp; N15) - COUNTIF(Vertices[Eigenvector Centrality], "&gt;=" &amp; N16)</f>
        <v>0</v>
      </c>
      <c r="P15" s="41">
        <f t="shared" si="7"/>
        <v>0</v>
      </c>
      <c r="Q15" s="42">
        <f>COUNTIF(Vertices[PageRank], "&gt;= " &amp; P15) - COUNTIF(Vertices[PageRank], "&gt;=" &amp; P16)</f>
        <v>0</v>
      </c>
      <c r="R15" s="41">
        <f t="shared" si="8"/>
        <v>0</v>
      </c>
      <c r="S15" s="46">
        <f>COUNTIF(Vertices[Clustering Coefficient], "&gt;= " &amp; R15) - COUNTIF(Vertices[Clustering Coefficient], "&gt;=" &amp; R16)</f>
        <v>0</v>
      </c>
      <c r="T15" s="41" t="e">
        <f t="shared" ca="1" si="9"/>
        <v>#REF!</v>
      </c>
      <c r="U15" s="42" t="e">
        <f t="shared" ca="1" si="0"/>
        <v>#REF!</v>
      </c>
    </row>
    <row r="16" spans="1:24" x14ac:dyDescent="0.25">
      <c r="A16" s="36"/>
      <c r="B16" s="36"/>
      <c r="D16" s="34">
        <f t="shared" si="1"/>
        <v>0</v>
      </c>
      <c r="E16" s="3">
        <f>COUNTIF(Vertices[Degree], "&gt;= " &amp; D16) - COUNTIF(Vertices[Degree], "&gt;=" &amp; D17)</f>
        <v>0</v>
      </c>
      <c r="F16" s="39">
        <f t="shared" si="2"/>
        <v>0</v>
      </c>
      <c r="G16" s="40">
        <f>COUNTIF(Vertices[In-Degree], "&gt;= " &amp; F16) - COUNTIF(Vertices[In-Degree], "&gt;=" &amp; F17)</f>
        <v>0</v>
      </c>
      <c r="H16" s="39">
        <f t="shared" si="3"/>
        <v>0</v>
      </c>
      <c r="I16" s="40">
        <f>COUNTIF(Vertices[Out-Degree], "&gt;= " &amp; H16) - COUNTIF(Vertices[Out-Degree], "&gt;=" &amp; H17)</f>
        <v>0</v>
      </c>
      <c r="J16" s="39">
        <f t="shared" si="4"/>
        <v>0</v>
      </c>
      <c r="K16" s="40">
        <f>COUNTIF(Vertices[Betweenness Centrality], "&gt;= " &amp; J16) - COUNTIF(Vertices[Betweenness Centrality], "&gt;=" &amp; J17)</f>
        <v>0</v>
      </c>
      <c r="L16" s="39">
        <f t="shared" si="5"/>
        <v>0</v>
      </c>
      <c r="M16" s="40">
        <f>COUNTIF(Vertices[Closeness Centrality], "&gt;= " &amp; L16) - COUNTIF(Vertices[Closeness Centrality], "&gt;=" &amp; L17)</f>
        <v>0</v>
      </c>
      <c r="N16" s="39">
        <f t="shared" si="6"/>
        <v>0</v>
      </c>
      <c r="O16" s="40">
        <f>COUNTIF(Vertices[Eigenvector Centrality], "&gt;= " &amp; N16) - COUNTIF(Vertices[Eigenvector Centrality], "&gt;=" &amp; N17)</f>
        <v>0</v>
      </c>
      <c r="P16" s="39">
        <f t="shared" si="7"/>
        <v>0</v>
      </c>
      <c r="Q16" s="40">
        <f>COUNTIF(Vertices[PageRank], "&gt;= " &amp; P16) - COUNTIF(Vertices[PageRank], "&gt;=" &amp; P17)</f>
        <v>0</v>
      </c>
      <c r="R16" s="39">
        <f t="shared" si="8"/>
        <v>0</v>
      </c>
      <c r="S16" s="45">
        <f>COUNTIF(Vertices[Clustering Coefficient], "&gt;= " &amp; R16) - COUNTIF(Vertices[Clustering Coefficient], "&gt;=" &amp; R17)</f>
        <v>0</v>
      </c>
      <c r="T16" s="39" t="e">
        <f t="shared" ca="1" si="9"/>
        <v>#REF!</v>
      </c>
      <c r="U16" s="40" t="e">
        <f t="shared" ca="1" si="0"/>
        <v>#REF!</v>
      </c>
    </row>
    <row r="17" spans="1:21" x14ac:dyDescent="0.25">
      <c r="A17" s="36"/>
      <c r="B17" s="36"/>
      <c r="D17" s="34">
        <f t="shared" si="1"/>
        <v>0</v>
      </c>
      <c r="E17" s="3">
        <f>COUNTIF(Vertices[Degree], "&gt;= " &amp; D17) - COUNTIF(Vertices[Degree], "&gt;=" &amp; D18)</f>
        <v>0</v>
      </c>
      <c r="F17" s="41">
        <f t="shared" si="2"/>
        <v>0</v>
      </c>
      <c r="G17" s="42">
        <f>COUNTIF(Vertices[In-Degree], "&gt;= " &amp; F17) - COUNTIF(Vertices[In-Degree], "&gt;=" &amp; F18)</f>
        <v>0</v>
      </c>
      <c r="H17" s="41">
        <f t="shared" si="3"/>
        <v>0</v>
      </c>
      <c r="I17" s="42">
        <f>COUNTIF(Vertices[Out-Degree], "&gt;= " &amp; H17) - COUNTIF(Vertices[Out-Degree], "&gt;=" &amp; H18)</f>
        <v>0</v>
      </c>
      <c r="J17" s="41">
        <f t="shared" si="4"/>
        <v>0</v>
      </c>
      <c r="K17" s="42">
        <f>COUNTIF(Vertices[Betweenness Centrality], "&gt;= " &amp; J17) - COUNTIF(Vertices[Betweenness Centrality], "&gt;=" &amp; J18)</f>
        <v>0</v>
      </c>
      <c r="L17" s="41">
        <f t="shared" si="5"/>
        <v>0</v>
      </c>
      <c r="M17" s="42">
        <f>COUNTIF(Vertices[Closeness Centrality], "&gt;= " &amp; L17) - COUNTIF(Vertices[Closeness Centrality], "&gt;=" &amp; L18)</f>
        <v>0</v>
      </c>
      <c r="N17" s="41">
        <f t="shared" si="6"/>
        <v>0</v>
      </c>
      <c r="O17" s="42">
        <f>COUNTIF(Vertices[Eigenvector Centrality], "&gt;= " &amp; N17) - COUNTIF(Vertices[Eigenvector Centrality], "&gt;=" &amp; N18)</f>
        <v>0</v>
      </c>
      <c r="P17" s="41">
        <f t="shared" si="7"/>
        <v>0</v>
      </c>
      <c r="Q17" s="42">
        <f>COUNTIF(Vertices[PageRank], "&gt;= " &amp; P17) - COUNTIF(Vertices[PageRank], "&gt;=" &amp; P18)</f>
        <v>0</v>
      </c>
      <c r="R17" s="41">
        <f t="shared" si="8"/>
        <v>0</v>
      </c>
      <c r="S17" s="46">
        <f>COUNTIF(Vertices[Clustering Coefficient], "&gt;= " &amp; R17) - COUNTIF(Vertices[Clustering Coefficient], "&gt;=" &amp; R18)</f>
        <v>0</v>
      </c>
      <c r="T17" s="41" t="e">
        <f t="shared" ca="1" si="9"/>
        <v>#REF!</v>
      </c>
      <c r="U17" s="42" t="e">
        <f t="shared" ca="1" si="0"/>
        <v>#REF!</v>
      </c>
    </row>
    <row r="18" spans="1:21" x14ac:dyDescent="0.25">
      <c r="A18" s="36"/>
      <c r="B18" s="36"/>
      <c r="D18" s="34">
        <f t="shared" si="1"/>
        <v>0</v>
      </c>
      <c r="E18" s="3">
        <f>COUNTIF(Vertices[Degree], "&gt;= " &amp; D18) - COUNTIF(Vertices[Degree], "&gt;=" &amp; D19)</f>
        <v>0</v>
      </c>
      <c r="F18" s="39">
        <f t="shared" si="2"/>
        <v>0</v>
      </c>
      <c r="G18" s="40">
        <f>COUNTIF(Vertices[In-Degree], "&gt;= " &amp; F18) - COUNTIF(Vertices[In-Degree], "&gt;=" &amp; F19)</f>
        <v>0</v>
      </c>
      <c r="H18" s="39">
        <f t="shared" si="3"/>
        <v>0</v>
      </c>
      <c r="I18" s="40">
        <f>COUNTIF(Vertices[Out-Degree], "&gt;= " &amp; H18) - COUNTIF(Vertices[Out-Degree], "&gt;=" &amp; H19)</f>
        <v>0</v>
      </c>
      <c r="J18" s="39">
        <f t="shared" si="4"/>
        <v>0</v>
      </c>
      <c r="K18" s="40">
        <f>COUNTIF(Vertices[Betweenness Centrality], "&gt;= " &amp; J18) - COUNTIF(Vertices[Betweenness Centrality], "&gt;=" &amp; J19)</f>
        <v>0</v>
      </c>
      <c r="L18" s="39">
        <f t="shared" si="5"/>
        <v>0</v>
      </c>
      <c r="M18" s="40">
        <f>COUNTIF(Vertices[Closeness Centrality], "&gt;= " &amp; L18) - COUNTIF(Vertices[Closeness Centrality], "&gt;=" &amp; L19)</f>
        <v>0</v>
      </c>
      <c r="N18" s="39">
        <f t="shared" si="6"/>
        <v>0</v>
      </c>
      <c r="O18" s="40">
        <f>COUNTIF(Vertices[Eigenvector Centrality], "&gt;= " &amp; N18) - COUNTIF(Vertices[Eigenvector Centrality], "&gt;=" &amp; N19)</f>
        <v>0</v>
      </c>
      <c r="P18" s="39">
        <f t="shared" si="7"/>
        <v>0</v>
      </c>
      <c r="Q18" s="40">
        <f>COUNTIF(Vertices[PageRank], "&gt;= " &amp; P18) - COUNTIF(Vertices[PageRank], "&gt;=" &amp; P19)</f>
        <v>0</v>
      </c>
      <c r="R18" s="39">
        <f t="shared" si="8"/>
        <v>0</v>
      </c>
      <c r="S18" s="45">
        <f>COUNTIF(Vertices[Clustering Coefficient], "&gt;= " &amp; R18) - COUNTIF(Vertices[Clustering Coefficient], "&gt;=" &amp; R19)</f>
        <v>0</v>
      </c>
      <c r="T18" s="39" t="e">
        <f t="shared" ca="1" si="9"/>
        <v>#REF!</v>
      </c>
      <c r="U18" s="40" t="e">
        <f t="shared" ca="1" si="0"/>
        <v>#REF!</v>
      </c>
    </row>
    <row r="19" spans="1:21" x14ac:dyDescent="0.25">
      <c r="A19" s="36"/>
      <c r="B19" s="36"/>
      <c r="D19" s="34">
        <f t="shared" si="1"/>
        <v>0</v>
      </c>
      <c r="E19" s="3">
        <f>COUNTIF(Vertices[Degree], "&gt;= " &amp; D19) - COUNTIF(Vertices[Degree], "&gt;=" &amp; D20)</f>
        <v>0</v>
      </c>
      <c r="F19" s="41">
        <f t="shared" si="2"/>
        <v>0</v>
      </c>
      <c r="G19" s="42">
        <f>COUNTIF(Vertices[In-Degree], "&gt;= " &amp; F19) - COUNTIF(Vertices[In-Degree], "&gt;=" &amp; F20)</f>
        <v>0</v>
      </c>
      <c r="H19" s="41">
        <f t="shared" si="3"/>
        <v>0</v>
      </c>
      <c r="I19" s="42">
        <f>COUNTIF(Vertices[Out-Degree], "&gt;= " &amp; H19) - COUNTIF(Vertices[Out-Degree], "&gt;=" &amp; H20)</f>
        <v>0</v>
      </c>
      <c r="J19" s="41">
        <f t="shared" si="4"/>
        <v>0</v>
      </c>
      <c r="K19" s="42">
        <f>COUNTIF(Vertices[Betweenness Centrality], "&gt;= " &amp; J19) - COUNTIF(Vertices[Betweenness Centrality], "&gt;=" &amp; J20)</f>
        <v>0</v>
      </c>
      <c r="L19" s="41">
        <f t="shared" si="5"/>
        <v>0</v>
      </c>
      <c r="M19" s="42">
        <f>COUNTIF(Vertices[Closeness Centrality], "&gt;= " &amp; L19) - COUNTIF(Vertices[Closeness Centrality], "&gt;=" &amp; L20)</f>
        <v>0</v>
      </c>
      <c r="N19" s="41">
        <f t="shared" si="6"/>
        <v>0</v>
      </c>
      <c r="O19" s="42">
        <f>COUNTIF(Vertices[Eigenvector Centrality], "&gt;= " &amp; N19) - COUNTIF(Vertices[Eigenvector Centrality], "&gt;=" &amp; N20)</f>
        <v>0</v>
      </c>
      <c r="P19" s="41">
        <f t="shared" si="7"/>
        <v>0</v>
      </c>
      <c r="Q19" s="42">
        <f>COUNTIF(Vertices[PageRank], "&gt;= " &amp; P19) - COUNTIF(Vertices[PageRank], "&gt;=" &amp; P20)</f>
        <v>0</v>
      </c>
      <c r="R19" s="41">
        <f t="shared" si="8"/>
        <v>0</v>
      </c>
      <c r="S19" s="46">
        <f>COUNTIF(Vertices[Clustering Coefficient], "&gt;= " &amp; R19) - COUNTIF(Vertices[Clustering Coefficient], "&gt;=" &amp; R20)</f>
        <v>0</v>
      </c>
      <c r="T19" s="41" t="e">
        <f t="shared" ca="1" si="9"/>
        <v>#REF!</v>
      </c>
      <c r="U19" s="42" t="e">
        <f t="shared" ca="1" si="0"/>
        <v>#REF!</v>
      </c>
    </row>
    <row r="20" spans="1:21" x14ac:dyDescent="0.25">
      <c r="A20" s="36"/>
      <c r="B20" s="36"/>
      <c r="D20" s="34">
        <f t="shared" si="1"/>
        <v>0</v>
      </c>
      <c r="E20" s="3">
        <f>COUNTIF(Vertices[Degree], "&gt;= " &amp; D20) - COUNTIF(Vertices[Degree], "&gt;=" &amp; D21)</f>
        <v>0</v>
      </c>
      <c r="F20" s="39">
        <f t="shared" si="2"/>
        <v>0</v>
      </c>
      <c r="G20" s="40">
        <f>COUNTIF(Vertices[In-Degree], "&gt;= " &amp; F20) - COUNTIF(Vertices[In-Degree], "&gt;=" &amp; F21)</f>
        <v>0</v>
      </c>
      <c r="H20" s="39">
        <f t="shared" si="3"/>
        <v>0</v>
      </c>
      <c r="I20" s="40">
        <f>COUNTIF(Vertices[Out-Degree], "&gt;= " &amp; H20) - COUNTIF(Vertices[Out-Degree], "&gt;=" &amp; H21)</f>
        <v>0</v>
      </c>
      <c r="J20" s="39">
        <f t="shared" si="4"/>
        <v>0</v>
      </c>
      <c r="K20" s="40">
        <f>COUNTIF(Vertices[Betweenness Centrality], "&gt;= " &amp; J20) - COUNTIF(Vertices[Betweenness Centrality], "&gt;=" &amp; J21)</f>
        <v>0</v>
      </c>
      <c r="L20" s="39">
        <f t="shared" si="5"/>
        <v>0</v>
      </c>
      <c r="M20" s="40">
        <f>COUNTIF(Vertices[Closeness Centrality], "&gt;= " &amp; L20) - COUNTIF(Vertices[Closeness Centrality], "&gt;=" &amp; L21)</f>
        <v>0</v>
      </c>
      <c r="N20" s="39">
        <f t="shared" si="6"/>
        <v>0</v>
      </c>
      <c r="O20" s="40">
        <f>COUNTIF(Vertices[Eigenvector Centrality], "&gt;= " &amp; N20) - COUNTIF(Vertices[Eigenvector Centrality], "&gt;=" &amp; N21)</f>
        <v>0</v>
      </c>
      <c r="P20" s="39">
        <f t="shared" si="7"/>
        <v>0</v>
      </c>
      <c r="Q20" s="40">
        <f>COUNTIF(Vertices[PageRank], "&gt;= " &amp; P20) - COUNTIF(Vertices[PageRank], "&gt;=" &amp; P21)</f>
        <v>0</v>
      </c>
      <c r="R20" s="39">
        <f t="shared" si="8"/>
        <v>0</v>
      </c>
      <c r="S20" s="45">
        <f>COUNTIF(Vertices[Clustering Coefficient], "&gt;= " &amp; R20) - COUNTIF(Vertices[Clustering Coefficient], "&gt;=" &amp; R21)</f>
        <v>0</v>
      </c>
      <c r="T20" s="39" t="e">
        <f t="shared" ca="1" si="9"/>
        <v>#REF!</v>
      </c>
      <c r="U20" s="40" t="e">
        <f t="shared" ca="1" si="0"/>
        <v>#REF!</v>
      </c>
    </row>
    <row r="21" spans="1:21" x14ac:dyDescent="0.25">
      <c r="A21" s="36"/>
      <c r="B21" s="36"/>
      <c r="D21" s="34">
        <f t="shared" si="1"/>
        <v>0</v>
      </c>
      <c r="E21" s="3">
        <f>COUNTIF(Vertices[Degree], "&gt;= " &amp; D21) - COUNTIF(Vertices[Degree], "&gt;=" &amp; D22)</f>
        <v>0</v>
      </c>
      <c r="F21" s="41">
        <f t="shared" si="2"/>
        <v>0</v>
      </c>
      <c r="G21" s="42">
        <f>COUNTIF(Vertices[In-Degree], "&gt;= " &amp; F21) - COUNTIF(Vertices[In-Degree], "&gt;=" &amp; F22)</f>
        <v>0</v>
      </c>
      <c r="H21" s="41">
        <f t="shared" si="3"/>
        <v>0</v>
      </c>
      <c r="I21" s="42">
        <f>COUNTIF(Vertices[Out-Degree], "&gt;= " &amp; H21) - COUNTIF(Vertices[Out-Degree], "&gt;=" &amp; H22)</f>
        <v>0</v>
      </c>
      <c r="J21" s="41">
        <f t="shared" si="4"/>
        <v>0</v>
      </c>
      <c r="K21" s="42">
        <f>COUNTIF(Vertices[Betweenness Centrality], "&gt;= " &amp; J21) - COUNTIF(Vertices[Betweenness Centrality], "&gt;=" &amp; J22)</f>
        <v>0</v>
      </c>
      <c r="L21" s="41">
        <f t="shared" si="5"/>
        <v>0</v>
      </c>
      <c r="M21" s="42">
        <f>COUNTIF(Vertices[Closeness Centrality], "&gt;= " &amp; L21) - COUNTIF(Vertices[Closeness Centrality], "&gt;=" &amp; L22)</f>
        <v>0</v>
      </c>
      <c r="N21" s="41">
        <f t="shared" si="6"/>
        <v>0</v>
      </c>
      <c r="O21" s="42">
        <f>COUNTIF(Vertices[Eigenvector Centrality], "&gt;= " &amp; N21) - COUNTIF(Vertices[Eigenvector Centrality], "&gt;=" &amp; N22)</f>
        <v>0</v>
      </c>
      <c r="P21" s="41">
        <f t="shared" si="7"/>
        <v>0</v>
      </c>
      <c r="Q21" s="42">
        <f>COUNTIF(Vertices[PageRank], "&gt;= " &amp; P21) - COUNTIF(Vertices[PageRank], "&gt;=" &amp; P22)</f>
        <v>0</v>
      </c>
      <c r="R21" s="41">
        <f t="shared" si="8"/>
        <v>0</v>
      </c>
      <c r="S21" s="46">
        <f>COUNTIF(Vertices[Clustering Coefficient], "&gt;= " &amp; R21) - COUNTIF(Vertices[Clustering Coefficient], "&gt;=" &amp; R22)</f>
        <v>0</v>
      </c>
      <c r="T21" s="41" t="e">
        <f t="shared" ca="1" si="9"/>
        <v>#REF!</v>
      </c>
      <c r="U21" s="42" t="e">
        <f t="shared" ca="1" si="0"/>
        <v>#REF!</v>
      </c>
    </row>
    <row r="22" spans="1:21" x14ac:dyDescent="0.25">
      <c r="A22" s="36"/>
      <c r="B22" s="36"/>
      <c r="D22" s="34">
        <f t="shared" si="1"/>
        <v>0</v>
      </c>
      <c r="E22" s="3">
        <f>COUNTIF(Vertices[Degree], "&gt;= " &amp; D22) - COUNTIF(Vertices[Degree], "&gt;=" &amp; D23)</f>
        <v>0</v>
      </c>
      <c r="F22" s="39">
        <f t="shared" si="2"/>
        <v>0</v>
      </c>
      <c r="G22" s="40">
        <f>COUNTIF(Vertices[In-Degree], "&gt;= " &amp; F22) - COUNTIF(Vertices[In-Degree], "&gt;=" &amp; F23)</f>
        <v>0</v>
      </c>
      <c r="H22" s="39">
        <f t="shared" si="3"/>
        <v>0</v>
      </c>
      <c r="I22" s="40">
        <f>COUNTIF(Vertices[Out-Degree], "&gt;= " &amp; H22) - COUNTIF(Vertices[Out-Degree], "&gt;=" &amp; H23)</f>
        <v>0</v>
      </c>
      <c r="J22" s="39">
        <f t="shared" si="4"/>
        <v>0</v>
      </c>
      <c r="K22" s="40">
        <f>COUNTIF(Vertices[Betweenness Centrality], "&gt;= " &amp; J22) - COUNTIF(Vertices[Betweenness Centrality], "&gt;=" &amp; J23)</f>
        <v>0</v>
      </c>
      <c r="L22" s="39">
        <f t="shared" si="5"/>
        <v>0</v>
      </c>
      <c r="M22" s="40">
        <f>COUNTIF(Vertices[Closeness Centrality], "&gt;= " &amp; L22) - COUNTIF(Vertices[Closeness Centrality], "&gt;=" &amp; L23)</f>
        <v>0</v>
      </c>
      <c r="N22" s="39">
        <f t="shared" si="6"/>
        <v>0</v>
      </c>
      <c r="O22" s="40">
        <f>COUNTIF(Vertices[Eigenvector Centrality], "&gt;= " &amp; N22) - COUNTIF(Vertices[Eigenvector Centrality], "&gt;=" &amp; N23)</f>
        <v>0</v>
      </c>
      <c r="P22" s="39">
        <f t="shared" si="7"/>
        <v>0</v>
      </c>
      <c r="Q22" s="40">
        <f>COUNTIF(Vertices[PageRank], "&gt;= " &amp; P22) - COUNTIF(Vertices[PageRank], "&gt;=" &amp; P23)</f>
        <v>0</v>
      </c>
      <c r="R22" s="39">
        <f t="shared" si="8"/>
        <v>0</v>
      </c>
      <c r="S22" s="45">
        <f>COUNTIF(Vertices[Clustering Coefficient], "&gt;= " &amp; R22) - COUNTIF(Vertices[Clustering Coefficient], "&gt;=" &amp; R23)</f>
        <v>0</v>
      </c>
      <c r="T22" s="39" t="e">
        <f t="shared" ca="1" si="9"/>
        <v>#REF!</v>
      </c>
      <c r="U22" s="40" t="e">
        <f t="shared" ca="1" si="0"/>
        <v>#REF!</v>
      </c>
    </row>
    <row r="23" spans="1:21" x14ac:dyDescent="0.25">
      <c r="A23" s="36"/>
      <c r="B23" s="36"/>
      <c r="D23" s="34">
        <f t="shared" si="1"/>
        <v>0</v>
      </c>
      <c r="E23" s="3">
        <f>COUNTIF(Vertices[Degree], "&gt;= " &amp; D23) - COUNTIF(Vertices[Degree], "&gt;=" &amp; D24)</f>
        <v>0</v>
      </c>
      <c r="F23" s="41">
        <f t="shared" si="2"/>
        <v>0</v>
      </c>
      <c r="G23" s="42">
        <f>COUNTIF(Vertices[In-Degree], "&gt;= " &amp; F23) - COUNTIF(Vertices[In-Degree], "&gt;=" &amp; F24)</f>
        <v>0</v>
      </c>
      <c r="H23" s="41">
        <f t="shared" si="3"/>
        <v>0</v>
      </c>
      <c r="I23" s="42">
        <f>COUNTIF(Vertices[Out-Degree], "&gt;= " &amp; H23) - COUNTIF(Vertices[Out-Degree], "&gt;=" &amp; H24)</f>
        <v>0</v>
      </c>
      <c r="J23" s="41">
        <f t="shared" si="4"/>
        <v>0</v>
      </c>
      <c r="K23" s="42">
        <f>COUNTIF(Vertices[Betweenness Centrality], "&gt;= " &amp; J23) - COUNTIF(Vertices[Betweenness Centrality], "&gt;=" &amp; J24)</f>
        <v>0</v>
      </c>
      <c r="L23" s="41">
        <f t="shared" si="5"/>
        <v>0</v>
      </c>
      <c r="M23" s="42">
        <f>COUNTIF(Vertices[Closeness Centrality], "&gt;= " &amp; L23) - COUNTIF(Vertices[Closeness Centrality], "&gt;=" &amp; L24)</f>
        <v>0</v>
      </c>
      <c r="N23" s="41">
        <f t="shared" si="6"/>
        <v>0</v>
      </c>
      <c r="O23" s="42">
        <f>COUNTIF(Vertices[Eigenvector Centrality], "&gt;= " &amp; N23) - COUNTIF(Vertices[Eigenvector Centrality], "&gt;=" &amp; N24)</f>
        <v>0</v>
      </c>
      <c r="P23" s="41">
        <f t="shared" si="7"/>
        <v>0</v>
      </c>
      <c r="Q23" s="42">
        <f>COUNTIF(Vertices[PageRank], "&gt;= " &amp; P23) - COUNTIF(Vertices[PageRank], "&gt;=" &amp; P24)</f>
        <v>0</v>
      </c>
      <c r="R23" s="41">
        <f t="shared" si="8"/>
        <v>0</v>
      </c>
      <c r="S23" s="46">
        <f>COUNTIF(Vertices[Clustering Coefficient], "&gt;= " &amp; R23) - COUNTIF(Vertices[Clustering Coefficient], "&gt;=" &amp; R24)</f>
        <v>0</v>
      </c>
      <c r="T23" s="41" t="e">
        <f t="shared" ca="1" si="9"/>
        <v>#REF!</v>
      </c>
      <c r="U23" s="42" t="e">
        <f t="shared" ca="1" si="0"/>
        <v>#REF!</v>
      </c>
    </row>
    <row r="24" spans="1:21" x14ac:dyDescent="0.25">
      <c r="A24" s="36"/>
      <c r="B24" s="36"/>
      <c r="D24" s="34">
        <f t="shared" si="1"/>
        <v>0</v>
      </c>
      <c r="E24" s="3">
        <f>COUNTIF(Vertices[Degree], "&gt;= " &amp; D24) - COUNTIF(Vertices[Degree], "&gt;=" &amp; D25)</f>
        <v>0</v>
      </c>
      <c r="F24" s="39">
        <f t="shared" si="2"/>
        <v>0</v>
      </c>
      <c r="G24" s="40">
        <f>COUNTIF(Vertices[In-Degree], "&gt;= " &amp; F24) - COUNTIF(Vertices[In-Degree], "&gt;=" &amp; F25)</f>
        <v>0</v>
      </c>
      <c r="H24" s="39">
        <f t="shared" si="3"/>
        <v>0</v>
      </c>
      <c r="I24" s="40">
        <f>COUNTIF(Vertices[Out-Degree], "&gt;= " &amp; H24) - COUNTIF(Vertices[Out-Degree], "&gt;=" &amp; H25)</f>
        <v>0</v>
      </c>
      <c r="J24" s="39">
        <f t="shared" si="4"/>
        <v>0</v>
      </c>
      <c r="K24" s="40">
        <f>COUNTIF(Vertices[Betweenness Centrality], "&gt;= " &amp; J24) - COUNTIF(Vertices[Betweenness Centrality], "&gt;=" &amp; J25)</f>
        <v>0</v>
      </c>
      <c r="L24" s="39">
        <f t="shared" si="5"/>
        <v>0</v>
      </c>
      <c r="M24" s="40">
        <f>COUNTIF(Vertices[Closeness Centrality], "&gt;= " &amp; L24) - COUNTIF(Vertices[Closeness Centrality], "&gt;=" &amp; L25)</f>
        <v>0</v>
      </c>
      <c r="N24" s="39">
        <f t="shared" si="6"/>
        <v>0</v>
      </c>
      <c r="O24" s="40">
        <f>COUNTIF(Vertices[Eigenvector Centrality], "&gt;= " &amp; N24) - COUNTIF(Vertices[Eigenvector Centrality], "&gt;=" &amp; N25)</f>
        <v>0</v>
      </c>
      <c r="P24" s="39">
        <f t="shared" si="7"/>
        <v>0</v>
      </c>
      <c r="Q24" s="40">
        <f>COUNTIF(Vertices[PageRank], "&gt;= " &amp; P24) - COUNTIF(Vertices[PageRank], "&gt;=" &amp; P25)</f>
        <v>0</v>
      </c>
      <c r="R24" s="39">
        <f t="shared" si="8"/>
        <v>0</v>
      </c>
      <c r="S24" s="45">
        <f>COUNTIF(Vertices[Clustering Coefficient], "&gt;= " &amp; R24) - COUNTIF(Vertices[Clustering Coefficient], "&gt;=" &amp; R25)</f>
        <v>0</v>
      </c>
      <c r="T24" s="39" t="e">
        <f t="shared" ca="1" si="9"/>
        <v>#REF!</v>
      </c>
      <c r="U24" s="40" t="e">
        <f t="shared" ca="1" si="0"/>
        <v>#REF!</v>
      </c>
    </row>
    <row r="25" spans="1:21" x14ac:dyDescent="0.25">
      <c r="A25" s="36"/>
      <c r="B25" s="36"/>
      <c r="D25" s="34">
        <f t="shared" si="1"/>
        <v>0</v>
      </c>
      <c r="E25" s="3">
        <f>COUNTIF(Vertices[Degree], "&gt;= " &amp; D25) - COUNTIF(Vertices[Degree], "&gt;=" &amp; D26)</f>
        <v>0</v>
      </c>
      <c r="F25" s="41">
        <f t="shared" si="2"/>
        <v>0</v>
      </c>
      <c r="G25" s="42">
        <f>COUNTIF(Vertices[In-Degree], "&gt;= " &amp; F25) - COUNTIF(Vertices[In-Degree], "&gt;=" &amp; F26)</f>
        <v>0</v>
      </c>
      <c r="H25" s="41">
        <f t="shared" si="3"/>
        <v>0</v>
      </c>
      <c r="I25" s="42">
        <f>COUNTIF(Vertices[Out-Degree], "&gt;= " &amp; H25) - COUNTIF(Vertices[Out-Degree], "&gt;=" &amp; H26)</f>
        <v>0</v>
      </c>
      <c r="J25" s="41">
        <f t="shared" si="4"/>
        <v>0</v>
      </c>
      <c r="K25" s="42">
        <f>COUNTIF(Vertices[Betweenness Centrality], "&gt;= " &amp; J25) - COUNTIF(Vertices[Betweenness Centrality], "&gt;=" &amp; J26)</f>
        <v>0</v>
      </c>
      <c r="L25" s="41">
        <f t="shared" si="5"/>
        <v>0</v>
      </c>
      <c r="M25" s="42">
        <f>COUNTIF(Vertices[Closeness Centrality], "&gt;= " &amp; L25) - COUNTIF(Vertices[Closeness Centrality], "&gt;=" &amp; L26)</f>
        <v>0</v>
      </c>
      <c r="N25" s="41">
        <f t="shared" si="6"/>
        <v>0</v>
      </c>
      <c r="O25" s="42">
        <f>COUNTIF(Vertices[Eigenvector Centrality], "&gt;= " &amp; N25) - COUNTIF(Vertices[Eigenvector Centrality], "&gt;=" &amp; N26)</f>
        <v>0</v>
      </c>
      <c r="P25" s="41">
        <f t="shared" si="7"/>
        <v>0</v>
      </c>
      <c r="Q25" s="42">
        <f>COUNTIF(Vertices[PageRank], "&gt;= " &amp; P25) - COUNTIF(Vertices[PageRank], "&gt;=" &amp; P26)</f>
        <v>0</v>
      </c>
      <c r="R25" s="41">
        <f t="shared" si="8"/>
        <v>0</v>
      </c>
      <c r="S25" s="46">
        <f>COUNTIF(Vertices[Clustering Coefficient], "&gt;= " &amp; R25) - COUNTIF(Vertices[Clustering Coefficient], "&gt;=" &amp; R26)</f>
        <v>0</v>
      </c>
      <c r="T25" s="41" t="e">
        <f t="shared" ca="1" si="9"/>
        <v>#REF!</v>
      </c>
      <c r="U25" s="42" t="e">
        <f t="shared" ca="1" si="0"/>
        <v>#REF!</v>
      </c>
    </row>
    <row r="26" spans="1:21" x14ac:dyDescent="0.25">
      <c r="A26" s="36"/>
      <c r="B26" s="36"/>
      <c r="D26" s="34">
        <f t="shared" si="1"/>
        <v>0</v>
      </c>
      <c r="E26" s="3">
        <f>COUNTIF(Vertices[Degree], "&gt;= " &amp; D26) - COUNTIF(Vertices[Degree], "&gt;=" &amp; D27)</f>
        <v>0</v>
      </c>
      <c r="F26" s="39">
        <f t="shared" si="2"/>
        <v>0</v>
      </c>
      <c r="G26" s="40">
        <f>COUNTIF(Vertices[In-Degree], "&gt;= " &amp; F26) - COUNTIF(Vertices[In-Degree], "&gt;=" &amp; F27)</f>
        <v>0</v>
      </c>
      <c r="H26" s="39">
        <f t="shared" si="3"/>
        <v>0</v>
      </c>
      <c r="I26" s="40">
        <f>COUNTIF(Vertices[Out-Degree], "&gt;= " &amp; H26) - COUNTIF(Vertices[Out-Degree], "&gt;=" &amp; H27)</f>
        <v>0</v>
      </c>
      <c r="J26" s="39">
        <f t="shared" si="4"/>
        <v>0</v>
      </c>
      <c r="K26" s="40">
        <f>COUNTIF(Vertices[Betweenness Centrality], "&gt;= " &amp; J26) - COUNTIF(Vertices[Betweenness Centrality], "&gt;=" &amp; J27)</f>
        <v>0</v>
      </c>
      <c r="L26" s="39">
        <f t="shared" si="5"/>
        <v>0</v>
      </c>
      <c r="M26" s="40">
        <f>COUNTIF(Vertices[Closeness Centrality], "&gt;= " &amp; L26) - COUNTIF(Vertices[Closeness Centrality], "&gt;=" &amp; L27)</f>
        <v>0</v>
      </c>
      <c r="N26" s="39">
        <f t="shared" si="6"/>
        <v>0</v>
      </c>
      <c r="O26" s="40">
        <f>COUNTIF(Vertices[Eigenvector Centrality], "&gt;= " &amp; N26) - COUNTIF(Vertices[Eigenvector Centrality], "&gt;=" &amp; N27)</f>
        <v>0</v>
      </c>
      <c r="P26" s="39">
        <f t="shared" si="7"/>
        <v>0</v>
      </c>
      <c r="Q26" s="40">
        <f>COUNTIF(Vertices[PageRank], "&gt;= " &amp; P26) - COUNTIF(Vertices[PageRank], "&gt;=" &amp; P27)</f>
        <v>0</v>
      </c>
      <c r="R26" s="39">
        <f t="shared" si="8"/>
        <v>0</v>
      </c>
      <c r="S26" s="45">
        <f>COUNTIF(Vertices[Clustering Coefficient], "&gt;= " &amp; R26) - COUNTIF(Vertices[Clustering Coefficient], "&gt;=" &amp; R27)</f>
        <v>0</v>
      </c>
      <c r="T26" s="39" t="e">
        <f t="shared" ca="1" si="9"/>
        <v>#REF!</v>
      </c>
      <c r="U26" s="40" t="e">
        <f t="shared" ca="1" si="0"/>
        <v>#REF!</v>
      </c>
    </row>
    <row r="27" spans="1:21" x14ac:dyDescent="0.25">
      <c r="D27" s="34">
        <f t="shared" si="1"/>
        <v>0</v>
      </c>
      <c r="E27" s="3">
        <f>COUNTIF(Vertices[Degree], "&gt;= " &amp; D27) - COUNTIF(Vertices[Degree], "&gt;=" &amp; D28)</f>
        <v>0</v>
      </c>
      <c r="F27" s="41">
        <f t="shared" si="2"/>
        <v>0</v>
      </c>
      <c r="G27" s="42">
        <f>COUNTIF(Vertices[In-Degree], "&gt;= " &amp; F27) - COUNTIF(Vertices[In-Degree], "&gt;=" &amp; F28)</f>
        <v>0</v>
      </c>
      <c r="H27" s="41">
        <f t="shared" si="3"/>
        <v>0</v>
      </c>
      <c r="I27" s="42">
        <f>COUNTIF(Vertices[Out-Degree], "&gt;= " &amp; H27) - COUNTIF(Vertices[Out-Degree], "&gt;=" &amp; H28)</f>
        <v>0</v>
      </c>
      <c r="J27" s="41">
        <f t="shared" si="4"/>
        <v>0</v>
      </c>
      <c r="K27" s="42">
        <f>COUNTIF(Vertices[Betweenness Centrality], "&gt;= " &amp; J27) - COUNTIF(Vertices[Betweenness Centrality], "&gt;=" &amp; J28)</f>
        <v>0</v>
      </c>
      <c r="L27" s="41">
        <f t="shared" si="5"/>
        <v>0</v>
      </c>
      <c r="M27" s="42">
        <f>COUNTIF(Vertices[Closeness Centrality], "&gt;= " &amp; L27) - COUNTIF(Vertices[Closeness Centrality], "&gt;=" &amp; L28)</f>
        <v>0</v>
      </c>
      <c r="N27" s="41">
        <f t="shared" si="6"/>
        <v>0</v>
      </c>
      <c r="O27" s="42">
        <f>COUNTIF(Vertices[Eigenvector Centrality], "&gt;= " &amp; N27) - COUNTIF(Vertices[Eigenvector Centrality], "&gt;=" &amp; N28)</f>
        <v>0</v>
      </c>
      <c r="P27" s="41">
        <f t="shared" si="7"/>
        <v>0</v>
      </c>
      <c r="Q27" s="42">
        <f>COUNTIF(Vertices[PageRank], "&gt;= " &amp; P27) - COUNTIF(Vertices[PageRank], "&gt;=" &amp; P28)</f>
        <v>0</v>
      </c>
      <c r="R27" s="41">
        <f t="shared" si="8"/>
        <v>0</v>
      </c>
      <c r="S27" s="46">
        <f>COUNTIF(Vertices[Clustering Coefficient], "&gt;= " &amp; R27) - COUNTIF(Vertices[Clustering Coefficient], "&gt;=" &amp; R28)</f>
        <v>0</v>
      </c>
      <c r="T27" s="41" t="e">
        <f t="shared" ca="1" si="9"/>
        <v>#REF!</v>
      </c>
      <c r="U27" s="42" t="e">
        <f t="shared" ca="1" si="0"/>
        <v>#REF!</v>
      </c>
    </row>
    <row r="28" spans="1:21" x14ac:dyDescent="0.25">
      <c r="D28" s="34">
        <f t="shared" si="1"/>
        <v>0</v>
      </c>
      <c r="E28" s="3">
        <f>COUNTIF(Vertices[Degree], "&gt;= " &amp; D28) - COUNTIF(Vertices[Degree], "&gt;=" &amp; D29)</f>
        <v>0</v>
      </c>
      <c r="F28" s="39">
        <f t="shared" si="2"/>
        <v>0</v>
      </c>
      <c r="G28" s="40">
        <f>COUNTIF(Vertices[In-Degree], "&gt;= " &amp; F28) - COUNTIF(Vertices[In-Degree], "&gt;=" &amp; F29)</f>
        <v>0</v>
      </c>
      <c r="H28" s="39">
        <f t="shared" si="3"/>
        <v>0</v>
      </c>
      <c r="I28" s="40">
        <f>COUNTIF(Vertices[Out-Degree], "&gt;= " &amp; H28) - COUNTIF(Vertices[Out-Degree], "&gt;=" &amp; H29)</f>
        <v>0</v>
      </c>
      <c r="J28" s="39">
        <f t="shared" si="4"/>
        <v>0</v>
      </c>
      <c r="K28" s="40">
        <f>COUNTIF(Vertices[Betweenness Centrality], "&gt;= " &amp; J28) - COUNTIF(Vertices[Betweenness Centrality], "&gt;=" &amp; J29)</f>
        <v>0</v>
      </c>
      <c r="L28" s="39">
        <f t="shared" si="5"/>
        <v>0</v>
      </c>
      <c r="M28" s="40">
        <f>COUNTIF(Vertices[Closeness Centrality], "&gt;= " &amp; L28) - COUNTIF(Vertices[Closeness Centrality], "&gt;=" &amp; L29)</f>
        <v>0</v>
      </c>
      <c r="N28" s="39">
        <f t="shared" si="6"/>
        <v>0</v>
      </c>
      <c r="O28" s="40">
        <f>COUNTIF(Vertices[Eigenvector Centrality], "&gt;= " &amp; N28) - COUNTIF(Vertices[Eigenvector Centrality], "&gt;=" &amp; N29)</f>
        <v>0</v>
      </c>
      <c r="P28" s="39">
        <f t="shared" si="7"/>
        <v>0</v>
      </c>
      <c r="Q28" s="40">
        <f>COUNTIF(Vertices[PageRank], "&gt;= " &amp; P28) - COUNTIF(Vertices[PageRank], "&gt;=" &amp; P29)</f>
        <v>0</v>
      </c>
      <c r="R28" s="39">
        <f t="shared" si="8"/>
        <v>0</v>
      </c>
      <c r="S28" s="45">
        <f>COUNTIF(Vertices[Clustering Coefficient], "&gt;= " &amp; R28) - COUNTIF(Vertices[Clustering Coefficient], "&gt;=" &amp; R29)</f>
        <v>0</v>
      </c>
      <c r="T28" s="39" t="e">
        <f t="shared" ca="1" si="9"/>
        <v>#REF!</v>
      </c>
      <c r="U28" s="40" t="e">
        <f t="shared" ca="1" si="0"/>
        <v>#REF!</v>
      </c>
    </row>
    <row r="29" spans="1:21" x14ac:dyDescent="0.25">
      <c r="A29" t="s">
        <v>163</v>
      </c>
      <c r="B29" t="s">
        <v>17</v>
      </c>
      <c r="D29" s="34">
        <f t="shared" si="1"/>
        <v>0</v>
      </c>
      <c r="E29" s="3">
        <f>COUNTIF(Vertices[Degree], "&gt;= " &amp; D29) - COUNTIF(Vertices[Degree], "&gt;=" &amp; D30)</f>
        <v>0</v>
      </c>
      <c r="F29" s="41">
        <f t="shared" si="2"/>
        <v>0</v>
      </c>
      <c r="G29" s="42">
        <f>COUNTIF(Vertices[In-Degree], "&gt;= " &amp; F29) - COUNTIF(Vertices[In-Degree], "&gt;=" &amp; F30)</f>
        <v>0</v>
      </c>
      <c r="H29" s="41">
        <f t="shared" si="3"/>
        <v>0</v>
      </c>
      <c r="I29" s="42">
        <f>COUNTIF(Vertices[Out-Degree], "&gt;= " &amp; H29) - COUNTIF(Vertices[Out-Degree], "&gt;=" &amp; H30)</f>
        <v>0</v>
      </c>
      <c r="J29" s="41">
        <f t="shared" si="4"/>
        <v>0</v>
      </c>
      <c r="K29" s="42">
        <f>COUNTIF(Vertices[Betweenness Centrality], "&gt;= " &amp; J29) - COUNTIF(Vertices[Betweenness Centrality], "&gt;=" &amp; J30)</f>
        <v>0</v>
      </c>
      <c r="L29" s="41">
        <f t="shared" si="5"/>
        <v>0</v>
      </c>
      <c r="M29" s="42">
        <f>COUNTIF(Vertices[Closeness Centrality], "&gt;= " &amp; L29) - COUNTIF(Vertices[Closeness Centrality], "&gt;=" &amp; L30)</f>
        <v>0</v>
      </c>
      <c r="N29" s="41">
        <f t="shared" si="6"/>
        <v>0</v>
      </c>
      <c r="O29" s="42">
        <f>COUNTIF(Vertices[Eigenvector Centrality], "&gt;= " &amp; N29) - COUNTIF(Vertices[Eigenvector Centrality], "&gt;=" &amp; N30)</f>
        <v>0</v>
      </c>
      <c r="P29" s="41">
        <f t="shared" si="7"/>
        <v>0</v>
      </c>
      <c r="Q29" s="42">
        <f>COUNTIF(Vertices[PageRank], "&gt;= " &amp; P29) - COUNTIF(Vertices[PageRank], "&gt;=" &amp; P30)</f>
        <v>0</v>
      </c>
      <c r="R29" s="41">
        <f t="shared" si="8"/>
        <v>0</v>
      </c>
      <c r="S29" s="46">
        <f>COUNTIF(Vertices[Clustering Coefficient], "&gt;= " &amp; R29) - COUNTIF(Vertices[Clustering Coefficient], "&gt;=" &amp; R30)</f>
        <v>0</v>
      </c>
      <c r="T29" s="41" t="e">
        <f t="shared" ca="1" si="9"/>
        <v>#REF!</v>
      </c>
      <c r="U29" s="42" t="e">
        <f t="shared" ca="1" si="0"/>
        <v>#REF!</v>
      </c>
    </row>
    <row r="30" spans="1:21" x14ac:dyDescent="0.25">
      <c r="A30" s="35"/>
      <c r="B30" s="35"/>
      <c r="D30" s="34">
        <f t="shared" si="1"/>
        <v>0</v>
      </c>
      <c r="E30" s="3">
        <f>COUNTIF(Vertices[Degree], "&gt;= " &amp; D30) - COUNTIF(Vertices[Degree], "&gt;=" &amp; D31)</f>
        <v>0</v>
      </c>
      <c r="F30" s="39">
        <f t="shared" si="2"/>
        <v>0</v>
      </c>
      <c r="G30" s="40">
        <f>COUNTIF(Vertices[In-Degree], "&gt;= " &amp; F30) - COUNTIF(Vertices[In-Degree], "&gt;=" &amp; F31)</f>
        <v>0</v>
      </c>
      <c r="H30" s="39">
        <f t="shared" si="3"/>
        <v>0</v>
      </c>
      <c r="I30" s="40">
        <f>COUNTIF(Vertices[Out-Degree], "&gt;= " &amp; H30) - COUNTIF(Vertices[Out-Degree], "&gt;=" &amp; H31)</f>
        <v>0</v>
      </c>
      <c r="J30" s="39">
        <f t="shared" si="4"/>
        <v>0</v>
      </c>
      <c r="K30" s="40">
        <f>COUNTIF(Vertices[Betweenness Centrality], "&gt;= " &amp; J30) - COUNTIF(Vertices[Betweenness Centrality], "&gt;=" &amp; J31)</f>
        <v>0</v>
      </c>
      <c r="L30" s="39">
        <f t="shared" si="5"/>
        <v>0</v>
      </c>
      <c r="M30" s="40">
        <f>COUNTIF(Vertices[Closeness Centrality], "&gt;= " &amp; L30) - COUNTIF(Vertices[Closeness Centrality], "&gt;=" &amp; L31)</f>
        <v>0</v>
      </c>
      <c r="N30" s="39">
        <f t="shared" si="6"/>
        <v>0</v>
      </c>
      <c r="O30" s="40">
        <f>COUNTIF(Vertices[Eigenvector Centrality], "&gt;= " &amp; N30) - COUNTIF(Vertices[Eigenvector Centrality], "&gt;=" &amp; N31)</f>
        <v>0</v>
      </c>
      <c r="P30" s="39">
        <f t="shared" si="7"/>
        <v>0</v>
      </c>
      <c r="Q30" s="40">
        <f>COUNTIF(Vertices[PageRank], "&gt;= " &amp; P30) - COUNTIF(Vertices[PageRank], "&gt;=" &amp; P31)</f>
        <v>0</v>
      </c>
      <c r="R30" s="39">
        <f t="shared" si="8"/>
        <v>0</v>
      </c>
      <c r="S30" s="45">
        <f>COUNTIF(Vertices[Clustering Coefficient], "&gt;= " &amp; R30) - COUNTIF(Vertices[Clustering Coefficient], "&gt;=" &amp; R31)</f>
        <v>0</v>
      </c>
      <c r="T30" s="39" t="e">
        <f t="shared" ca="1" si="9"/>
        <v>#REF!</v>
      </c>
      <c r="U30" s="40" t="e">
        <f t="shared" ca="1" si="0"/>
        <v>#REF!</v>
      </c>
    </row>
    <row r="31" spans="1:21" x14ac:dyDescent="0.25">
      <c r="A31" s="35"/>
      <c r="B31" s="35"/>
      <c r="D31" s="34">
        <f t="shared" si="1"/>
        <v>0</v>
      </c>
      <c r="E31" s="3">
        <f>COUNTIF(Vertices[Degree], "&gt;= " &amp; D31) - COUNTIF(Vertices[Degree], "&gt;=" &amp; D32)</f>
        <v>0</v>
      </c>
      <c r="F31" s="41">
        <f t="shared" si="2"/>
        <v>0</v>
      </c>
      <c r="G31" s="42">
        <f>COUNTIF(Vertices[In-Degree], "&gt;= " &amp; F31) - COUNTIF(Vertices[In-Degree], "&gt;=" &amp; F32)</f>
        <v>0</v>
      </c>
      <c r="H31" s="41">
        <f t="shared" si="3"/>
        <v>0</v>
      </c>
      <c r="I31" s="42">
        <f>COUNTIF(Vertices[Out-Degree], "&gt;= " &amp; H31) - COUNTIF(Vertices[Out-Degree], "&gt;=" &amp; H32)</f>
        <v>0</v>
      </c>
      <c r="J31" s="41">
        <f t="shared" si="4"/>
        <v>0</v>
      </c>
      <c r="K31" s="42">
        <f>COUNTIF(Vertices[Betweenness Centrality], "&gt;= " &amp; J31) - COUNTIF(Vertices[Betweenness Centrality], "&gt;=" &amp; J32)</f>
        <v>0</v>
      </c>
      <c r="L31" s="41">
        <f t="shared" si="5"/>
        <v>0</v>
      </c>
      <c r="M31" s="42">
        <f>COUNTIF(Vertices[Closeness Centrality], "&gt;= " &amp; L31) - COUNTIF(Vertices[Closeness Centrality], "&gt;=" &amp; L32)</f>
        <v>0</v>
      </c>
      <c r="N31" s="41">
        <f t="shared" si="6"/>
        <v>0</v>
      </c>
      <c r="O31" s="42">
        <f>COUNTIF(Vertices[Eigenvector Centrality], "&gt;= " &amp; N31) - COUNTIF(Vertices[Eigenvector Centrality], "&gt;=" &amp; N32)</f>
        <v>0</v>
      </c>
      <c r="P31" s="41">
        <f t="shared" si="7"/>
        <v>0</v>
      </c>
      <c r="Q31" s="42">
        <f>COUNTIF(Vertices[PageRank], "&gt;= " &amp; P31) - COUNTIF(Vertices[PageRank], "&gt;=" &amp; P32)</f>
        <v>0</v>
      </c>
      <c r="R31" s="41">
        <f t="shared" si="8"/>
        <v>0</v>
      </c>
      <c r="S31" s="46">
        <f>COUNTIF(Vertices[Clustering Coefficient], "&gt;= " &amp; R31) - COUNTIF(Vertices[Clustering Coefficient], "&gt;=" &amp; R32)</f>
        <v>0</v>
      </c>
      <c r="T31" s="41" t="e">
        <f t="shared" ca="1" si="9"/>
        <v>#REF!</v>
      </c>
      <c r="U31" s="42" t="e">
        <f t="shared" ca="1" si="0"/>
        <v>#REF!</v>
      </c>
    </row>
    <row r="32" spans="1:21" x14ac:dyDescent="0.25">
      <c r="A32" s="35"/>
      <c r="B32" s="35"/>
      <c r="D32" s="34">
        <f t="shared" si="1"/>
        <v>0</v>
      </c>
      <c r="E32" s="3">
        <f>COUNTIF(Vertices[Degree], "&gt;= " &amp; D32) - COUNTIF(Vertices[Degree], "&gt;=" &amp; D33)</f>
        <v>0</v>
      </c>
      <c r="F32" s="39">
        <f t="shared" si="2"/>
        <v>0</v>
      </c>
      <c r="G32" s="40">
        <f>COUNTIF(Vertices[In-Degree], "&gt;= " &amp; F32) - COUNTIF(Vertices[In-Degree], "&gt;=" &amp; F33)</f>
        <v>0</v>
      </c>
      <c r="H32" s="39">
        <f t="shared" si="3"/>
        <v>0</v>
      </c>
      <c r="I32" s="40">
        <f>COUNTIF(Vertices[Out-Degree], "&gt;= " &amp; H32) - COUNTIF(Vertices[Out-Degree], "&gt;=" &amp; H33)</f>
        <v>0</v>
      </c>
      <c r="J32" s="39">
        <f t="shared" si="4"/>
        <v>0</v>
      </c>
      <c r="K32" s="40">
        <f>COUNTIF(Vertices[Betweenness Centrality], "&gt;= " &amp; J32) - COUNTIF(Vertices[Betweenness Centrality], "&gt;=" &amp; J33)</f>
        <v>0</v>
      </c>
      <c r="L32" s="39">
        <f t="shared" si="5"/>
        <v>0</v>
      </c>
      <c r="M32" s="40">
        <f>COUNTIF(Vertices[Closeness Centrality], "&gt;= " &amp; L32) - COUNTIF(Vertices[Closeness Centrality], "&gt;=" &amp; L33)</f>
        <v>0</v>
      </c>
      <c r="N32" s="39">
        <f t="shared" si="6"/>
        <v>0</v>
      </c>
      <c r="O32" s="40">
        <f>COUNTIF(Vertices[Eigenvector Centrality], "&gt;= " &amp; N32) - COUNTIF(Vertices[Eigenvector Centrality], "&gt;=" &amp; N33)</f>
        <v>0</v>
      </c>
      <c r="P32" s="39">
        <f t="shared" si="7"/>
        <v>0</v>
      </c>
      <c r="Q32" s="40">
        <f>COUNTIF(Vertices[PageRank], "&gt;= " &amp; P32) - COUNTIF(Vertices[PageRank], "&gt;=" &amp; P33)</f>
        <v>0</v>
      </c>
      <c r="R32" s="39">
        <f t="shared" si="8"/>
        <v>0</v>
      </c>
      <c r="S32" s="45">
        <f>COUNTIF(Vertices[Clustering Coefficient], "&gt;= " &amp; R32) - COUNTIF(Vertices[Clustering Coefficient], "&gt;=" &amp; R33)</f>
        <v>0</v>
      </c>
      <c r="T32" s="39" t="e">
        <f t="shared" ca="1" si="9"/>
        <v>#REF!</v>
      </c>
      <c r="U32" s="40" t="e">
        <f t="shared" ca="1" si="0"/>
        <v>#REF!</v>
      </c>
    </row>
    <row r="33" spans="1:21" x14ac:dyDescent="0.25">
      <c r="D33" s="34">
        <f t="shared" si="1"/>
        <v>0</v>
      </c>
      <c r="E33" s="3">
        <f>COUNTIF(Vertices[Degree], "&gt;= " &amp; D33) - COUNTIF(Vertices[Degree], "&gt;=" &amp; D34)</f>
        <v>0</v>
      </c>
      <c r="F33" s="41">
        <f t="shared" si="2"/>
        <v>0</v>
      </c>
      <c r="G33" s="42">
        <f>COUNTIF(Vertices[In-Degree], "&gt;= " &amp; F33) - COUNTIF(Vertices[In-Degree], "&gt;=" &amp; F34)</f>
        <v>0</v>
      </c>
      <c r="H33" s="41">
        <f t="shared" si="3"/>
        <v>0</v>
      </c>
      <c r="I33" s="42">
        <f>COUNTIF(Vertices[Out-Degree], "&gt;= " &amp; H33) - COUNTIF(Vertices[Out-Degree], "&gt;=" &amp; H34)</f>
        <v>0</v>
      </c>
      <c r="J33" s="41">
        <f t="shared" si="4"/>
        <v>0</v>
      </c>
      <c r="K33" s="42">
        <f>COUNTIF(Vertices[Betweenness Centrality], "&gt;= " &amp; J33) - COUNTIF(Vertices[Betweenness Centrality], "&gt;=" &amp; J34)</f>
        <v>0</v>
      </c>
      <c r="L33" s="41">
        <f t="shared" si="5"/>
        <v>0</v>
      </c>
      <c r="M33" s="42">
        <f>COUNTIF(Vertices[Closeness Centrality], "&gt;= " &amp; L33) - COUNTIF(Vertices[Closeness Centrality], "&gt;=" &amp; L34)</f>
        <v>0</v>
      </c>
      <c r="N33" s="41">
        <f t="shared" si="6"/>
        <v>0</v>
      </c>
      <c r="O33" s="42">
        <f>COUNTIF(Vertices[Eigenvector Centrality], "&gt;= " &amp; N33) - COUNTIF(Vertices[Eigenvector Centrality], "&gt;=" &amp; N34)</f>
        <v>0</v>
      </c>
      <c r="P33" s="41">
        <f t="shared" si="7"/>
        <v>0</v>
      </c>
      <c r="Q33" s="42">
        <f>COUNTIF(Vertices[PageRank], "&gt;= " &amp; P33) - COUNTIF(Vertices[PageRank], "&gt;=" &amp; P34)</f>
        <v>0</v>
      </c>
      <c r="R33" s="41">
        <f t="shared" si="8"/>
        <v>0</v>
      </c>
      <c r="S33" s="46">
        <f>COUNTIF(Vertices[Clustering Coefficient], "&gt;= " &amp; R33) - COUNTIF(Vertices[Clustering Coefficient], "&gt;=" &amp; R34)</f>
        <v>0</v>
      </c>
      <c r="T33" s="41" t="e">
        <f t="shared" ca="1" si="9"/>
        <v>#REF!</v>
      </c>
      <c r="U33" s="42" t="e">
        <f t="shared" ca="1" si="0"/>
        <v>#REF!</v>
      </c>
    </row>
    <row r="34" spans="1:21" x14ac:dyDescent="0.25">
      <c r="D34" s="34">
        <f t="shared" si="1"/>
        <v>0</v>
      </c>
      <c r="E34" s="3">
        <f>COUNTIF(Vertices[Degree], "&gt;= " &amp; D34) - COUNTIF(Vertices[Degree], "&gt;=" &amp; D35)</f>
        <v>0</v>
      </c>
      <c r="F34" s="39">
        <f t="shared" si="2"/>
        <v>0</v>
      </c>
      <c r="G34" s="40">
        <f>COUNTIF(Vertices[In-Degree], "&gt;= " &amp; F34) - COUNTIF(Vertices[In-Degree], "&gt;=" &amp; F35)</f>
        <v>0</v>
      </c>
      <c r="H34" s="39">
        <f t="shared" si="3"/>
        <v>0</v>
      </c>
      <c r="I34" s="40">
        <f>COUNTIF(Vertices[Out-Degree], "&gt;= " &amp; H34) - COUNTIF(Vertices[Out-Degree], "&gt;=" &amp; H35)</f>
        <v>0</v>
      </c>
      <c r="J34" s="39">
        <f t="shared" si="4"/>
        <v>0</v>
      </c>
      <c r="K34" s="40">
        <f>COUNTIF(Vertices[Betweenness Centrality], "&gt;= " &amp; J34) - COUNTIF(Vertices[Betweenness Centrality], "&gt;=" &amp; J35)</f>
        <v>0</v>
      </c>
      <c r="L34" s="39">
        <f t="shared" si="5"/>
        <v>0</v>
      </c>
      <c r="M34" s="40">
        <f>COUNTIF(Vertices[Closeness Centrality], "&gt;= " &amp; L34) - COUNTIF(Vertices[Closeness Centrality], "&gt;=" &amp; L35)</f>
        <v>0</v>
      </c>
      <c r="N34" s="39">
        <f t="shared" si="6"/>
        <v>0</v>
      </c>
      <c r="O34" s="40">
        <f>COUNTIF(Vertices[Eigenvector Centrality], "&gt;= " &amp; N34) - COUNTIF(Vertices[Eigenvector Centrality], "&gt;=" &amp; N35)</f>
        <v>0</v>
      </c>
      <c r="P34" s="39">
        <f t="shared" si="7"/>
        <v>0</v>
      </c>
      <c r="Q34" s="40">
        <f>COUNTIF(Vertices[PageRank], "&gt;= " &amp; P34) - COUNTIF(Vertices[PageRank], "&gt;=" &amp; P35)</f>
        <v>0</v>
      </c>
      <c r="R34" s="39">
        <f t="shared" si="8"/>
        <v>0</v>
      </c>
      <c r="S34" s="45">
        <f>COUNTIF(Vertices[Clustering Coefficient], "&gt;= " &amp; R34) - COUNTIF(Vertices[Clustering Coefficient], "&gt;=" &amp; R35)</f>
        <v>0</v>
      </c>
      <c r="T34" s="39" t="e">
        <f t="shared" ca="1" si="9"/>
        <v>#REF!</v>
      </c>
      <c r="U34" s="40" t="e">
        <f t="shared" ca="1" si="0"/>
        <v>#REF!</v>
      </c>
    </row>
    <row r="35" spans="1:21" x14ac:dyDescent="0.25">
      <c r="D35" s="34">
        <f t="shared" si="1"/>
        <v>0</v>
      </c>
      <c r="E35" s="3">
        <f>COUNTIF(Vertices[Degree], "&gt;= " &amp; D35) - COUNTIF(Vertices[Degree], "&gt;=" &amp; D36)</f>
        <v>0</v>
      </c>
      <c r="F35" s="41">
        <f t="shared" si="2"/>
        <v>0</v>
      </c>
      <c r="G35" s="42">
        <f>COUNTIF(Vertices[In-Degree], "&gt;= " &amp; F35) - COUNTIF(Vertices[In-Degree], "&gt;=" &amp; F36)</f>
        <v>0</v>
      </c>
      <c r="H35" s="41">
        <f t="shared" si="3"/>
        <v>0</v>
      </c>
      <c r="I35" s="42">
        <f>COUNTIF(Vertices[Out-Degree], "&gt;= " &amp; H35) - COUNTIF(Vertices[Out-Degree], "&gt;=" &amp; H36)</f>
        <v>0</v>
      </c>
      <c r="J35" s="41">
        <f t="shared" si="4"/>
        <v>0</v>
      </c>
      <c r="K35" s="42">
        <f>COUNTIF(Vertices[Betweenness Centrality], "&gt;= " &amp; J35) - COUNTIF(Vertices[Betweenness Centrality], "&gt;=" &amp; J36)</f>
        <v>0</v>
      </c>
      <c r="L35" s="41">
        <f t="shared" si="5"/>
        <v>0</v>
      </c>
      <c r="M35" s="42">
        <f>COUNTIF(Vertices[Closeness Centrality], "&gt;= " &amp; L35) - COUNTIF(Vertices[Closeness Centrality], "&gt;=" &amp; L36)</f>
        <v>0</v>
      </c>
      <c r="N35" s="41">
        <f t="shared" si="6"/>
        <v>0</v>
      </c>
      <c r="O35" s="42">
        <f>COUNTIF(Vertices[Eigenvector Centrality], "&gt;= " &amp; N35) - COUNTIF(Vertices[Eigenvector Centrality], "&gt;=" &amp; N36)</f>
        <v>0</v>
      </c>
      <c r="P35" s="41">
        <f t="shared" si="7"/>
        <v>0</v>
      </c>
      <c r="Q35" s="42">
        <f>COUNTIF(Vertices[PageRank], "&gt;= " &amp; P35) - COUNTIF(Vertices[PageRank], "&gt;=" &amp; P36)</f>
        <v>0</v>
      </c>
      <c r="R35" s="41">
        <f t="shared" si="8"/>
        <v>0</v>
      </c>
      <c r="S35" s="46">
        <f>COUNTIF(Vertices[Clustering Coefficient], "&gt;= " &amp; R35) - COUNTIF(Vertices[Clustering Coefficient], "&gt;=" &amp; R36)</f>
        <v>0</v>
      </c>
      <c r="T35" s="41" t="e">
        <f t="shared" ca="1" si="9"/>
        <v>#REF!</v>
      </c>
      <c r="U35" s="42" t="e">
        <f t="shared" ca="1" si="0"/>
        <v>#REF!</v>
      </c>
    </row>
    <row r="36" spans="1:21" x14ac:dyDescent="0.25">
      <c r="D36" s="34">
        <f t="shared" si="1"/>
        <v>0</v>
      </c>
      <c r="E36" s="3">
        <f>COUNTIF(Vertices[Degree], "&gt;= " &amp; D36) - COUNTIF(Vertices[Degree], "&gt;=" &amp; D37)</f>
        <v>0</v>
      </c>
      <c r="F36" s="39">
        <f t="shared" si="2"/>
        <v>0</v>
      </c>
      <c r="G36" s="40">
        <f>COUNTIF(Vertices[In-Degree], "&gt;= " &amp; F36) - COUNTIF(Vertices[In-Degree], "&gt;=" &amp; F37)</f>
        <v>0</v>
      </c>
      <c r="H36" s="39">
        <f t="shared" si="3"/>
        <v>0</v>
      </c>
      <c r="I36" s="40">
        <f>COUNTIF(Vertices[Out-Degree], "&gt;= " &amp; H36) - COUNTIF(Vertices[Out-Degree], "&gt;=" &amp; H37)</f>
        <v>0</v>
      </c>
      <c r="J36" s="39">
        <f t="shared" si="4"/>
        <v>0</v>
      </c>
      <c r="K36" s="40">
        <f>COUNTIF(Vertices[Betweenness Centrality], "&gt;= " &amp; J36) - COUNTIF(Vertices[Betweenness Centrality], "&gt;=" &amp; J37)</f>
        <v>0</v>
      </c>
      <c r="L36" s="39">
        <f t="shared" si="5"/>
        <v>0</v>
      </c>
      <c r="M36" s="40">
        <f>COUNTIF(Vertices[Closeness Centrality], "&gt;= " &amp; L36) - COUNTIF(Vertices[Closeness Centrality], "&gt;=" &amp; L37)</f>
        <v>0</v>
      </c>
      <c r="N36" s="39">
        <f t="shared" si="6"/>
        <v>0</v>
      </c>
      <c r="O36" s="40">
        <f>COUNTIF(Vertices[Eigenvector Centrality], "&gt;= " &amp; N36) - COUNTIF(Vertices[Eigenvector Centrality], "&gt;=" &amp; N37)</f>
        <v>0</v>
      </c>
      <c r="P36" s="39">
        <f t="shared" si="7"/>
        <v>0</v>
      </c>
      <c r="Q36" s="40">
        <f>COUNTIF(Vertices[PageRank], "&gt;= " &amp; P36) - COUNTIF(Vertices[PageRank], "&gt;=" &amp; P37)</f>
        <v>0</v>
      </c>
      <c r="R36" s="39">
        <f t="shared" si="8"/>
        <v>0</v>
      </c>
      <c r="S36" s="45">
        <f>COUNTIF(Vertices[Clustering Coefficient], "&gt;= " &amp; R36) - COUNTIF(Vertices[Clustering Coefficient], "&gt;=" &amp; R37)</f>
        <v>0</v>
      </c>
      <c r="T36" s="39" t="e">
        <f t="shared" ca="1" si="9"/>
        <v>#REF!</v>
      </c>
      <c r="U36" s="40" t="e">
        <f t="shared" ca="1" si="0"/>
        <v>#REF!</v>
      </c>
    </row>
    <row r="37" spans="1:21" x14ac:dyDescent="0.25">
      <c r="D37" s="34">
        <f t="shared" si="1"/>
        <v>0</v>
      </c>
      <c r="E37" s="3">
        <f>COUNTIF(Vertices[Degree], "&gt;= " &amp; D37) - COUNTIF(Vertices[Degree], "&gt;=" &amp; D38)</f>
        <v>0</v>
      </c>
      <c r="F37" s="41">
        <f t="shared" si="2"/>
        <v>0</v>
      </c>
      <c r="G37" s="42">
        <f>COUNTIF(Vertices[In-Degree], "&gt;= " &amp; F37) - COUNTIF(Vertices[In-Degree], "&gt;=" &amp; F38)</f>
        <v>0</v>
      </c>
      <c r="H37" s="41">
        <f t="shared" si="3"/>
        <v>0</v>
      </c>
      <c r="I37" s="42">
        <f>COUNTIF(Vertices[Out-Degree], "&gt;= " &amp; H37) - COUNTIF(Vertices[Out-Degree], "&gt;=" &amp; H38)</f>
        <v>0</v>
      </c>
      <c r="J37" s="41">
        <f t="shared" si="4"/>
        <v>0</v>
      </c>
      <c r="K37" s="42">
        <f>COUNTIF(Vertices[Betweenness Centrality], "&gt;= " &amp; J37) - COUNTIF(Vertices[Betweenness Centrality], "&gt;=" &amp; J38)</f>
        <v>0</v>
      </c>
      <c r="L37" s="41">
        <f t="shared" si="5"/>
        <v>0</v>
      </c>
      <c r="M37" s="42">
        <f>COUNTIF(Vertices[Closeness Centrality], "&gt;= " &amp; L37) - COUNTIF(Vertices[Closeness Centrality], "&gt;=" &amp; L38)</f>
        <v>0</v>
      </c>
      <c r="N37" s="41">
        <f t="shared" si="6"/>
        <v>0</v>
      </c>
      <c r="O37" s="42">
        <f>COUNTIF(Vertices[Eigenvector Centrality], "&gt;= " &amp; N37) - COUNTIF(Vertices[Eigenvector Centrality], "&gt;=" &amp; N38)</f>
        <v>0</v>
      </c>
      <c r="P37" s="41">
        <f t="shared" si="7"/>
        <v>0</v>
      </c>
      <c r="Q37" s="42">
        <f>COUNTIF(Vertices[PageRank], "&gt;= " &amp; P37) - COUNTIF(Vertices[PageRank], "&gt;=" &amp; P38)</f>
        <v>0</v>
      </c>
      <c r="R37" s="41">
        <f t="shared" si="8"/>
        <v>0</v>
      </c>
      <c r="S37" s="46">
        <f>COUNTIF(Vertices[Clustering Coefficient], "&gt;= " &amp; R37) - COUNTIF(Vertices[Clustering Coefficient], "&gt;=" &amp; R38)</f>
        <v>0</v>
      </c>
      <c r="T37" s="41" t="e">
        <f t="shared" ca="1" si="9"/>
        <v>#REF!</v>
      </c>
      <c r="U37" s="42" t="e">
        <f t="shared" ca="1" si="0"/>
        <v>#REF!</v>
      </c>
    </row>
    <row r="38" spans="1:21" x14ac:dyDescent="0.25">
      <c r="D38" s="34">
        <f t="shared" si="1"/>
        <v>0</v>
      </c>
      <c r="E38" s="3">
        <f>COUNTIF(Vertices[Degree], "&gt;= " &amp; D38) - COUNTIF(Vertices[Degree], "&gt;=" &amp; D39)</f>
        <v>0</v>
      </c>
      <c r="F38" s="39">
        <f t="shared" si="2"/>
        <v>0</v>
      </c>
      <c r="G38" s="40">
        <f>COUNTIF(Vertices[In-Degree], "&gt;= " &amp; F38) - COUNTIF(Vertices[In-Degree], "&gt;=" &amp; F39)</f>
        <v>0</v>
      </c>
      <c r="H38" s="39">
        <f t="shared" si="3"/>
        <v>0</v>
      </c>
      <c r="I38" s="40">
        <f>COUNTIF(Vertices[Out-Degree], "&gt;= " &amp; H38) - COUNTIF(Vertices[Out-Degree], "&gt;=" &amp; H39)</f>
        <v>0</v>
      </c>
      <c r="J38" s="39">
        <f t="shared" si="4"/>
        <v>0</v>
      </c>
      <c r="K38" s="40">
        <f>COUNTIF(Vertices[Betweenness Centrality], "&gt;= " &amp; J38) - COUNTIF(Vertices[Betweenness Centrality], "&gt;=" &amp; J39)</f>
        <v>0</v>
      </c>
      <c r="L38" s="39">
        <f t="shared" si="5"/>
        <v>0</v>
      </c>
      <c r="M38" s="40">
        <f>COUNTIF(Vertices[Closeness Centrality], "&gt;= " &amp; L38) - COUNTIF(Vertices[Closeness Centrality], "&gt;=" &amp; L39)</f>
        <v>0</v>
      </c>
      <c r="N38" s="39">
        <f t="shared" si="6"/>
        <v>0</v>
      </c>
      <c r="O38" s="40">
        <f>COUNTIF(Vertices[Eigenvector Centrality], "&gt;= " &amp; N38) - COUNTIF(Vertices[Eigenvector Centrality], "&gt;=" &amp; N39)</f>
        <v>0</v>
      </c>
      <c r="P38" s="39">
        <f t="shared" si="7"/>
        <v>0</v>
      </c>
      <c r="Q38" s="40">
        <f>COUNTIF(Vertices[PageRank], "&gt;= " &amp; P38) - COUNTIF(Vertices[PageRank], "&gt;=" &amp; P39)</f>
        <v>0</v>
      </c>
      <c r="R38" s="39">
        <f t="shared" si="8"/>
        <v>0</v>
      </c>
      <c r="S38" s="45">
        <f>COUNTIF(Vertices[Clustering Coefficient], "&gt;= " &amp; R38) - COUNTIF(Vertices[Clustering Coefficient], "&gt;=" &amp; R39)</f>
        <v>0</v>
      </c>
      <c r="T38" s="39" t="e">
        <f t="shared" ca="1" si="9"/>
        <v>#REF!</v>
      </c>
      <c r="U38" s="40" t="e">
        <f t="shared" ca="1" si="0"/>
        <v>#REF!</v>
      </c>
    </row>
    <row r="39" spans="1:21" x14ac:dyDescent="0.25">
      <c r="D39" s="34">
        <f t="shared" si="1"/>
        <v>0</v>
      </c>
      <c r="E39" s="3">
        <f>COUNTIF(Vertices[Degree], "&gt;= " &amp; D39) - COUNTIF(Vertices[Degree], "&gt;=" &amp; D40)</f>
        <v>0</v>
      </c>
      <c r="F39" s="41">
        <f t="shared" si="2"/>
        <v>0</v>
      </c>
      <c r="G39" s="42">
        <f>COUNTIF(Vertices[In-Degree], "&gt;= " &amp; F39) - COUNTIF(Vertices[In-Degree], "&gt;=" &amp; F40)</f>
        <v>0</v>
      </c>
      <c r="H39" s="41">
        <f t="shared" si="3"/>
        <v>0</v>
      </c>
      <c r="I39" s="42">
        <f>COUNTIF(Vertices[Out-Degree], "&gt;= " &amp; H39) - COUNTIF(Vertices[Out-Degree], "&gt;=" &amp; H40)</f>
        <v>0</v>
      </c>
      <c r="J39" s="41">
        <f t="shared" si="4"/>
        <v>0</v>
      </c>
      <c r="K39" s="42">
        <f>COUNTIF(Vertices[Betweenness Centrality], "&gt;= " &amp; J39) - COUNTIF(Vertices[Betweenness Centrality], "&gt;=" &amp; J40)</f>
        <v>0</v>
      </c>
      <c r="L39" s="41">
        <f t="shared" si="5"/>
        <v>0</v>
      </c>
      <c r="M39" s="42">
        <f>COUNTIF(Vertices[Closeness Centrality], "&gt;= " &amp; L39) - COUNTIF(Vertices[Closeness Centrality], "&gt;=" &amp; L40)</f>
        <v>0</v>
      </c>
      <c r="N39" s="41">
        <f t="shared" si="6"/>
        <v>0</v>
      </c>
      <c r="O39" s="42">
        <f>COUNTIF(Vertices[Eigenvector Centrality], "&gt;= " &amp; N39) - COUNTIF(Vertices[Eigenvector Centrality], "&gt;=" &amp; N40)</f>
        <v>0</v>
      </c>
      <c r="P39" s="41">
        <f t="shared" si="7"/>
        <v>0</v>
      </c>
      <c r="Q39" s="42">
        <f>COUNTIF(Vertices[PageRank], "&gt;= " &amp; P39) - COUNTIF(Vertices[PageRank], "&gt;=" &amp; P40)</f>
        <v>0</v>
      </c>
      <c r="R39" s="41">
        <f t="shared" si="8"/>
        <v>0</v>
      </c>
      <c r="S39" s="46">
        <f>COUNTIF(Vertices[Clustering Coefficient], "&gt;= " &amp; R39) - COUNTIF(Vertices[Clustering Coefficient], "&gt;=" &amp; R40)</f>
        <v>0</v>
      </c>
      <c r="T39" s="41" t="e">
        <f t="shared" ca="1" si="9"/>
        <v>#REF!</v>
      </c>
      <c r="U39" s="42" t="e">
        <f t="shared" ca="1" si="0"/>
        <v>#REF!</v>
      </c>
    </row>
    <row r="40" spans="1:21" x14ac:dyDescent="0.25">
      <c r="D40" s="34">
        <f t="shared" si="1"/>
        <v>0</v>
      </c>
      <c r="E40" s="3">
        <f>COUNTIF(Vertices[Degree], "&gt;= " &amp; D40) - COUNTIF(Vertices[Degree], "&gt;=" &amp; D41)</f>
        <v>0</v>
      </c>
      <c r="F40" s="39">
        <f t="shared" si="2"/>
        <v>0</v>
      </c>
      <c r="G40" s="40">
        <f>COUNTIF(Vertices[In-Degree], "&gt;= " &amp; F40) - COUNTIF(Vertices[In-Degree], "&gt;=" &amp; F41)</f>
        <v>0</v>
      </c>
      <c r="H40" s="39">
        <f t="shared" si="3"/>
        <v>0</v>
      </c>
      <c r="I40" s="40">
        <f>COUNTIF(Vertices[Out-Degree], "&gt;= " &amp; H40) - COUNTIF(Vertices[Out-Degree], "&gt;=" &amp; H41)</f>
        <v>0</v>
      </c>
      <c r="J40" s="39">
        <f t="shared" si="4"/>
        <v>0</v>
      </c>
      <c r="K40" s="40">
        <f>COUNTIF(Vertices[Betweenness Centrality], "&gt;= " &amp; J40) - COUNTIF(Vertices[Betweenness Centrality], "&gt;=" &amp; J41)</f>
        <v>0</v>
      </c>
      <c r="L40" s="39">
        <f t="shared" si="5"/>
        <v>0</v>
      </c>
      <c r="M40" s="40">
        <f>COUNTIF(Vertices[Closeness Centrality], "&gt;= " &amp; L40) - COUNTIF(Vertices[Closeness Centrality], "&gt;=" &amp; L41)</f>
        <v>0</v>
      </c>
      <c r="N40" s="39">
        <f t="shared" si="6"/>
        <v>0</v>
      </c>
      <c r="O40" s="40">
        <f>COUNTIF(Vertices[Eigenvector Centrality], "&gt;= " &amp; N40) - COUNTIF(Vertices[Eigenvector Centrality], "&gt;=" &amp; N41)</f>
        <v>0</v>
      </c>
      <c r="P40" s="39">
        <f t="shared" si="7"/>
        <v>0</v>
      </c>
      <c r="Q40" s="40">
        <f>COUNTIF(Vertices[PageRank], "&gt;= " &amp; P40) - COUNTIF(Vertices[PageRank], "&gt;=" &amp; P41)</f>
        <v>0</v>
      </c>
      <c r="R40" s="39">
        <f t="shared" si="8"/>
        <v>0</v>
      </c>
      <c r="S40" s="45">
        <f>COUNTIF(Vertices[Clustering Coefficient], "&gt;= " &amp; R40) - COUNTIF(Vertices[Clustering Coefficient], "&gt;=" &amp; R41)</f>
        <v>0</v>
      </c>
      <c r="T40" s="39" t="e">
        <f t="shared" ca="1" si="9"/>
        <v>#REF!</v>
      </c>
      <c r="U40" s="40" t="e">
        <f t="shared" ca="1" si="0"/>
        <v>#REF!</v>
      </c>
    </row>
    <row r="41" spans="1:21" x14ac:dyDescent="0.25">
      <c r="D41" s="34">
        <f t="shared" si="1"/>
        <v>0</v>
      </c>
      <c r="E41" s="3">
        <f>COUNTIF(Vertices[Degree], "&gt;= " &amp; D41) - COUNTIF(Vertices[Degree], "&gt;=" &amp; D42)</f>
        <v>0</v>
      </c>
      <c r="F41" s="41">
        <f t="shared" si="2"/>
        <v>0</v>
      </c>
      <c r="G41" s="42">
        <f>COUNTIF(Vertices[In-Degree], "&gt;= " &amp; F41) - COUNTIF(Vertices[In-Degree], "&gt;=" &amp; F42)</f>
        <v>0</v>
      </c>
      <c r="H41" s="41">
        <f t="shared" si="3"/>
        <v>0</v>
      </c>
      <c r="I41" s="42">
        <f>COUNTIF(Vertices[Out-Degree], "&gt;= " &amp; H41) - COUNTIF(Vertices[Out-Degree], "&gt;=" &amp; H42)</f>
        <v>0</v>
      </c>
      <c r="J41" s="41">
        <f t="shared" si="4"/>
        <v>0</v>
      </c>
      <c r="K41" s="42">
        <f>COUNTIF(Vertices[Betweenness Centrality], "&gt;= " &amp; J41) - COUNTIF(Vertices[Betweenness Centrality], "&gt;=" &amp; J42)</f>
        <v>0</v>
      </c>
      <c r="L41" s="41">
        <f t="shared" si="5"/>
        <v>0</v>
      </c>
      <c r="M41" s="42">
        <f>COUNTIF(Vertices[Closeness Centrality], "&gt;= " &amp; L41) - COUNTIF(Vertices[Closeness Centrality], "&gt;=" &amp; L42)</f>
        <v>0</v>
      </c>
      <c r="N41" s="41">
        <f t="shared" si="6"/>
        <v>0</v>
      </c>
      <c r="O41" s="42">
        <f>COUNTIF(Vertices[Eigenvector Centrality], "&gt;= " &amp; N41) - COUNTIF(Vertices[Eigenvector Centrality], "&gt;=" &amp; N42)</f>
        <v>0</v>
      </c>
      <c r="P41" s="41">
        <f t="shared" si="7"/>
        <v>0</v>
      </c>
      <c r="Q41" s="42">
        <f>COUNTIF(Vertices[PageRank], "&gt;= " &amp; P41) - COUNTIF(Vertices[PageRank], "&gt;=" &amp; P42)</f>
        <v>0</v>
      </c>
      <c r="R41" s="41">
        <f t="shared" si="8"/>
        <v>0</v>
      </c>
      <c r="S41" s="46">
        <f>COUNTIF(Vertices[Clustering Coefficient], "&gt;= " &amp; R41) - COUNTIF(Vertices[Clustering Coefficient], "&gt;=" &amp; R42)</f>
        <v>0</v>
      </c>
      <c r="T41" s="41" t="e">
        <f t="shared" ca="1" si="9"/>
        <v>#REF!</v>
      </c>
      <c r="U41" s="42" t="e">
        <f t="shared" ca="1" si="0"/>
        <v>#REF!</v>
      </c>
    </row>
    <row r="42" spans="1:21" x14ac:dyDescent="0.25">
      <c r="D42" s="34">
        <f t="shared" si="1"/>
        <v>0</v>
      </c>
      <c r="E42" s="3">
        <f>COUNTIF(Vertices[Degree], "&gt;= " &amp; D42) - COUNTIF(Vertices[Degree], "&gt;=" &amp; D43)</f>
        <v>0</v>
      </c>
      <c r="F42" s="39">
        <f t="shared" si="2"/>
        <v>0</v>
      </c>
      <c r="G42" s="40">
        <f>COUNTIF(Vertices[In-Degree], "&gt;= " &amp; F42) - COUNTIF(Vertices[In-Degree], "&gt;=" &amp; F43)</f>
        <v>0</v>
      </c>
      <c r="H42" s="39">
        <f t="shared" si="3"/>
        <v>0</v>
      </c>
      <c r="I42" s="40">
        <f>COUNTIF(Vertices[Out-Degree], "&gt;= " &amp; H42) - COUNTIF(Vertices[Out-Degree], "&gt;=" &amp; H43)</f>
        <v>0</v>
      </c>
      <c r="J42" s="39">
        <f t="shared" si="4"/>
        <v>0</v>
      </c>
      <c r="K42" s="40">
        <f>COUNTIF(Vertices[Betweenness Centrality], "&gt;= " &amp; J42) - COUNTIF(Vertices[Betweenness Centrality], "&gt;=" &amp; J43)</f>
        <v>0</v>
      </c>
      <c r="L42" s="39">
        <f t="shared" si="5"/>
        <v>0</v>
      </c>
      <c r="M42" s="40">
        <f>COUNTIF(Vertices[Closeness Centrality], "&gt;= " &amp; L42) - COUNTIF(Vertices[Closeness Centrality], "&gt;=" &amp; L43)</f>
        <v>0</v>
      </c>
      <c r="N42" s="39">
        <f t="shared" si="6"/>
        <v>0</v>
      </c>
      <c r="O42" s="40">
        <f>COUNTIF(Vertices[Eigenvector Centrality], "&gt;= " &amp; N42) - COUNTIF(Vertices[Eigenvector Centrality], "&gt;=" &amp; N43)</f>
        <v>0</v>
      </c>
      <c r="P42" s="39">
        <f t="shared" si="7"/>
        <v>0</v>
      </c>
      <c r="Q42" s="40">
        <f>COUNTIF(Vertices[PageRank], "&gt;= " &amp; P42) - COUNTIF(Vertices[PageRank], "&gt;=" &amp; P43)</f>
        <v>0</v>
      </c>
      <c r="R42" s="39">
        <f t="shared" si="8"/>
        <v>0</v>
      </c>
      <c r="S42" s="45">
        <f>COUNTIF(Vertices[Clustering Coefficient], "&gt;= " &amp; R42) - COUNTIF(Vertices[Clustering Coefficient], "&gt;=" &amp; R43)</f>
        <v>0</v>
      </c>
      <c r="T42" s="39" t="e">
        <f t="shared" ca="1" si="9"/>
        <v>#REF!</v>
      </c>
      <c r="U42" s="40" t="e">
        <f t="shared" ca="1" si="0"/>
        <v>#REF!</v>
      </c>
    </row>
    <row r="43" spans="1:21" x14ac:dyDescent="0.25">
      <c r="A43" s="35" t="s">
        <v>81</v>
      </c>
      <c r="B43" s="48" t="str">
        <f>IF(COUNT(Vertices[Degree])&gt;0, D2, NoMetricMessage)</f>
        <v>Not Available</v>
      </c>
      <c r="D43" s="34">
        <f t="shared" si="1"/>
        <v>0</v>
      </c>
      <c r="E43" s="3">
        <f>COUNTIF(Vertices[Degree], "&gt;= " &amp; D43) - COUNTIF(Vertices[Degree], "&gt;=" &amp; D44)</f>
        <v>0</v>
      </c>
      <c r="F43" s="41">
        <f t="shared" si="2"/>
        <v>0</v>
      </c>
      <c r="G43" s="42">
        <f>COUNTIF(Vertices[In-Degree], "&gt;= " &amp; F43) - COUNTIF(Vertices[In-Degree], "&gt;=" &amp; F44)</f>
        <v>0</v>
      </c>
      <c r="H43" s="41">
        <f t="shared" si="3"/>
        <v>0</v>
      </c>
      <c r="I43" s="42">
        <f>COUNTIF(Vertices[Out-Degree], "&gt;= " &amp; H43) - COUNTIF(Vertices[Out-Degree], "&gt;=" &amp; H44)</f>
        <v>0</v>
      </c>
      <c r="J43" s="41">
        <f t="shared" si="4"/>
        <v>0</v>
      </c>
      <c r="K43" s="42">
        <f>COUNTIF(Vertices[Betweenness Centrality], "&gt;= " &amp; J43) - COUNTIF(Vertices[Betweenness Centrality], "&gt;=" &amp; J44)</f>
        <v>0</v>
      </c>
      <c r="L43" s="41">
        <f t="shared" si="5"/>
        <v>0</v>
      </c>
      <c r="M43" s="42">
        <f>COUNTIF(Vertices[Closeness Centrality], "&gt;= " &amp; L43) - COUNTIF(Vertices[Closeness Centrality], "&gt;=" &amp; L44)</f>
        <v>0</v>
      </c>
      <c r="N43" s="41">
        <f t="shared" si="6"/>
        <v>0</v>
      </c>
      <c r="O43" s="42">
        <f>COUNTIF(Vertices[Eigenvector Centrality], "&gt;= " &amp; N43) - COUNTIF(Vertices[Eigenvector Centrality], "&gt;=" &amp; N44)</f>
        <v>0</v>
      </c>
      <c r="P43" s="41">
        <f t="shared" si="7"/>
        <v>0</v>
      </c>
      <c r="Q43" s="42">
        <f>COUNTIF(Vertices[PageRank], "&gt;= " &amp; P43) - COUNTIF(Vertices[PageRank], "&gt;=" &amp; P44)</f>
        <v>0</v>
      </c>
      <c r="R43" s="41">
        <f t="shared" si="8"/>
        <v>0</v>
      </c>
      <c r="S43" s="46">
        <f>COUNTIF(Vertices[Clustering Coefficient], "&gt;= " &amp; R43) - COUNTIF(Vertices[Clustering Coefficient], "&gt;=" &amp; R44)</f>
        <v>0</v>
      </c>
      <c r="T43" s="41" t="e">
        <f t="shared" ca="1" si="9"/>
        <v>#REF!</v>
      </c>
      <c r="U43" s="42" t="e">
        <f t="shared" ca="1" si="0"/>
        <v>#REF!</v>
      </c>
    </row>
    <row r="44" spans="1:21" x14ac:dyDescent="0.25">
      <c r="A44" s="35" t="s">
        <v>82</v>
      </c>
      <c r="B44" s="48" t="str">
        <f>IF(COUNT(Vertices[Degree])&gt;0, D45, NoMetricMessage)</f>
        <v>Not Available</v>
      </c>
      <c r="D44" s="34">
        <f t="shared" si="1"/>
        <v>0</v>
      </c>
      <c r="E44" s="3">
        <f>COUNTIF(Vertices[Degree], "&gt;= " &amp; D44) - COUNTIF(Vertices[Degree], "&gt;=" &amp; D45)</f>
        <v>0</v>
      </c>
      <c r="F44" s="39">
        <f t="shared" si="2"/>
        <v>0</v>
      </c>
      <c r="G44" s="40">
        <f>COUNTIF(Vertices[In-Degree], "&gt;= " &amp; F44) - COUNTIF(Vertices[In-Degree], "&gt;=" &amp; F45)</f>
        <v>0</v>
      </c>
      <c r="H44" s="39">
        <f t="shared" si="3"/>
        <v>0</v>
      </c>
      <c r="I44" s="40">
        <f>COUNTIF(Vertices[Out-Degree], "&gt;= " &amp; H44) - COUNTIF(Vertices[Out-Degree], "&gt;=" &amp; H45)</f>
        <v>0</v>
      </c>
      <c r="J44" s="39">
        <f t="shared" si="4"/>
        <v>0</v>
      </c>
      <c r="K44" s="40">
        <f>COUNTIF(Vertices[Betweenness Centrality], "&gt;= " &amp; J44) - COUNTIF(Vertices[Betweenness Centrality], "&gt;=" &amp; J45)</f>
        <v>0</v>
      </c>
      <c r="L44" s="39">
        <f t="shared" si="5"/>
        <v>0</v>
      </c>
      <c r="M44" s="40">
        <f>COUNTIF(Vertices[Closeness Centrality], "&gt;= " &amp; L44) - COUNTIF(Vertices[Closeness Centrality], "&gt;=" &amp; L45)</f>
        <v>0</v>
      </c>
      <c r="N44" s="39">
        <f t="shared" si="6"/>
        <v>0</v>
      </c>
      <c r="O44" s="40">
        <f>COUNTIF(Vertices[Eigenvector Centrality], "&gt;= " &amp; N44) - COUNTIF(Vertices[Eigenvector Centrality], "&gt;=" &amp; N45)</f>
        <v>0</v>
      </c>
      <c r="P44" s="39">
        <f t="shared" si="7"/>
        <v>0</v>
      </c>
      <c r="Q44" s="40">
        <f>COUNTIF(Vertices[PageRank], "&gt;= " &amp; P44) - COUNTIF(Vertices[PageRank], "&gt;=" &amp; P45)</f>
        <v>0</v>
      </c>
      <c r="R44" s="39">
        <f t="shared" si="8"/>
        <v>0</v>
      </c>
      <c r="S44" s="45">
        <f>COUNTIF(Vertices[Clustering Coefficient], "&gt;= " &amp; R44) - COUNTIF(Vertices[Clustering Coefficient], "&gt;=" &amp; R45)</f>
        <v>0</v>
      </c>
      <c r="T44" s="39" t="e">
        <f t="shared" ca="1" si="9"/>
        <v>#REF!</v>
      </c>
      <c r="U44" s="40" t="e">
        <f t="shared" ca="1" si="0"/>
        <v>#REF!</v>
      </c>
    </row>
    <row r="45" spans="1:21" x14ac:dyDescent="0.25">
      <c r="A45" s="35" t="s">
        <v>83</v>
      </c>
      <c r="B45" s="49" t="str">
        <f>IFERROR(AVERAGE(Vertices[Degree]),NoMetricMessage)</f>
        <v>Not Available</v>
      </c>
      <c r="D45" s="34">
        <f>MAX(Vertices[Degree])</f>
        <v>0</v>
      </c>
      <c r="E45" s="3">
        <f>COUNTIF(Vertices[Degree], "&gt;= " &amp; D45) - COUNTIF(Vertices[Degree], "&gt;=" &amp; D46)</f>
        <v>0</v>
      </c>
      <c r="F45" s="43">
        <f>MAX(Vertices[In-Degree])</f>
        <v>0</v>
      </c>
      <c r="G45" s="44">
        <f>COUNTIF(Vertices[In-Degree], "&gt;= " &amp; F45) - COUNTIF(Vertices[In-Degree], "&gt;=" &amp; F46)</f>
        <v>0</v>
      </c>
      <c r="H45" s="43">
        <f>MAX(Vertices[Out-Degree])</f>
        <v>0</v>
      </c>
      <c r="I45" s="44">
        <f>COUNTIF(Vertices[Out-Degree], "&gt;= " &amp; H45) - COUNTIF(Vertices[Out-Degree], "&gt;=" &amp; H46)</f>
        <v>0</v>
      </c>
      <c r="J45" s="43">
        <f>MAX(Vertices[Betweenness Centrality])</f>
        <v>0</v>
      </c>
      <c r="K45" s="44">
        <f>COUNTIF(Vertices[Betweenness Centrality], "&gt;= " &amp; J45) - COUNTIF(Vertices[Betweenness Centrality], "&gt;=" &amp; J46)</f>
        <v>0</v>
      </c>
      <c r="L45" s="43">
        <f>MAX(Vertices[Closeness Centrality])</f>
        <v>0</v>
      </c>
      <c r="M45" s="44">
        <f>COUNTIF(Vertices[Closeness Centrality], "&gt;= " &amp; L45) - COUNTIF(Vertices[Closeness Centrality], "&gt;=" &amp; L46)</f>
        <v>0</v>
      </c>
      <c r="N45" s="43">
        <f>MAX(Vertices[Eigenvector Centrality])</f>
        <v>0</v>
      </c>
      <c r="O45" s="44">
        <f>COUNTIF(Vertices[Eigenvector Centrality], "&gt;= " &amp; N45) - COUNTIF(Vertices[Eigenvector Centrality], "&gt;=" &amp; N46)</f>
        <v>0</v>
      </c>
      <c r="P45" s="43">
        <f>MAX(Vertices[PageRank])</f>
        <v>0</v>
      </c>
      <c r="Q45" s="44">
        <f>COUNTIF(Vertices[PageRank], "&gt;= " &amp; P45) - COUNTIF(Vertices[PageRank], "&gt;=" &amp; P46)</f>
        <v>0</v>
      </c>
      <c r="R45" s="43">
        <f>MAX(Vertices[Clustering Coefficient])</f>
        <v>0</v>
      </c>
      <c r="S45" s="47">
        <f>COUNTIF(Vertices[Clustering Coefficient], "&gt;= " &amp; R45) - COUNTIF(Vertices[Clustering Coefficient], "&gt;=" &amp; R46)</f>
        <v>0</v>
      </c>
      <c r="T45" s="43" t="e">
        <f ca="1">MAX(INDIRECT(DynamicFilterSourceColumnRange))</f>
        <v>#REF!</v>
      </c>
      <c r="U45" s="44" t="e">
        <f t="shared" ca="1" si="0"/>
        <v>#REF!</v>
      </c>
    </row>
    <row r="46" spans="1:21" x14ac:dyDescent="0.25">
      <c r="A46" s="35" t="s">
        <v>84</v>
      </c>
      <c r="B46" s="49" t="str">
        <f>IFERROR(MEDIAN(Vertices[Degree]),NoMetricMessage)</f>
        <v>Not Available</v>
      </c>
    </row>
    <row r="57" spans="1:2" x14ac:dyDescent="0.25">
      <c r="A57" s="35" t="s">
        <v>88</v>
      </c>
      <c r="B57" s="48" t="str">
        <f>IF(COUNT(Vertices[In-Degree])&gt;0, F2, NoMetricMessage)</f>
        <v>Not Available</v>
      </c>
    </row>
    <row r="58" spans="1:2" x14ac:dyDescent="0.25">
      <c r="A58" s="35" t="s">
        <v>89</v>
      </c>
      <c r="B58" s="48" t="str">
        <f>IF(COUNT(Vertices[In-Degree])&gt;0, F45, NoMetricMessage)</f>
        <v>Not Available</v>
      </c>
    </row>
    <row r="59" spans="1:2" x14ac:dyDescent="0.25">
      <c r="A59" s="35" t="s">
        <v>90</v>
      </c>
      <c r="B59" s="49" t="str">
        <f>IFERROR(AVERAGE(Vertices[In-Degree]),NoMetricMessage)</f>
        <v>Not Available</v>
      </c>
    </row>
    <row r="60" spans="1:2" x14ac:dyDescent="0.25">
      <c r="A60" s="35" t="s">
        <v>91</v>
      </c>
      <c r="B60" s="49" t="str">
        <f>IFERROR(MEDIAN(Vertices[In-Degree]),NoMetricMessage)</f>
        <v>Not Available</v>
      </c>
    </row>
    <row r="71" spans="1:2" x14ac:dyDescent="0.25">
      <c r="A71" s="35" t="s">
        <v>94</v>
      </c>
      <c r="B71" s="48" t="str">
        <f>IF(COUNT(Vertices[Out-Degree])&gt;0, H2, NoMetricMessage)</f>
        <v>Not Available</v>
      </c>
    </row>
    <row r="72" spans="1:2" x14ac:dyDescent="0.25">
      <c r="A72" s="35" t="s">
        <v>95</v>
      </c>
      <c r="B72" s="48" t="str">
        <f>IF(COUNT(Vertices[Out-Degree])&gt;0, H45, NoMetricMessage)</f>
        <v>Not Available</v>
      </c>
    </row>
    <row r="73" spans="1:2" x14ac:dyDescent="0.25">
      <c r="A73" s="35" t="s">
        <v>96</v>
      </c>
      <c r="B73" s="49" t="str">
        <f>IFERROR(AVERAGE(Vertices[Out-Degree]),NoMetricMessage)</f>
        <v>Not Available</v>
      </c>
    </row>
    <row r="74" spans="1:2" x14ac:dyDescent="0.25">
      <c r="A74" s="35" t="s">
        <v>97</v>
      </c>
      <c r="B74" s="49" t="str">
        <f>IFERROR(MEDIAN(Vertices[Out-Degree]),NoMetricMessage)</f>
        <v>Not Available</v>
      </c>
    </row>
    <row r="85" spans="1:2" x14ac:dyDescent="0.25">
      <c r="A85" s="35" t="s">
        <v>100</v>
      </c>
      <c r="B85" s="49" t="str">
        <f>IF(COUNT(Vertices[Betweenness Centrality])&gt;0, J2, NoMetricMessage)</f>
        <v>Not Available</v>
      </c>
    </row>
    <row r="86" spans="1:2" x14ac:dyDescent="0.25">
      <c r="A86" s="35" t="s">
        <v>101</v>
      </c>
      <c r="B86" s="49" t="str">
        <f>IF(COUNT(Vertices[Betweenness Centrality])&gt;0, J45, NoMetricMessage)</f>
        <v>Not Available</v>
      </c>
    </row>
    <row r="87" spans="1:2" x14ac:dyDescent="0.25">
      <c r="A87" s="35" t="s">
        <v>102</v>
      </c>
      <c r="B87" s="49" t="str">
        <f>IFERROR(AVERAGE(Vertices[Betweenness Centrality]),NoMetricMessage)</f>
        <v>Not Available</v>
      </c>
    </row>
    <row r="88" spans="1:2" x14ac:dyDescent="0.25">
      <c r="A88" s="35" t="s">
        <v>103</v>
      </c>
      <c r="B88" s="49" t="str">
        <f>IFERROR(MEDIAN(Vertices[Betweenness Centrality]),NoMetricMessage)</f>
        <v>Not Available</v>
      </c>
    </row>
    <row r="99" spans="1:2" x14ac:dyDescent="0.25">
      <c r="A99" s="35" t="s">
        <v>106</v>
      </c>
      <c r="B99" s="49" t="str">
        <f>IF(COUNT(Vertices[Closeness Centrality])&gt;0, L2, NoMetricMessage)</f>
        <v>Not Available</v>
      </c>
    </row>
    <row r="100" spans="1:2" x14ac:dyDescent="0.25">
      <c r="A100" s="35" t="s">
        <v>107</v>
      </c>
      <c r="B100" s="49" t="str">
        <f>IF(COUNT(Vertices[Closeness Centrality])&gt;0, L45, NoMetricMessage)</f>
        <v>Not Available</v>
      </c>
    </row>
    <row r="101" spans="1:2" x14ac:dyDescent="0.25">
      <c r="A101" s="35" t="s">
        <v>108</v>
      </c>
      <c r="B101" s="49" t="str">
        <f>IFERROR(AVERAGE(Vertices[Closeness Centrality]),NoMetricMessage)</f>
        <v>Not Available</v>
      </c>
    </row>
    <row r="102" spans="1:2" x14ac:dyDescent="0.25">
      <c r="A102" s="35" t="s">
        <v>109</v>
      </c>
      <c r="B102" s="49" t="str">
        <f>IFERROR(MEDIAN(Vertices[Closeness Centrality]),NoMetricMessage)</f>
        <v>Not Available</v>
      </c>
    </row>
    <row r="113" spans="1:2" x14ac:dyDescent="0.25">
      <c r="A113" s="35" t="s">
        <v>112</v>
      </c>
      <c r="B113" s="49" t="str">
        <f>IF(COUNT(Vertices[Eigenvector Centrality])&gt;0, N2, NoMetricMessage)</f>
        <v>Not Available</v>
      </c>
    </row>
    <row r="114" spans="1:2" x14ac:dyDescent="0.25">
      <c r="A114" s="35" t="s">
        <v>113</v>
      </c>
      <c r="B114" s="49" t="str">
        <f>IF(COUNT(Vertices[Eigenvector Centrality])&gt;0, N45, NoMetricMessage)</f>
        <v>Not Available</v>
      </c>
    </row>
    <row r="115" spans="1:2" x14ac:dyDescent="0.25">
      <c r="A115" s="35" t="s">
        <v>114</v>
      </c>
      <c r="B115" s="49" t="str">
        <f>IFERROR(AVERAGE(Vertices[Eigenvector Centrality]),NoMetricMessage)</f>
        <v>Not Available</v>
      </c>
    </row>
    <row r="116" spans="1:2" x14ac:dyDescent="0.25">
      <c r="A116" s="35" t="s">
        <v>115</v>
      </c>
      <c r="B116" s="49" t="str">
        <f>IFERROR(MEDIAN(Vertices[Eigenvector Centrality]),NoMetricMessage)</f>
        <v>Not Available</v>
      </c>
    </row>
    <row r="127" spans="1:2" x14ac:dyDescent="0.25">
      <c r="A127" s="35" t="s">
        <v>140</v>
      </c>
      <c r="B127" s="49" t="str">
        <f>IF(COUNT(Vertices[PageRank])&gt;0, P2, NoMetricMessage)</f>
        <v>Not Available</v>
      </c>
    </row>
    <row r="128" spans="1:2" x14ac:dyDescent="0.25">
      <c r="A128" s="35" t="s">
        <v>141</v>
      </c>
      <c r="B128" s="49" t="str">
        <f>IF(COUNT(Vertices[PageRank])&gt;0, P45, NoMetricMessage)</f>
        <v>Not Available</v>
      </c>
    </row>
    <row r="129" spans="1:2" x14ac:dyDescent="0.25">
      <c r="A129" s="35" t="s">
        <v>142</v>
      </c>
      <c r="B129" s="49" t="str">
        <f>IFERROR(AVERAGE(Vertices[PageRank]),NoMetricMessage)</f>
        <v>Not Available</v>
      </c>
    </row>
    <row r="130" spans="1:2" x14ac:dyDescent="0.25">
      <c r="A130" s="35" t="s">
        <v>143</v>
      </c>
      <c r="B130" s="49" t="str">
        <f>IFERROR(MEDIAN(Vertices[PageRank]),NoMetricMessage)</f>
        <v>Not Available</v>
      </c>
    </row>
    <row r="141" spans="1:2" x14ac:dyDescent="0.25">
      <c r="A141" s="35" t="s">
        <v>118</v>
      </c>
      <c r="B141" s="49" t="str">
        <f>IF(COUNT(Vertices[Clustering Coefficient])&gt;0, R2, NoMetricMessage)</f>
        <v>Not Available</v>
      </c>
    </row>
    <row r="142" spans="1:2" x14ac:dyDescent="0.25">
      <c r="A142" s="35" t="s">
        <v>119</v>
      </c>
      <c r="B142" s="49" t="str">
        <f>IF(COUNT(Vertices[Clustering Coefficient])&gt;0, R45, NoMetricMessage)</f>
        <v>Not Available</v>
      </c>
    </row>
    <row r="143" spans="1:2" x14ac:dyDescent="0.25">
      <c r="A143" s="35" t="s">
        <v>120</v>
      </c>
      <c r="B143" s="49" t="str">
        <f>IFERROR(AVERAGE(Vertices[Clustering Coefficient]),NoMetricMessage)</f>
        <v>Not Available</v>
      </c>
    </row>
    <row r="144" spans="1:2" x14ac:dyDescent="0.25">
      <c r="A144" s="35" t="s">
        <v>121</v>
      </c>
      <c r="B144" s="49" t="str">
        <f>IFERROR(MEDIAN(Vertices[Clustering Coefficient]),NoMetricMessage)</f>
        <v>Not Available</v>
      </c>
    </row>
  </sheetData>
  <dataConsolidate/>
  <pageMargins left="0.7" right="0.7" top="0.75" bottom="0.75" header="0.3" footer="0.3"/>
  <pageSetup orientation="portrait" horizontalDpi="0" verticalDpi="0" r:id="rId1"/>
  <drawing r:id="rId2"/>
  <legacyDrawing r:id="rId3"/>
  <tableParts count="4">
    <tablePart r:id="rId4"/>
    <tablePart r:id="rId5"/>
    <tablePart r:id="rId6"/>
    <tablePart r:id="rId7"/>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R23"/>
  <sheetViews>
    <sheetView workbookViewId="0">
      <selection activeCell="A2" sqref="A2"/>
    </sheetView>
  </sheetViews>
  <sheetFormatPr defaultRowHeight="15" x14ac:dyDescent="0.25"/>
  <cols>
    <col min="1" max="1" width="10.42578125" style="1" bestFit="1" customWidth="1"/>
    <col min="2" max="2" width="12.42578125" style="1" bestFit="1" customWidth="1"/>
    <col min="3" max="3" width="22.85546875" bestFit="1" customWidth="1"/>
    <col min="4" max="4" width="16.85546875" bestFit="1" customWidth="1"/>
    <col min="5" max="6" width="16.85546875" customWidth="1"/>
    <col min="7" max="7" width="14.28515625" bestFit="1" customWidth="1"/>
    <col min="8" max="8" width="14.28515625" customWidth="1"/>
    <col min="10" max="10" width="39.140625" bestFit="1" customWidth="1"/>
    <col min="11" max="11" width="10.85546875" bestFit="1" customWidth="1"/>
    <col min="13" max="13" width="8.42578125" bestFit="1" customWidth="1"/>
    <col min="14" max="14" width="10" bestFit="1" customWidth="1"/>
    <col min="15" max="15" width="11.85546875" bestFit="1" customWidth="1"/>
    <col min="16" max="16" width="12.140625" bestFit="1" customWidth="1"/>
  </cols>
  <sheetData>
    <row r="1" spans="1:18" s="4" customFormat="1" ht="36" customHeight="1" x14ac:dyDescent="0.25">
      <c r="A1" s="5" t="s">
        <v>6</v>
      </c>
      <c r="B1" s="5" t="s">
        <v>131</v>
      </c>
      <c r="C1" s="4" t="s">
        <v>7</v>
      </c>
      <c r="D1" s="4" t="s">
        <v>9</v>
      </c>
      <c r="E1" s="4" t="s">
        <v>164</v>
      </c>
      <c r="F1" s="5" t="s">
        <v>169</v>
      </c>
      <c r="G1" s="4" t="s">
        <v>14</v>
      </c>
      <c r="H1" s="4" t="s">
        <v>67</v>
      </c>
      <c r="J1" s="4" t="s">
        <v>18</v>
      </c>
      <c r="K1" s="4" t="s">
        <v>17</v>
      </c>
      <c r="M1" s="4" t="s">
        <v>22</v>
      </c>
      <c r="N1" s="4" t="s">
        <v>23</v>
      </c>
      <c r="O1" s="4" t="s">
        <v>24</v>
      </c>
      <c r="P1" s="4" t="s">
        <v>25</v>
      </c>
    </row>
    <row r="2" spans="1:18" x14ac:dyDescent="0.25">
      <c r="A2" s="1" t="s">
        <v>51</v>
      </c>
      <c r="B2" s="1" t="s">
        <v>132</v>
      </c>
      <c r="C2" t="s">
        <v>54</v>
      </c>
      <c r="D2" t="s">
        <v>55</v>
      </c>
      <c r="E2" t="s">
        <v>55</v>
      </c>
      <c r="F2" s="1" t="s">
        <v>51</v>
      </c>
      <c r="G2" t="s">
        <v>65</v>
      </c>
      <c r="H2" t="s">
        <v>159</v>
      </c>
      <c r="J2" t="s">
        <v>19</v>
      </c>
      <c r="K2">
        <v>104</v>
      </c>
    </row>
    <row r="3" spans="1:18" x14ac:dyDescent="0.25">
      <c r="A3" s="1" t="s">
        <v>52</v>
      </c>
      <c r="B3" s="1" t="s">
        <v>133</v>
      </c>
      <c r="C3" t="s">
        <v>52</v>
      </c>
      <c r="D3" t="s">
        <v>56</v>
      </c>
      <c r="E3" t="s">
        <v>56</v>
      </c>
      <c r="F3" s="1" t="s">
        <v>52</v>
      </c>
      <c r="G3" t="s">
        <v>66</v>
      </c>
      <c r="H3" t="s">
        <v>68</v>
      </c>
      <c r="J3" t="s">
        <v>30</v>
      </c>
      <c r="K3" t="s">
        <v>176</v>
      </c>
    </row>
    <row r="4" spans="1:18" x14ac:dyDescent="0.25">
      <c r="A4" s="1" t="s">
        <v>53</v>
      </c>
      <c r="B4" s="1" t="s">
        <v>134</v>
      </c>
      <c r="C4" t="s">
        <v>53</v>
      </c>
      <c r="D4" t="s">
        <v>57</v>
      </c>
      <c r="E4" t="s">
        <v>57</v>
      </c>
      <c r="F4" s="1" t="s">
        <v>53</v>
      </c>
      <c r="G4">
        <v>0</v>
      </c>
      <c r="H4" t="s">
        <v>69</v>
      </c>
      <c r="J4" s="12" t="s">
        <v>78</v>
      </c>
      <c r="K4" s="12"/>
    </row>
    <row r="5" spans="1:18" ht="409.5" x14ac:dyDescent="0.25">
      <c r="A5">
        <v>1</v>
      </c>
      <c r="B5" s="1" t="s">
        <v>135</v>
      </c>
      <c r="C5" t="s">
        <v>51</v>
      </c>
      <c r="D5" t="s">
        <v>58</v>
      </c>
      <c r="E5" t="s">
        <v>58</v>
      </c>
      <c r="F5">
        <v>1</v>
      </c>
      <c r="G5">
        <v>1</v>
      </c>
      <c r="H5" t="s">
        <v>70</v>
      </c>
      <c r="J5" t="s">
        <v>172</v>
      </c>
      <c r="K5" s="13" t="s">
        <v>189</v>
      </c>
    </row>
    <row r="6" spans="1:18" ht="409.5" x14ac:dyDescent="0.25">
      <c r="A6">
        <v>0</v>
      </c>
      <c r="B6" s="1" t="s">
        <v>136</v>
      </c>
      <c r="C6">
        <v>1</v>
      </c>
      <c r="D6" t="s">
        <v>59</v>
      </c>
      <c r="E6" t="s">
        <v>59</v>
      </c>
      <c r="F6">
        <v>0</v>
      </c>
      <c r="H6" t="s">
        <v>71</v>
      </c>
      <c r="J6" t="s">
        <v>173</v>
      </c>
      <c r="K6" s="13" t="s">
        <v>190</v>
      </c>
      <c r="R6" t="s">
        <v>129</v>
      </c>
    </row>
    <row r="7" spans="1:18" ht="409.5" x14ac:dyDescent="0.25">
      <c r="A7">
        <v>2</v>
      </c>
      <c r="B7">
        <v>1</v>
      </c>
      <c r="C7">
        <v>0</v>
      </c>
      <c r="D7" t="s">
        <v>60</v>
      </c>
      <c r="E7" t="s">
        <v>60</v>
      </c>
      <c r="F7">
        <v>2</v>
      </c>
      <c r="H7" t="s">
        <v>72</v>
      </c>
      <c r="J7" t="s">
        <v>174</v>
      </c>
      <c r="K7" s="13" t="s">
        <v>191</v>
      </c>
    </row>
    <row r="8" spans="1:18" x14ac:dyDescent="0.25">
      <c r="A8"/>
      <c r="B8">
        <v>2</v>
      </c>
      <c r="C8">
        <v>2</v>
      </c>
      <c r="D8" t="s">
        <v>61</v>
      </c>
      <c r="E8" t="s">
        <v>61</v>
      </c>
      <c r="H8" t="s">
        <v>73</v>
      </c>
      <c r="J8" t="s">
        <v>175</v>
      </c>
      <c r="K8">
        <v>3</v>
      </c>
    </row>
    <row r="9" spans="1:18" x14ac:dyDescent="0.25">
      <c r="A9"/>
      <c r="B9">
        <v>3</v>
      </c>
      <c r="C9">
        <v>4</v>
      </c>
      <c r="D9" t="s">
        <v>62</v>
      </c>
      <c r="E9" t="s">
        <v>62</v>
      </c>
      <c r="H9" t="s">
        <v>74</v>
      </c>
      <c r="J9" t="s">
        <v>187</v>
      </c>
      <c r="K9" t="s">
        <v>188</v>
      </c>
    </row>
    <row r="10" spans="1:18" x14ac:dyDescent="0.25">
      <c r="A10"/>
      <c r="B10">
        <v>4</v>
      </c>
      <c r="D10" t="s">
        <v>63</v>
      </c>
      <c r="E10" t="s">
        <v>63</v>
      </c>
      <c r="H10" t="s">
        <v>75</v>
      </c>
    </row>
    <row r="11" spans="1:18" x14ac:dyDescent="0.25">
      <c r="A11"/>
      <c r="B11">
        <v>5</v>
      </c>
      <c r="D11" t="s">
        <v>46</v>
      </c>
      <c r="E11">
        <v>1</v>
      </c>
      <c r="H11" t="s">
        <v>76</v>
      </c>
    </row>
    <row r="12" spans="1:18" x14ac:dyDescent="0.25">
      <c r="A12"/>
      <c r="B12"/>
      <c r="D12" t="s">
        <v>64</v>
      </c>
      <c r="E12">
        <v>2</v>
      </c>
      <c r="H12">
        <v>0</v>
      </c>
    </row>
    <row r="13" spans="1:18" x14ac:dyDescent="0.25">
      <c r="A13"/>
      <c r="B13"/>
      <c r="D13">
        <v>1</v>
      </c>
      <c r="E13">
        <v>3</v>
      </c>
      <c r="H13">
        <v>1</v>
      </c>
    </row>
    <row r="14" spans="1:18" x14ac:dyDescent="0.25">
      <c r="D14">
        <v>2</v>
      </c>
      <c r="E14">
        <v>4</v>
      </c>
      <c r="H14">
        <v>2</v>
      </c>
    </row>
    <row r="15" spans="1:18" x14ac:dyDescent="0.25">
      <c r="D15">
        <v>3</v>
      </c>
      <c r="E15">
        <v>5</v>
      </c>
      <c r="H15">
        <v>3</v>
      </c>
    </row>
    <row r="16" spans="1:18" x14ac:dyDescent="0.25">
      <c r="D16">
        <v>4</v>
      </c>
      <c r="E16">
        <v>6</v>
      </c>
      <c r="H16">
        <v>4</v>
      </c>
    </row>
    <row r="17" spans="4:8" x14ac:dyDescent="0.25">
      <c r="D17">
        <v>5</v>
      </c>
      <c r="E17">
        <v>7</v>
      </c>
      <c r="H17">
        <v>5</v>
      </c>
    </row>
    <row r="18" spans="4:8" x14ac:dyDescent="0.25">
      <c r="D18">
        <v>6</v>
      </c>
      <c r="E18">
        <v>8</v>
      </c>
      <c r="H18">
        <v>6</v>
      </c>
    </row>
    <row r="19" spans="4:8" x14ac:dyDescent="0.25">
      <c r="D19">
        <v>7</v>
      </c>
      <c r="E19">
        <v>9</v>
      </c>
      <c r="H19">
        <v>7</v>
      </c>
    </row>
    <row r="20" spans="4:8" x14ac:dyDescent="0.25">
      <c r="D20">
        <v>8</v>
      </c>
      <c r="H20">
        <v>8</v>
      </c>
    </row>
    <row r="21" spans="4:8" x14ac:dyDescent="0.25">
      <c r="D21">
        <v>9</v>
      </c>
      <c r="H21">
        <v>9</v>
      </c>
    </row>
    <row r="22" spans="4:8" x14ac:dyDescent="0.25">
      <c r="D22">
        <v>10</v>
      </c>
    </row>
    <row r="23" spans="4:8" x14ac:dyDescent="0.25">
      <c r="D23">
        <v>11</v>
      </c>
    </row>
  </sheetData>
  <dataConsolidate/>
  <pageMargins left="0.7" right="0.7" top="0.75" bottom="0.75" header="0.3" footer="0.3"/>
  <pageSetup orientation="portrait" horizontalDpi="0" verticalDpi="0" r:id="rId1"/>
  <drawing r:id="rId2"/>
  <tableParts count="2">
    <tablePart r:id="rId3"/>
    <tablePart r:id="rId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cdm:cachedDataManifest xmlns:cdm="http://schemas.microsoft.com/2004/VisualStudio/Tools/Applications/CachedDataManifest.xsd" cdm:revision="1"/>
</file>

<file path=customXml/itemProps1.xml><?xml version="1.0" encoding="utf-8"?>
<ds:datastoreItem xmlns:ds="http://schemas.openxmlformats.org/officeDocument/2006/customXml" ds:itemID="{BB5BC590-BC5D-4974-886B-55BE8ECC207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13</vt:i4>
      </vt:variant>
    </vt:vector>
  </HeadingPairs>
  <TitlesOfParts>
    <vt:vector size="20" baseType="lpstr">
      <vt:lpstr>Edges</vt:lpstr>
      <vt:lpstr>Vertices</vt:lpstr>
      <vt:lpstr>Do Not Delete</vt:lpstr>
      <vt:lpstr>Groups</vt:lpstr>
      <vt:lpstr>Group Vertices</vt:lpstr>
      <vt:lpstr>Overall Metrics</vt:lpstr>
      <vt:lpstr>Misc</vt:lpstr>
      <vt:lpstr>BinDivisor</vt:lpstr>
      <vt:lpstr>DynamicFilterForceCalculationRange</vt:lpstr>
      <vt:lpstr>DynamicFilterSourceColumnRange</vt:lpstr>
      <vt:lpstr>NoMetricMessage</vt:lpstr>
      <vt:lpstr>NotAvailable</vt:lpstr>
      <vt:lpstr>ValidBooleansDefaultFalse</vt:lpstr>
      <vt:lpstr>ValidEdgeStyles</vt:lpstr>
      <vt:lpstr>ValidEdgeVisibilities</vt:lpstr>
      <vt:lpstr>ValidGroupShapes</vt:lpstr>
      <vt:lpstr>ValidGroupVisibilities</vt:lpstr>
      <vt:lpstr>ValidVertexLabelPositions</vt:lpstr>
      <vt:lpstr>ValidVertexShapes</vt:lpstr>
      <vt:lpstr>ValidVertexVisibilities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Derek Hansen</dc:creator>
  <cp:lastModifiedBy>Chang Yoo, Prof.</cp:lastModifiedBy>
  <dcterms:created xsi:type="dcterms:W3CDTF">2008-01-30T00:41:58Z</dcterms:created>
  <dcterms:modified xsi:type="dcterms:W3CDTF">2019-03-11T14:24:30Z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ssemblyLocation">
    <vt:lpwstr>Smrf.NodeXL.ExcelTemplate.vsto|aa51c0f3-62b4-4782-83a8-a15dcdd17698</vt:lpwstr>
  </property>
  <property fmtid="{D5CDD505-2E9C-101B-9397-08002B2CF9AE}" pid="3" name="_AssemblyName">
    <vt:lpwstr>4E3C66D5-58D4-491E-A7D4-64AF99AF6E8B</vt:lpwstr>
  </property>
  <property fmtid="{D5CDD505-2E9C-101B-9397-08002B2CF9AE}" pid="4" name="Solution ID">
    <vt:lpwstr>{15727DE6-F92D-4E46-ACB4-0E2C58B31A18}</vt:lpwstr>
  </property>
</Properties>
</file>