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21.xml" ContentType="application/vnd.openxmlformats-officedocument.spreadsheetml.worksheet+xml"/>
  <Override PartName="/xl/worksheets/sheet107.xml" ContentType="application/vnd.openxmlformats-officedocument.spreadsheetml.worksheet+xml"/>
  <Override PartName="/xl/worksheets/sheet76.xml" ContentType="application/vnd.openxmlformats-officedocument.spreadsheetml.worksheet+xml"/>
  <Override PartName="/xl/worksheets/sheet78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79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06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xl/comments107.xml" ContentType="application/vnd.openxmlformats-officedocument.spreadsheetml.comments+xml"/>
  <Override PartName="/xl/comments79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0730" windowHeight="11160" firstSheet="1" activeTab="1"/>
  </bookViews>
  <sheets>
    <sheet sheetId="21" name="NOMINA" state="hidden" r:id="rId4"/>
    <sheet sheetId="107" name="FILIACIÓN " state="visible" r:id="rId5"/>
    <sheet sheetId="76" name="ESTADISTICAS " state="visible" r:id="rId6"/>
    <sheet sheetId="78" name="HORARIO" state="visible" r:id="rId7"/>
    <sheet sheetId="80" name="PROG AV" state="visible" r:id="rId8"/>
    <sheet sheetId="81" name="FECHAS CIVICAS" state="visible" r:id="rId9"/>
    <sheet sheetId="79" name="ASIST TRIM" state="visible" r:id="rId10"/>
    <sheet sheetId="111" name="AUTOEVALUACIÓN" state="visible" r:id="rId11"/>
    <sheet sheetId="106" name="EVAL SER Y DECIDIR" state="visible" r:id="rId12"/>
    <sheet sheetId="83" name="LENG" state="visible" r:id="rId13"/>
    <sheet sheetId="84" name="CIEN SOC" state="visible" r:id="rId14"/>
    <sheet sheetId="85" name="ED FISICA " state="visible" r:id="rId15"/>
    <sheet sheetId="86" name="ED MUSICA" state="visible" r:id="rId16"/>
    <sheet sheetId="87" name="ARTES PL" state="visible" r:id="rId17"/>
    <sheet sheetId="88" name="MATE" state="visible" r:id="rId18"/>
    <sheet sheetId="89" name="TECN TECN" state="visible" r:id="rId19"/>
    <sheet sheetId="90" name="CIEN NAT" state="visible" r:id="rId20"/>
    <sheet sheetId="91" name="RELIGION" state="visible" r:id="rId21"/>
    <sheet sheetId="92" name="CENTRAL BIM" state="visible" r:id="rId22"/>
    <sheet sheetId="121" name="CRONOLOGIA DE PROM" state="visible" r:id="rId23"/>
    <sheet sheetId="118" name="CONT UNIFORME" state="visible" r:id="rId24"/>
    <sheet sheetId="119" name="REV DE TAREAS" state="visible" r:id="rId25"/>
    <sheet sheetId="98" name="REV DE ARCHIV" state="visible" r:id="rId26"/>
    <sheet sheetId="99" name="CONT ESCRITURA" state="visible" r:id="rId27"/>
    <sheet sheetId="101" name="CONT COBROS" state="visible" r:id="rId28"/>
    <sheet sheetId="102" name="ACT PADRES" state="visible" r:id="rId29"/>
    <sheet sheetId="103" name="DIARIO" state="visible" r:id="rId30"/>
    <sheet sheetId="104" name="SEGUIMIENTO " state="visible" r:id="rId31"/>
  </sheets>
  <definedNames>
    <definedName name="_xlnm._FilterDatabase">'FILIACIÓN '!$J$8:$K$52</definedName>
    <definedName name="_xlnm.Print_Area" localSheetId="1">'FILIACIÓN '!$A1:$N52</definedName>
    <definedName name="_xlnm.Print_Area" localSheetId="2">'ESTADISTICAS '!$A1:$Y41</definedName>
    <definedName name="_xlnm.Print_Area" localSheetId="3">'HORARIO'!$A1:$G21</definedName>
    <definedName name="_xlnm.Print_Area" localSheetId="4">'PROG AV'!$A1:$L26</definedName>
    <definedName name="_xlnm.Print_Area" localSheetId="5">'FECHAS CIVICAS'!$A1:$C47</definedName>
    <definedName name="_xlnm.Print_Area" localSheetId="6">'ASIST TRIM'!$A1:$BY56</definedName>
    <definedName name="_xlnm.Print_Area" localSheetId="7">'AUTOEVALUACIÓN'!$A1:$C52</definedName>
    <definedName name="_xlnm.Print_Area" localSheetId="8">'EVAL SER Y DECIDIR'!$A1:$N52</definedName>
    <definedName name="_xlnm.Print_Area" localSheetId="9">'LENG'!$A1:$V52</definedName>
    <definedName name="_xlnm.Print_Titles" localSheetId="9">'LENG'!$1:$7</definedName>
    <definedName name="_xlnm.Print_Area" localSheetId="10">'CIEN SOC'!$A1:$R55</definedName>
    <definedName name="_xlnm.Print_Titles" localSheetId="10">'CIEN SOC'!$1:$7</definedName>
    <definedName name="_xlnm.Print_Area" localSheetId="11">'ED FISICA '!$A1:$R55</definedName>
    <definedName name="_xlnm.Print_Titles" localSheetId="11">'ED FISICA '!$1:$7</definedName>
    <definedName name="_xlnm.Print_Area" localSheetId="12">'ED MUSICA'!$A1:$R55</definedName>
    <definedName name="_xlnm.Print_Titles" localSheetId="12">'ED MUSICA'!$1:$7</definedName>
    <definedName name="_xlnm.Print_Area" localSheetId="13">'ARTES PL'!$A1:$R55</definedName>
    <definedName name="_xlnm.Print_Titles" localSheetId="13">'ARTES PL'!$1:$7</definedName>
    <definedName name="_xlnm.Print_Area" localSheetId="14">'MATE'!$A1:$T55</definedName>
    <definedName name="_xlnm.Print_Titles" localSheetId="14">'MATE'!$1:$7</definedName>
    <definedName name="_xlnm.Print_Area" localSheetId="15">'TECN TECN'!$A1:$R55</definedName>
    <definedName name="_xlnm.Print_Titles" localSheetId="15">'TECN TECN'!$1:$7</definedName>
    <definedName name="_xlnm.Print_Area" localSheetId="16">'CIEN NAT'!$A1:$R55</definedName>
    <definedName name="_xlnm.Print_Titles" localSheetId="16">'CIEN NAT'!$5:$7</definedName>
    <definedName name="_xlnm.Print_Area" localSheetId="17">'RELIGION'!$A1:$R55</definedName>
    <definedName name="_xlnm.Print_Titles" localSheetId="17">'RELIGION'!$1:$7</definedName>
    <definedName name="_xlnm.Print_Area" localSheetId="18">'CENTRAL BIM'!$A1:$Q65</definedName>
    <definedName name="_xlnm.Print_Area" localSheetId="19">'CRONOLOGIA DE PROM'!$B1:$F58</definedName>
    <definedName name="_xlnm.Print_Area" localSheetId="20">'CONT UNIFORME'!$A1:$BU56</definedName>
    <definedName name="_xlnm.Print_Area" localSheetId="21">'REV DE TAREAS'!$A1:$BU56</definedName>
    <definedName name="_xlnm.Print_Titles" localSheetId="23">'CONT ESCRITURA'!$6:$7</definedName>
    <definedName name="_xlnm.Print_Titles" localSheetId="24">'CONT COBROS'!$5:$7</definedName>
    <definedName name="_xlnm.Print_Titles" localSheetId="25">'ACT PADRES'!$5:$7</definedName>
    <definedName name="_xlnm.Print_Area" localSheetId="27">'SEGUIMIENTO '!$A1:$E38</definedName>
  </definedNames>
  <calcPr calcId="171027"/>
</workbook>
</file>

<file path=xl/comments107.xml><?xml version="1.0" encoding="utf-8"?>
<comments xmlns="http://schemas.openxmlformats.org/spreadsheetml/2006/main">
  <authors>
    <author>Author</author>
  </authors>
  <commentList>
    <comment ref="J8" authorId="0">
      <text>
        <r>
          <rPr>
            <b/>
            <color indexed="81"/>
            <family val="2"/>
            <sz val="6"/>
            <rFont val="Tahoma"/>
          </rPr>
          <t>La edad es automática según a la fecha de nacimiento.</t>
        </r>
      </text>
    </comment>
  </commentList>
</comments>
</file>

<file path=xl/comments79.xml><?xml version="1.0" encoding="utf-8"?>
<comments xmlns="http://schemas.openxmlformats.org/spreadsheetml/2006/main">
  <authors>
    <author>Author</author>
  </authors>
  <commentList>
    <comment ref="BW53" authorId="0">
      <text>
        <r>
          <rPr>
            <color indexed="81"/>
            <family val="2"/>
            <sz val="9"/>
            <rFont val="Tahoma"/>
          </rPr>
          <t>TOTAL (ASISTENCIA  + FALTAS)</t>
        </r>
      </text>
    </comment>
    <comment ref="BW54" authorId="0">
      <text>
        <r>
          <rPr>
            <b/>
            <color indexed="81"/>
            <family val="2"/>
            <sz val="7"/>
            <rFont val="Tahoma"/>
          </rPr>
          <t>Aquí escriba el número de la cantidad de estudiantes efectivos</t>
        </r>
      </text>
    </comment>
  </commentList>
</comments>
</file>

<file path=xl/sharedStrings.xml><?xml version="1.0" encoding="utf-8"?>
<sst xmlns="http://schemas.openxmlformats.org/spreadsheetml/2006/main" count="937" uniqueCount="505">
  <si>
    <t>PROFESOR(A): SARA VALDIVIA ARANCIBIA</t>
  </si>
  <si>
    <t>U.E. "BEATRIZ HARTMANN DE BEDREGAL"</t>
  </si>
  <si>
    <t>CURSO: 5º "A" PRIMARIA</t>
  </si>
  <si>
    <t>GESTIÓN: 2024</t>
  </si>
  <si>
    <t>REGISTRO DE DATOS PERSONALES DEL ESTUDIANTE</t>
  </si>
  <si>
    <t>DATOS DEL ESTUDIANTE</t>
  </si>
  <si>
    <t xml:space="preserve">DATOS DE LA PERSONA  
CON QUIEN VIVE EL ESTUDIANTE</t>
  </si>
  <si>
    <t>N°</t>
  </si>
  <si>
    <t>APELLIDO PATERNO</t>
  </si>
  <si>
    <t>APELLIDO MATERNO</t>
  </si>
  <si>
    <t xml:space="preserve">NOMBRES </t>
  </si>
  <si>
    <t>RUDE</t>
  </si>
  <si>
    <t>C.I.</t>
  </si>
  <si>
    <t>FECHA DE NACIMIENTO</t>
  </si>
  <si>
    <t>EDAD</t>
  </si>
  <si>
    <t>GENERO</t>
  </si>
  <si>
    <t>PADRE/MADRE/TUTOR</t>
  </si>
  <si>
    <t>DIRECCIÒN DONDE VIVE EL ESTUDIANTE</t>
  </si>
  <si>
    <t>TELÉFONO</t>
  </si>
  <si>
    <t>DIA</t>
  </si>
  <si>
    <t>MES</t>
  </si>
  <si>
    <t>AÑO</t>
  </si>
  <si>
    <t>TORREZ</t>
  </si>
  <si>
    <t>CAMILA VICTORIA</t>
  </si>
  <si>
    <t>F</t>
  </si>
  <si>
    <t>genero</t>
  </si>
  <si>
    <t>AZERO</t>
  </si>
  <si>
    <t>BLANCO</t>
  </si>
  <si>
    <t>SARAH JOYCE</t>
  </si>
  <si>
    <t>M</t>
  </si>
  <si>
    <t>BAUTISTA</t>
  </si>
  <si>
    <t>MITA</t>
  </si>
  <si>
    <t xml:space="preserve">RODRIGO </t>
  </si>
  <si>
    <t>CANSECO</t>
  </si>
  <si>
    <t>PEREDO</t>
  </si>
  <si>
    <t>ANGELINA ISABELLA</t>
  </si>
  <si>
    <t>CERVANTES</t>
  </si>
  <si>
    <t>GUTIERREZ</t>
  </si>
  <si>
    <t>LUIS FERNANDO</t>
  </si>
  <si>
    <t>COLQUE</t>
  </si>
  <si>
    <t>QUENTA</t>
  </si>
  <si>
    <t>MICHELLE ANGELETH</t>
  </si>
  <si>
    <t>CORDOVA</t>
  </si>
  <si>
    <t>MONTAÑO</t>
  </si>
  <si>
    <t>KENDALL MATIAS</t>
  </si>
  <si>
    <t>8098053320183367</t>
  </si>
  <si>
    <t>CUCHALLO</t>
  </si>
  <si>
    <t>ALORAS</t>
  </si>
  <si>
    <t xml:space="preserve">CHRISTOPHER </t>
  </si>
  <si>
    <t>DUARTE</t>
  </si>
  <si>
    <t>MELO</t>
  </si>
  <si>
    <t>ANA CLARA</t>
  </si>
  <si>
    <t>GONZALES</t>
  </si>
  <si>
    <t>ROJAS</t>
  </si>
  <si>
    <t>ANTONELLA INDIRA</t>
  </si>
  <si>
    <t>GUERRA</t>
  </si>
  <si>
    <t>PANTIGOSO</t>
  </si>
  <si>
    <t>ROGER ALEJANDRO</t>
  </si>
  <si>
    <t>LEON</t>
  </si>
  <si>
    <t>GARNICA</t>
  </si>
  <si>
    <t>JUNIOR ISAIAS</t>
  </si>
  <si>
    <t>MAMANI</t>
  </si>
  <si>
    <t>ESTRADA</t>
  </si>
  <si>
    <t>MARISOL CARMEN</t>
  </si>
  <si>
    <t>MURILLO</t>
  </si>
  <si>
    <t>CALIZAYA</t>
  </si>
  <si>
    <t>DAVID GABRIEL</t>
  </si>
  <si>
    <t>OROSCO</t>
  </si>
  <si>
    <t>LIMACHI</t>
  </si>
  <si>
    <t xml:space="preserve">ADRIAN </t>
  </si>
  <si>
    <t>REINAGA</t>
  </si>
  <si>
    <t>CHOQUECALLATA</t>
  </si>
  <si>
    <t xml:space="preserve">DAYANA </t>
  </si>
  <si>
    <t>RIVERO</t>
  </si>
  <si>
    <t>VIDAL</t>
  </si>
  <si>
    <t>LUZ MARIA</t>
  </si>
  <si>
    <t>MESA</t>
  </si>
  <si>
    <t>KIMBERLYN DARLY</t>
  </si>
  <si>
    <t>SOLIZ</t>
  </si>
  <si>
    <t>SAAVEDRA</t>
  </si>
  <si>
    <t>FERNANDO MARTIN</t>
  </si>
  <si>
    <t>VILLARROEL</t>
  </si>
  <si>
    <t>CAMPOS</t>
  </si>
  <si>
    <t>ISAIAS ORIOL</t>
  </si>
  <si>
    <t>8098002520234288</t>
  </si>
  <si>
    <t xml:space="preserve">ESTADÍSTICA DE ESTUDIANTES </t>
  </si>
  <si>
    <t>Primer Trimestre</t>
  </si>
  <si>
    <t>INSCRITOS</t>
  </si>
  <si>
    <t>NO INCORPORADOS</t>
  </si>
  <si>
    <t>RETIRADOS</t>
  </si>
  <si>
    <t>EXTEMPORÁNEO</t>
  </si>
  <si>
    <t>EFECTIVOS</t>
  </si>
  <si>
    <t>PROMOVIDOS</t>
  </si>
  <si>
    <t>RETENIDOS</t>
  </si>
  <si>
    <t>T</t>
  </si>
  <si>
    <t>%</t>
  </si>
  <si>
    <t>FRECUENCIA DE EDADES</t>
  </si>
  <si>
    <t>SEXO</t>
  </si>
  <si>
    <t xml:space="preserve">E D A D   E N   A Ñ O S </t>
  </si>
  <si>
    <t>V</t>
  </si>
  <si>
    <t>HORARIO ESCOLAR</t>
  </si>
  <si>
    <t xml:space="preserve">PERIODOS </t>
  </si>
  <si>
    <t>HORAS</t>
  </si>
  <si>
    <t>LUNES</t>
  </si>
  <si>
    <t>MARTES</t>
  </si>
  <si>
    <t>MIÉRCOLES</t>
  </si>
  <si>
    <t>JUEVES</t>
  </si>
  <si>
    <t>VIERNES</t>
  </si>
  <si>
    <t>Áreas Curriculares</t>
  </si>
  <si>
    <t>1er</t>
  </si>
  <si>
    <t>08:00 08:40</t>
  </si>
  <si>
    <t>MATEMÁTICA</t>
  </si>
  <si>
    <t>CIENCIAS NATURALES</t>
  </si>
  <si>
    <t xml:space="preserve">COMUNICACIÓN Y LENGUAJES </t>
  </si>
  <si>
    <t>2do</t>
  </si>
  <si>
    <t>CIENCIAS SOCIALES</t>
  </si>
  <si>
    <t>R  E  C  R  E  O</t>
  </si>
  <si>
    <t>EDUCACIÓN FÍSICA Y DEPORTES</t>
  </si>
  <si>
    <t>3ro</t>
  </si>
  <si>
    <t>EDUCACIÓN MUSICAL</t>
  </si>
  <si>
    <t>4to</t>
  </si>
  <si>
    <t>ARTES PLÁSTICAS Y VISUALES</t>
  </si>
  <si>
    <t>5to</t>
  </si>
  <si>
    <t>TÉCNICA TECNOLÓGICA</t>
  </si>
  <si>
    <t>6to</t>
  </si>
  <si>
    <t>VALORES,  ESPIRITUALIDAD  Y RELIGIONES</t>
  </si>
  <si>
    <t>COMPUTACIÓN (Sistemas Informáticos)</t>
  </si>
  <si>
    <t>LENGUA EXTRANJERA</t>
  </si>
  <si>
    <t>LENGUA ORIGINARIA</t>
  </si>
  <si>
    <t xml:space="preserve">CUADRO DE TEMAS PROGRAMADOS Y AVANZADOS </t>
  </si>
  <si>
    <t>AREAS CURRICALES</t>
  </si>
  <si>
    <t>PROG.</t>
  </si>
  <si>
    <t>PRIMER TRIMESTRE</t>
  </si>
  <si>
    <t>SEGUNDO TRIMESTRE</t>
  </si>
  <si>
    <t>TERCER TRIMESTRE</t>
  </si>
  <si>
    <t>ANUAL</t>
  </si>
  <si>
    <t>PROG. TRIM</t>
  </si>
  <si>
    <t>AVAN</t>
  </si>
  <si>
    <t>PROG. TRIME</t>
  </si>
  <si>
    <t>TOTALES</t>
  </si>
  <si>
    <t>FECHAS CÍVICAS</t>
  </si>
  <si>
    <t>FECHAS</t>
  </si>
  <si>
    <t>ACONTECIMIENTOS</t>
  </si>
  <si>
    <t>RESPONSABLE</t>
  </si>
  <si>
    <t>08 DE MARZO</t>
  </si>
  <si>
    <t>Día internacional de la mujer</t>
  </si>
  <si>
    <t>19 DE MARZO</t>
  </si>
  <si>
    <t>Día del Padre</t>
  </si>
  <si>
    <t>23 DE MARZO</t>
  </si>
  <si>
    <t>Día del Mar</t>
  </si>
  <si>
    <t>12 DE ABRIL</t>
  </si>
  <si>
    <t>Día del niño Boliviano</t>
  </si>
  <si>
    <t>14 DE ABRIL</t>
  </si>
  <si>
    <t>Día de las Américas</t>
  </si>
  <si>
    <t>15 DE ABRIL</t>
  </si>
  <si>
    <t>Aniversario cívico de Tarija</t>
  </si>
  <si>
    <t>01 DE MAYO</t>
  </si>
  <si>
    <t>Día del trabajo</t>
  </si>
  <si>
    <t>25 DE MAYO</t>
  </si>
  <si>
    <t>Revolución de Chuquisaca</t>
  </si>
  <si>
    <t>26 DE MAYO</t>
  </si>
  <si>
    <t>Batalla del Alto de la Alianza</t>
  </si>
  <si>
    <t>27 DE MAYO</t>
  </si>
  <si>
    <t>Día de la madre Boliviana</t>
  </si>
  <si>
    <t>05 DE JUNIO</t>
  </si>
  <si>
    <t>Día del Medio Ambiente</t>
  </si>
  <si>
    <t>06 DE JUNIO</t>
  </si>
  <si>
    <t>Día del maestro</t>
  </si>
  <si>
    <t>16 DE JULIO</t>
  </si>
  <si>
    <t>Revolución libertaria de La Paz</t>
  </si>
  <si>
    <t>23 DE JULIO</t>
  </si>
  <si>
    <t>Día de la Amistad</t>
  </si>
  <si>
    <t>02 DE AGOSTO</t>
  </si>
  <si>
    <t>Día del trabajador del Agro.</t>
  </si>
  <si>
    <t>06 DE AGOSTO</t>
  </si>
  <si>
    <t>Día de la Independencia de Bolivia</t>
  </si>
  <si>
    <t>17 DE AGOSTO</t>
  </si>
  <si>
    <t>Día de la Bandera</t>
  </si>
  <si>
    <t>26 DE AGOSTO</t>
  </si>
  <si>
    <t>Día del Adulto Mayor</t>
  </si>
  <si>
    <t>08 DE SEPTIEMBRE</t>
  </si>
  <si>
    <t>Día de la Alfabetización</t>
  </si>
  <si>
    <t>14 DE SEPTIEMBRE</t>
  </si>
  <si>
    <t>Aniversario cívico de Cochabamba</t>
  </si>
  <si>
    <t>21 DE SEPTIEMBRE</t>
  </si>
  <si>
    <t>Día del estudiante</t>
  </si>
  <si>
    <t>24 DE SEPTIEMBRE</t>
  </si>
  <si>
    <t>Revolución de Santa Cruz</t>
  </si>
  <si>
    <t>Aniversario cívico de Pando</t>
  </si>
  <si>
    <t>01 DE OCTUBRE</t>
  </si>
  <si>
    <t>Día del Árbol</t>
  </si>
  <si>
    <t>11 DE OCTUBRE</t>
  </si>
  <si>
    <t>Día de la Mujer Boliviana</t>
  </si>
  <si>
    <t>12 DE OCTUBRE</t>
  </si>
  <si>
    <t>Descubrimiento de América</t>
  </si>
  <si>
    <t>10 DE NOVIEMBRE</t>
  </si>
  <si>
    <t>Aniversario cívico de Potosí</t>
  </si>
  <si>
    <t>18 DE NOVIEMBRE</t>
  </si>
  <si>
    <t>Aniversario de Beni</t>
  </si>
  <si>
    <t>Día del Himno Nacional</t>
  </si>
  <si>
    <t>Aniversario de la Unidad Educativa</t>
  </si>
  <si>
    <t>CONTROL DE ASISTENCIA 1º TRIMESTRE</t>
  </si>
  <si>
    <t>Nº</t>
  </si>
  <si>
    <t xml:space="preserve">APELLIDOS Y NOMBRE(S) </t>
  </si>
  <si>
    <t>FEBRERO</t>
  </si>
  <si>
    <t>MARZO</t>
  </si>
  <si>
    <t>ABRIL</t>
  </si>
  <si>
    <t>MAYO</t>
  </si>
  <si>
    <t>FALTAS</t>
  </si>
  <si>
    <t>Total Retrasos</t>
  </si>
  <si>
    <t>Total días trab.</t>
  </si>
  <si>
    <t>Observaciones</t>
  </si>
  <si>
    <t>L</t>
  </si>
  <si>
    <t>X</t>
  </si>
  <si>
    <t>J</t>
  </si>
  <si>
    <t>C/L</t>
  </si>
  <si>
    <t>S/L</t>
  </si>
  <si>
    <t xml:space="preserve">SUMAS </t>
  </si>
  <si>
    <t>PROMEDIOS</t>
  </si>
  <si>
    <t>PORCENTAJES</t>
  </si>
  <si>
    <t>AUTOEVALUACIÓN PRIMER TRIMESTRE</t>
  </si>
  <si>
    <t>APELLIDO(S) Y NOMBRE(S)</t>
  </si>
  <si>
    <t>SER Y DECIDIR (5 puntos)</t>
  </si>
  <si>
    <t xml:space="preserve">1º TRIMESTRE - EVALUACIÓN DEL SER Y DECIDIR </t>
  </si>
  <si>
    <t>Crierios de Evaluación SER</t>
  </si>
  <si>
    <t>OTROS CRITERIOS SER</t>
  </si>
  <si>
    <t>OTROS CRITERIOS DECIDIR</t>
  </si>
  <si>
    <t>DIMENSIONES</t>
  </si>
  <si>
    <t>SER - 5 Puntos</t>
  </si>
  <si>
    <t>DECIDIR - 5 Puntos</t>
  </si>
  <si>
    <t>Valora la convivencia armónica en comunidad.</t>
  </si>
  <si>
    <t>Asiste a misa todos los domingos  patronales.</t>
  </si>
  <si>
    <t>Asiste con regularidad a clases.</t>
  </si>
  <si>
    <t>Realiza actividades en equipo.</t>
  </si>
  <si>
    <t>CRITERIOS DE EVALUACIÓN</t>
  </si>
  <si>
    <t xml:space="preserve">P   R   O   M   E   D   I   O </t>
  </si>
  <si>
    <t>Aceptación a las diferencias culturales de las y los demás.</t>
  </si>
  <si>
    <t>Afianza sus conocimientos realizando diversos trabajos</t>
  </si>
  <si>
    <t xml:space="preserve">Asiste con puntualidad a las clases </t>
  </si>
  <si>
    <t xml:space="preserve">Escucha con atención a sus compañeros. </t>
  </si>
  <si>
    <t>APELLIDOS Y NOMBRE(S)</t>
  </si>
  <si>
    <t>Aprende con entusiasmo nuevas estrategias matemáticas.</t>
  </si>
  <si>
    <t>Realiza actividades con mucho agrado</t>
  </si>
  <si>
    <t>Presenta tarea todos los días.</t>
  </si>
  <si>
    <t xml:space="preserve">Expresa sus ideas al equipo. </t>
  </si>
  <si>
    <t>Asiste puntual  a clases</t>
  </si>
  <si>
    <t>Aplica estos conocimientos en su vida diaria.</t>
  </si>
  <si>
    <t>Realiza sus tareas, en aula, con responsabilidad.</t>
  </si>
  <si>
    <t>Colabora a sus compañeros cuando lo necesitan</t>
  </si>
  <si>
    <t>Asume la honradez como valor socio comunitario.</t>
  </si>
  <si>
    <t>Decide realizar sus trabajos con mucho detalle</t>
  </si>
  <si>
    <t xml:space="preserve">Sigue las normas de convivencia en aula </t>
  </si>
  <si>
    <t xml:space="preserve">Recibe ayuda de sus compañeros cuando lo necesita. </t>
  </si>
  <si>
    <t>Ayuda mutua entre participantes.</t>
  </si>
  <si>
    <t>Aplica los aprendizajes en situaciones concretas de la cotidianidad.</t>
  </si>
  <si>
    <t>Colabora con sus comineros para aclarar dudas.</t>
  </si>
  <si>
    <t>Aplica los conocimientos aprendidos en situaciones reales.</t>
  </si>
  <si>
    <t>Colaboración y respeto en las actividades escolares.</t>
  </si>
  <si>
    <t>Aplico el conocimiento aprendido.</t>
  </si>
  <si>
    <t>Comparte con sus padres la santa biblia.</t>
  </si>
  <si>
    <t>Asume  valores de responsabilidad en la vida.</t>
  </si>
  <si>
    <t>Cooperación entre compañeros.</t>
  </si>
  <si>
    <t>Asume actitud crítica acerca del cuidado de la madre tierra.</t>
  </si>
  <si>
    <t>Cuento a mis padres, las verdades de lo que ocurre en el aula.</t>
  </si>
  <si>
    <t>Asume actitud critica de temas actuales</t>
  </si>
  <si>
    <t>Cuida los recursos naturales en la comunidad.</t>
  </si>
  <si>
    <t>Asume actitud de armonía con la madre  tierra.</t>
  </si>
  <si>
    <t>Cumple con su trabajo puntualidad.</t>
  </si>
  <si>
    <t>Asume actitud de comprensión de la secuencia lógica de números naturales.</t>
  </si>
  <si>
    <t>Demuestra amor a dios ligado al amor a su padre, hermanos y compañeros.</t>
  </si>
  <si>
    <t>Asume actitudes que favorecen las relaciones sociocomunitarias.</t>
  </si>
  <si>
    <t>Demuestra amor por nuestro creador.</t>
  </si>
  <si>
    <t>Asume criterio reflexivo en función a las expresiones culturales y espirituales.</t>
  </si>
  <si>
    <t>Demuestra mediante su actividad que es necesario ayudar en sus necesidades al  prójimo</t>
  </si>
  <si>
    <t>Aplica sus conocimientos en las actividades</t>
  </si>
  <si>
    <t>Demuestra mediante sus necesidades al prójimo.</t>
  </si>
  <si>
    <t>Asume críticamente la espiritualidad de las culturas.</t>
  </si>
  <si>
    <t>Demuestra reciprocidad y complementación en el curso.</t>
  </si>
  <si>
    <t>Asume el saludo como valor comunitario.</t>
  </si>
  <si>
    <t>Demuestro aceptación a las diferencias culturales de las y los demás.</t>
  </si>
  <si>
    <t>Asume el vivir bien en comunidad.</t>
  </si>
  <si>
    <t>Demuestro más actitudes positivas que negativas en la clase.</t>
  </si>
  <si>
    <t>Asume la bendición de la misa.</t>
  </si>
  <si>
    <t>Demuestro respeto a la portera de la escuela.</t>
  </si>
  <si>
    <t>Asume la práctica  de la reciprocidad  y complementariedad.</t>
  </si>
  <si>
    <t>Demuestro respeto con mis padres y familiares.</t>
  </si>
  <si>
    <t>Asume posición crítica sobre la práctica de   festividades de su comunidad.</t>
  </si>
  <si>
    <t>Demuestro responsabilidad compartida en los trabajos realizados.</t>
  </si>
  <si>
    <t>Asume posición crítica sobre los valores comunitarios y espirituales de los diversos pueblos y culturas.</t>
  </si>
  <si>
    <t>Demuestro responsabilidad en el cumplimiento de las actividades.</t>
  </si>
  <si>
    <t>Asume valores de responsabilidad en la vida.</t>
  </si>
  <si>
    <t>Desarrolla la capacidad de razonamiento mediante el aprendizaje.</t>
  </si>
  <si>
    <t>Asume valores en los trabajos en la comunidad.</t>
  </si>
  <si>
    <t>Es constante en la práctica de ejercicios matemáticos.</t>
  </si>
  <si>
    <t>Compromiso de cumplimiento en las actividades productivas.</t>
  </si>
  <si>
    <t>Es honesto y justo con sus compañeros.</t>
  </si>
  <si>
    <t>Debate y dialoga de temas actuales.</t>
  </si>
  <si>
    <t>Es paciente en analizar la resolución de problemas.</t>
  </si>
  <si>
    <t>Debate y dialoga sobre temas actuales.</t>
  </si>
  <si>
    <t>Es perseverante en conseguir resultados correctos.</t>
  </si>
  <si>
    <t>Decide vivir en armonía con la madre tierra y el cosmos.</t>
  </si>
  <si>
    <t>Es respetuoso y responsable con trabajos encomendados.</t>
  </si>
  <si>
    <t>Demostración y práctica de habilidades destrezas creativas en la vida cotidiana.</t>
  </si>
  <si>
    <t>Es responsable en la entrega de sus prácticas.</t>
  </si>
  <si>
    <t>Demuestra interés en mantener limpio el curso.</t>
  </si>
  <si>
    <t>Es solidario con sus compañeros en la socialización de conocimientos.</t>
  </si>
  <si>
    <t>Demuestra respeto en las actividades recreativas según la norma.</t>
  </si>
  <si>
    <t>Es solidario con sus compañeros para aclarar dudas.</t>
  </si>
  <si>
    <t>Demuestra y promueve actitudes de convivencia comunitaria.</t>
  </si>
  <si>
    <t>Fortalece su fe escuchando la palabra de dios.</t>
  </si>
  <si>
    <t>Difunde las actividad que se realizan en la comunidad educativa</t>
  </si>
  <si>
    <t>Identificación de las prácticas de vida armónica con la madre tierra</t>
  </si>
  <si>
    <t>Difunde las actividades que se realizan en la comunidad educativa.</t>
  </si>
  <si>
    <t>Manifestación de ayuda mutua entre compañeros.</t>
  </si>
  <si>
    <t>Durante el fin de semana asiste a su iglesia.</t>
  </si>
  <si>
    <t>Manifestación de respeto mutuo en las actividades desarrolladas.</t>
  </si>
  <si>
    <t>Ejercita y aplica las proposiciones en la solución de problemas.</t>
  </si>
  <si>
    <t>Manifiesta actitudes de respeto y afecto a los miembros de la familia.</t>
  </si>
  <si>
    <t>Escucha la opinión de sus compañeros sin interrumpir.</t>
  </si>
  <si>
    <t>Manifiesta respeto al inferir que los números naturales son infinitos.</t>
  </si>
  <si>
    <t>Explica los valores que se practica en la escuela y familia.</t>
  </si>
  <si>
    <t>Manifiesta respeto y reciprocidad en el curso.</t>
  </si>
  <si>
    <t>Imita a jesús en su vida diaria.</t>
  </si>
  <si>
    <t>Muestra colaboración en la aclaración de dudas.</t>
  </si>
  <si>
    <t>Manifiesta alegría cuando le dan oportunidad de hablar.</t>
  </si>
  <si>
    <t>Muestra los nuevos conocimientos adquiridos.</t>
  </si>
  <si>
    <t>Mantiene un ambiente agradable en ausencia del docente.</t>
  </si>
  <si>
    <t>Muestra respeto a las opiniones de los demás.</t>
  </si>
  <si>
    <t>No pude tomar decisiones que impacten en mi vida personal.</t>
  </si>
  <si>
    <t>Participa de manera activa y decisiva en las diversas actividades de aprendizaje planificadas.</t>
  </si>
  <si>
    <t>Optimiza el tiempo asignado para un trabajo en la clase.</t>
  </si>
  <si>
    <t>Participación equilibrada con equidad de género.</t>
  </si>
  <si>
    <t>Organiza y mantiene limpio la sala de clases.</t>
  </si>
  <si>
    <t>Practica convivencia armónica.</t>
  </si>
  <si>
    <t>Participa en la discusión y consenso de decisiones.</t>
  </si>
  <si>
    <t>Practica la cooperación entre compañeros.</t>
  </si>
  <si>
    <t>Participo en la discusión y consenso de decisiones acerca de llegar temprano a la escuela.</t>
  </si>
  <si>
    <t>Practica la equidad y reciprocidad en el trabajo comunitario.</t>
  </si>
  <si>
    <t>Pone en práctica el cuarto mandamiento de "honra a tu padre y a tu madre"</t>
  </si>
  <si>
    <t>Practica la honestidad justicia y otros.</t>
  </si>
  <si>
    <t>Posición crítica acerca de la existencia de diferentes culturas.</t>
  </si>
  <si>
    <t>Practica reciprocidad y valores humanos.</t>
  </si>
  <si>
    <t>Posición crítica sobre las prácticas religiosas y espiritualidades.</t>
  </si>
  <si>
    <t>Practica tos valores de solidaridad y complementariedad.</t>
  </si>
  <si>
    <t>Practica actividades espirituales.</t>
  </si>
  <si>
    <t>Practico cooperación entre compañeros.</t>
  </si>
  <si>
    <t>Practica creencias espirituales en la familia  y en al comunidad.</t>
  </si>
  <si>
    <t>Realiza la práctica de convivencia entre compañeros.</t>
  </si>
  <si>
    <t>Practica ejercicios aplicando la propiedad  asociativa.</t>
  </si>
  <si>
    <t>Realiza prácticas de convivencia.</t>
  </si>
  <si>
    <t>Practica ejercicios para comprobar conceptos.</t>
  </si>
  <si>
    <t>Reflexiona acerca de la equidad de género.</t>
  </si>
  <si>
    <t>Practica el cálculo de la media aritmética en diversas situaciones.</t>
  </si>
  <si>
    <t>Reflexiona que dios se encuentra en todas partes.</t>
  </si>
  <si>
    <t>Practica el pago a la pachamama en el mes de agosto en su comunidad.</t>
  </si>
  <si>
    <t>Reflexiona sobre algunos mandamientos.</t>
  </si>
  <si>
    <t>Practica en el llamado de ánimo en su familia.</t>
  </si>
  <si>
    <t>Reflexiona sobre el plan de vida de su futuro.</t>
  </si>
  <si>
    <t>Practica estas operaciones hasta interiorizarlas.</t>
  </si>
  <si>
    <t>Reflexiona sobre la ritualidad y espiritualidad que practica la familia.</t>
  </si>
  <si>
    <t>Practica la religión  de acuerdo a la fe que tiene</t>
  </si>
  <si>
    <t>Respeta a la madre tierra.</t>
  </si>
  <si>
    <t>Práctica la religión católica.</t>
  </si>
  <si>
    <t>Respeta el ritmo de aprendizaje de sus compañeros.</t>
  </si>
  <si>
    <t>Práctica la religión de acuerdo a la fe que tiene.</t>
  </si>
  <si>
    <t>Respeta el turno de participación cuando conversa con sus compañeros.</t>
  </si>
  <si>
    <t>Practica la solidaridad  con sus compañeros de curso.</t>
  </si>
  <si>
    <t>Respeta la diversidad lingüística de la ciudad.</t>
  </si>
  <si>
    <t>Practica las normas del buen trato en la escuela y comunidad.</t>
  </si>
  <si>
    <t>Respeta la inteligencia capaz de descubrir el mundo y de organizar vida.</t>
  </si>
  <si>
    <t>Practica los divisores de un numeral.</t>
  </si>
  <si>
    <t>Respeta la práctica de las lenguas indígenas originarias.</t>
  </si>
  <si>
    <t>Practica los múltiplos y los divisores de algunos numerales.</t>
  </si>
  <si>
    <t>Respeta la profunda religiosidad de los pueblos indígenas, originarios y campesinas.</t>
  </si>
  <si>
    <t>Practica los preceptos de la santa madre iglesia.</t>
  </si>
  <si>
    <t>Respeta la religión que su familia eligió.</t>
  </si>
  <si>
    <t>Respeta las diversas expresiones religiosas a entremezcladas.</t>
  </si>
  <si>
    <t>Practica los rezos sabiendo que dios se encuentra en su corazón.</t>
  </si>
  <si>
    <t>Respeta las normas que rigen los juegos.</t>
  </si>
  <si>
    <t>Practica razones y proporciones para afianzar sus conocimientos.</t>
  </si>
  <si>
    <t>Respeta las opiniones de los demás.</t>
  </si>
  <si>
    <t>Práctica relaciones interpersonales pacíficas.</t>
  </si>
  <si>
    <t>Respeta los ritos y otras prácticas espirituales y religiosas.</t>
  </si>
  <si>
    <t>Proactividad comunitaria en la convivencia familiar y escolar.</t>
  </si>
  <si>
    <t>Respeta los saberes y conocimientos ancestrales.</t>
  </si>
  <si>
    <t>Proactividad en el uso de las lenguas originarias.</t>
  </si>
  <si>
    <t>Respeto a festividades religiosas de su comunidad.</t>
  </si>
  <si>
    <t>Procura usar bien todas las cosas que dios nos ha dado.</t>
  </si>
  <si>
    <t>Respeto a la diversidad de prácticas religiosas y espiritualidades.</t>
  </si>
  <si>
    <t>Procura usar todas las cosa dios nos ha dado</t>
  </si>
  <si>
    <t>Respeto a la diversidad e identidad de prácticas religiosas y espirituales en el contexto familiar.</t>
  </si>
  <si>
    <t>Propone hacer cada noche y cada mañana un momento de oración</t>
  </si>
  <si>
    <t>Respeto a las opiniones de los demás.</t>
  </si>
  <si>
    <t>Realiza actividades que le benefician personalmente.</t>
  </si>
  <si>
    <t>Respeto a los compañeros de mi curso.</t>
  </si>
  <si>
    <t>Realiza ejercicios de conversión con los valores de posición del metro</t>
  </si>
  <si>
    <t>Respeto a mi maestro/a y compañeros /as de curso.</t>
  </si>
  <si>
    <t>Realiza ejercicios de fracciones de la división de fracciones para afianzar el proceso de solución.</t>
  </si>
  <si>
    <t>Respeto las reglas y normas del curso.</t>
  </si>
  <si>
    <t>Realiza la resolución de problemas en las relaciones propuestas.</t>
  </si>
  <si>
    <t>Respeto por la práctica de la oralidad.</t>
  </si>
  <si>
    <t>Reflexiona acerca de los valores personales que se practica en la escuela y familia.</t>
  </si>
  <si>
    <t>Responsabilidad compartida en los trabajos realizados.</t>
  </si>
  <si>
    <t>Reflexiona sobre el uso diario de los números.</t>
  </si>
  <si>
    <t>Trabaja con responsabilidad en realizar sus deberes escolares.</t>
  </si>
  <si>
    <t>Reflexiona sobre los valores que se practica en la escuela y familia.</t>
  </si>
  <si>
    <t>Trabaja en grupos comunitarios responsablemente.</t>
  </si>
  <si>
    <t>Representa como fracción al número de estudiantes varones y mujeres de su aula.</t>
  </si>
  <si>
    <t>Transparencia y responsabilidad en el manejo económico.</t>
  </si>
  <si>
    <t>Reproducción de los números según las funciones.</t>
  </si>
  <si>
    <t>Valora a jesús como el regalo que dios nos da.</t>
  </si>
  <si>
    <t>Respeta a las personas mayores en un dialogo.</t>
  </si>
  <si>
    <t>Valora el origen del cosmos, prácticas religiosas y espirituales de las diferentes culturas del abya yala.</t>
  </si>
  <si>
    <t>Respeta las normas de convivencia armónica.</t>
  </si>
  <si>
    <t>Valora el respeto y honestidad en la vida comunitaria.</t>
  </si>
  <si>
    <t>Responde con seguridad cuando le preguntan.</t>
  </si>
  <si>
    <t>Valora la acción de moisés como el gran profeta.</t>
  </si>
  <si>
    <t>Resuelve problema de gasto monetario actividades cotidianas de la familia.</t>
  </si>
  <si>
    <t>Valora la convivencia pacífica en las relaciones interpersonales.</t>
  </si>
  <si>
    <t>Sabe que su cuerpo es sagrado.</t>
  </si>
  <si>
    <t>Valora la estructura correcta de numerales.</t>
  </si>
  <si>
    <t>Sugiere soluciones sobre conflictos que se presentan en la cotidianidad.</t>
  </si>
  <si>
    <t>Valora la importancia del ser humano sobre la tierra.</t>
  </si>
  <si>
    <t>Tiene capacidad en difundir sobre la importancia del ser humano.</t>
  </si>
  <si>
    <t>Valora la sabiduría y conocimiento ancestral.</t>
  </si>
  <si>
    <t>Toma conciencia de sus actos.</t>
  </si>
  <si>
    <t>Valora la solidaridad.</t>
  </si>
  <si>
    <t>Toma conciencia sobre sus actos diarios.</t>
  </si>
  <si>
    <t>Valora las actitudes de honestidad, puntualidad, responsabilidad y sinceridad.</t>
  </si>
  <si>
    <t>Toma y cree la palabra respetuosamente en la clase.</t>
  </si>
  <si>
    <t>Valora las concepciones espirituales.</t>
  </si>
  <si>
    <t>Valora las concepciones religiosas.</t>
  </si>
  <si>
    <t>Valora las cualidades de los materiales analógicos de la vida para el aprendizaje.</t>
  </si>
  <si>
    <t>Valora las cualidades le los materiales analógicos y de la vida.</t>
  </si>
  <si>
    <t>Valora las manifestaciones espirituales de la región.</t>
  </si>
  <si>
    <t>CUADRO DE EVALUACIÓN "PRIMER TRIMESTRE"</t>
  </si>
  <si>
    <r>
      <rPr>
        <b/>
        <color theme="1"/>
        <family val="2"/>
        <scheme val="minor"/>
        <sz val="11"/>
        <rFont val="Calibri"/>
      </rPr>
      <t>ÁREA:</t>
    </r>
    <r>
      <rPr>
        <color theme="1"/>
        <family val="2"/>
        <scheme val="minor"/>
        <sz val="11"/>
        <rFont val="Calibri"/>
      </rPr>
      <t xml:space="preserve"> COMUNICACIÓN Y LENGUAJES</t>
    </r>
  </si>
  <si>
    <t>P R O M E D I O     S E R - 5</t>
  </si>
  <si>
    <t>SABER - 45</t>
  </si>
  <si>
    <t>HACER - 40</t>
  </si>
  <si>
    <t>P R O M E D I O    D E C I D I R - 5</t>
  </si>
  <si>
    <t>AUTOEVALUACIÓN - SER Y DECIDIR</t>
  </si>
  <si>
    <t>PROMEDIO TRIMESTRAL</t>
  </si>
  <si>
    <t>Control de memoria</t>
  </si>
  <si>
    <t>Esta es task2</t>
  </si>
  <si>
    <t>esto es task3</t>
  </si>
  <si>
    <t>Comprencion del valor de la comunicación oral gestual.</t>
  </si>
  <si>
    <t>Desarrollo de habilidades y destrezas con creatividad.</t>
  </si>
  <si>
    <t>total</t>
  </si>
  <si>
    <t>Reprobados</t>
  </si>
  <si>
    <t>Aprobados</t>
  </si>
  <si>
    <r>
      <rPr>
        <b/>
        <color theme="1"/>
        <family val="2"/>
        <scheme val="minor"/>
        <sz val="11"/>
        <rFont val="Calibri"/>
      </rPr>
      <t>ÁREA:</t>
    </r>
    <r>
      <rPr>
        <color theme="1"/>
        <family val="2"/>
        <scheme val="minor"/>
        <sz val="11"/>
        <rFont val="Calibri"/>
      </rPr>
      <t xml:space="preserve"> CIENCIAS SOCIALES</t>
    </r>
  </si>
  <si>
    <r>
      <rPr>
        <b/>
        <color theme="1"/>
        <family val="2"/>
        <scheme val="minor"/>
        <sz val="11"/>
        <rFont val="Calibri"/>
      </rPr>
      <t>ÁREA:</t>
    </r>
    <r>
      <rPr>
        <color theme="1"/>
        <family val="2"/>
        <scheme val="minor"/>
        <sz val="11"/>
        <rFont val="Calibri"/>
      </rPr>
      <t xml:space="preserve"> EDUCACIÓN FÍSICA Y DEPORTES</t>
    </r>
  </si>
  <si>
    <r>
      <rPr>
        <b/>
        <color theme="1"/>
        <family val="2"/>
        <scheme val="minor"/>
        <sz val="11"/>
        <rFont val="Calibri"/>
      </rPr>
      <t>ÁREA:</t>
    </r>
    <r>
      <rPr>
        <color theme="1"/>
        <family val="2"/>
        <scheme val="minor"/>
        <sz val="11"/>
        <rFont val="Calibri"/>
      </rPr>
      <t xml:space="preserve"> EDUCACIÓN MUSICAL</t>
    </r>
  </si>
  <si>
    <r>
      <rPr>
        <b/>
        <color theme="1"/>
        <family val="2"/>
        <scheme val="minor"/>
        <sz val="11"/>
        <rFont val="Calibri"/>
      </rPr>
      <t>ÁREA:</t>
    </r>
    <r>
      <rPr>
        <color theme="1"/>
        <family val="2"/>
        <scheme val="minor"/>
        <sz val="11"/>
        <rFont val="Calibri"/>
      </rPr>
      <t xml:space="preserve"> ARTES PLÁSTICAS Y VISUALES</t>
    </r>
  </si>
  <si>
    <r>
      <rPr>
        <b/>
        <color theme="1"/>
        <family val="2"/>
        <scheme val="minor"/>
        <sz val="11"/>
        <rFont val="Calibri"/>
      </rPr>
      <t>ÁREA:</t>
    </r>
    <r>
      <rPr>
        <color theme="1"/>
        <family val="2"/>
        <scheme val="minor"/>
        <sz val="11"/>
        <rFont val="Calibri"/>
      </rPr>
      <t xml:space="preserve"> MATEMÁTICAS</t>
    </r>
  </si>
  <si>
    <r>
      <rPr>
        <b/>
        <color theme="1"/>
        <family val="2"/>
        <scheme val="minor"/>
        <sz val="11"/>
        <rFont val="Calibri"/>
      </rPr>
      <t>ÁREA:</t>
    </r>
    <r>
      <rPr>
        <color theme="1"/>
        <family val="2"/>
        <scheme val="minor"/>
        <sz val="11"/>
        <rFont val="Calibri"/>
      </rPr>
      <t xml:space="preserve"> TÉCNICA TECNOLÓGICA</t>
    </r>
  </si>
  <si>
    <r>
      <rPr>
        <b/>
        <color theme="1"/>
        <family val="2"/>
        <scheme val="minor"/>
        <sz val="11"/>
        <rFont val="Calibri"/>
      </rPr>
      <t>ÁREA:</t>
    </r>
    <r>
      <rPr>
        <color theme="1"/>
        <family val="2"/>
        <scheme val="minor"/>
        <sz val="11"/>
        <rFont val="Calibri"/>
      </rPr>
      <t xml:space="preserve"> CIENCIAS NATURALES</t>
    </r>
  </si>
  <si>
    <r>
      <rPr>
        <b/>
        <color theme="1"/>
        <family val="2"/>
        <scheme val="minor"/>
        <sz val="11"/>
        <rFont val="Calibri"/>
      </rPr>
      <t>ÁREA:</t>
    </r>
    <r>
      <rPr>
        <color theme="1"/>
        <family val="2"/>
        <scheme val="minor"/>
        <sz val="11"/>
        <rFont val="Calibri"/>
      </rPr>
      <t xml:space="preserve"> VALORES ESPIRITUALES Y RELIGIONES</t>
    </r>
  </si>
  <si>
    <t xml:space="preserve">P   R   O   M   E   D   I   O  </t>
  </si>
  <si>
    <t>CENTRALIZADOR "PRIMER TRIMESTRE"</t>
  </si>
  <si>
    <t>COM Y LEN</t>
  </si>
  <si>
    <t>C. SOCIALES</t>
  </si>
  <si>
    <t>E. FÍSICA</t>
  </si>
  <si>
    <t>E. MUSICAL</t>
  </si>
  <si>
    <t>A. PLÁSTICA</t>
  </si>
  <si>
    <t>MATEMÁT</t>
  </si>
  <si>
    <t>TÉC. TECNO</t>
  </si>
  <si>
    <t>C. NATURAL</t>
  </si>
  <si>
    <t>VAL. Y RELIG</t>
  </si>
  <si>
    <t>COMPUTACIÓN</t>
  </si>
  <si>
    <t>SITUACIÓN TRIMESTRAL</t>
  </si>
  <si>
    <t>EST DEST</t>
  </si>
  <si>
    <t>1º</t>
  </si>
  <si>
    <t>2º</t>
  </si>
  <si>
    <t>APROBADOS</t>
  </si>
  <si>
    <t>3º</t>
  </si>
  <si>
    <t xml:space="preserve">REPROBADOS </t>
  </si>
  <si>
    <t>PROMEDIO TOTAL TRIMESTRAL</t>
  </si>
  <si>
    <t>PROMEDIOS DE CADA ESTUDIANTE</t>
  </si>
  <si>
    <t>DE MAYOR A MENOR</t>
  </si>
  <si>
    <t>APELLIDOS Y NOMBRES</t>
  </si>
  <si>
    <t>CUALITATIVO</t>
  </si>
  <si>
    <t>CONTROL DE UNIFORME 1º TRIMESTRE</t>
  </si>
  <si>
    <t>REVISIÓN DE ACTIVIDADES COMPLEMENTARIAS 1º TRIMESTRE</t>
  </si>
  <si>
    <t>TRIMESTRE: …………………………………………….</t>
  </si>
  <si>
    <t xml:space="preserve">REVISIÓN DE ARCHIVADORES </t>
  </si>
  <si>
    <t>NOMINA</t>
  </si>
  <si>
    <t>MES: ……………………………………..………………..</t>
  </si>
  <si>
    <t xml:space="preserve">CONTROL DE ESCRITURA </t>
  </si>
  <si>
    <t xml:space="preserve">CONTROL DE COBROS </t>
  </si>
  <si>
    <t>FECHA Y DETALLE</t>
  </si>
  <si>
    <t>TRIMESTRE: ………………………………….</t>
  </si>
  <si>
    <t xml:space="preserve">ACTIVIDAD DE LOS PADRES </t>
  </si>
  <si>
    <t xml:space="preserve">                                                                              TRIMESTRE: ……………………………..</t>
  </si>
  <si>
    <t xml:space="preserve">D I A R I O </t>
  </si>
  <si>
    <t>DETALLE</t>
  </si>
  <si>
    <t>TRIMESTRE: …………………………</t>
  </si>
  <si>
    <t>REGISTRO DE SEGUIMIENTO DEL/LA ESTUDIANTE</t>
  </si>
  <si>
    <r>
      <t xml:space="preserve">ESTUDIANTE: </t>
    </r>
    <r>
      <rPr>
        <color theme="1"/>
        <family val="2"/>
        <scheme val="minor"/>
        <sz val="14"/>
        <rFont val="Calibri"/>
      </rPr>
      <t>……………………………………………………………………………………………………………………..</t>
    </r>
  </si>
  <si>
    <t>FECHA</t>
  </si>
  <si>
    <t>ASIGNATURA</t>
  </si>
  <si>
    <t>MOTIVO - RAZÓN - CAUSA</t>
  </si>
  <si>
    <t>FIRMA DOCENTE</t>
  </si>
  <si>
    <t>FIRMA ALUMNO(A)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</si>
</sst>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5" x14ac:knownFonts="1">
    <font>
      <color theme="1"/>
      <family val="2"/>
      <scheme val="minor"/>
      <sz val="11"/>
      <name val="Calibri"/>
    </font>
    <font>
      <b/>
      <color theme="1"/>
      <family val="2"/>
      <scheme val="minor"/>
      <sz val="11"/>
      <name val="Calibri"/>
    </font>
    <font>
      <color theme="1"/>
      <family val="2"/>
      <scheme val="minor"/>
      <sz val="10"/>
      <name val="Calibri"/>
    </font>
    <font>
      <b/>
      <color rgb="FFFFFFCC"/>
      <family val="2"/>
      <scheme val="minor"/>
      <sz val="12"/>
      <name val="Calibri"/>
    </font>
    <font>
      <color theme="1"/>
      <family val="2"/>
      <scheme val="minor"/>
      <sz val="12"/>
      <name val="Calibri"/>
    </font>
    <font>
      <b/>
      <color theme="1"/>
      <family val="2"/>
      <scheme val="minor"/>
      <sz val="12"/>
      <name val="Calibri"/>
    </font>
    <font>
      <b/>
      <color theme="1"/>
      <family val="2"/>
      <scheme val="minor"/>
      <sz val="14"/>
      <name val="Calibri"/>
    </font>
    <font>
      <b/>
      <color theme="1"/>
      <family val="2"/>
      <scheme val="minor"/>
      <sz val="16"/>
      <name val="Calibri"/>
    </font>
    <font>
      <family val="2"/>
      <sz val="5"/>
      <name val="Arial"/>
    </font>
    <font>
      <family val="2"/>
      <sz val="10"/>
      <name val="Arial"/>
    </font>
    <font>
      <family val="2"/>
      <sz val="8"/>
      <name val="Arial"/>
    </font>
    <font>
      <b/>
      <color theme="1"/>
      <family val="2"/>
      <scheme val="minor"/>
      <sz val="8"/>
      <name val="Calibri"/>
    </font>
    <font>
      <b/>
      <color theme="1"/>
      <family val="2"/>
      <scheme val="minor"/>
      <sz val="10"/>
      <name val="Calibri"/>
    </font>
    <font>
      <b/>
      <color theme="1"/>
      <family val="2"/>
      <scheme val="minor"/>
      <sz val="9"/>
      <name val="Calibri"/>
    </font>
    <font>
      <b/>
      <color theme="0"/>
      <family val="2"/>
      <sz val="14"/>
      <name val="Arial"/>
    </font>
    <font>
      <b/>
      <family val="2"/>
      <sz val="10"/>
      <name val="Arial"/>
    </font>
    <font>
      <b/>
      <family val="2"/>
      <sz val="9"/>
      <name val="Arial"/>
    </font>
    <font>
      <b/>
      <family val="2"/>
      <sz val="8"/>
      <name val="Arial"/>
    </font>
    <font>
      <b/>
      <family val="2"/>
      <sz val="7"/>
      <name val="Arial"/>
    </font>
    <font>
      <b/>
      <family val="2"/>
      <sz val="8"/>
      <name val="Arial Narrow"/>
    </font>
    <font>
      <family val="2"/>
      <scheme val="minor"/>
      <sz val="9"/>
      <name val="Calibri"/>
    </font>
    <font>
      <family val="2"/>
      <scheme val="minor"/>
      <sz val="8"/>
      <name val="Calibri"/>
    </font>
    <font>
      <b/>
      <u/>
      <color rgb="FFFF0000"/>
      <family val="1"/>
      <sz val="24"/>
      <name val="Times New Roman"/>
    </font>
    <font>
      <b/>
      <u/>
      <color rgb="FFFF0000"/>
      <family val="1"/>
      <sz val="20"/>
      <name val="Times New Roman"/>
    </font>
    <font>
      <b/>
      <color rgb="FF002060"/>
      <family val="1"/>
      <sz val="20"/>
      <name val="Times New Roman"/>
    </font>
    <font>
      <b/>
      <color rgb="FFFF0000"/>
      <family val="1"/>
      <sz val="20"/>
      <name val="Times New Roman"/>
    </font>
    <font>
      <b/>
      <family val="2"/>
      <scheme val="minor"/>
      <sz val="11"/>
      <name val="Calibri"/>
    </font>
    <font>
      <color rgb="FF0000CC"/>
      <family val="2"/>
      <scheme val="minor"/>
      <sz val="12"/>
      <name val="Calibri"/>
    </font>
    <font>
      <color rgb="FFFF0000"/>
      <family val="2"/>
      <scheme val="minor"/>
      <sz val="12"/>
      <name val="Calibri"/>
    </font>
    <font>
      <b/>
      <u/>
      <color theme="1"/>
      <family val="1"/>
      <sz val="20"/>
      <name val="Times New Roman"/>
    </font>
    <font>
      <b/>
      <color theme="1"/>
      <family val="1"/>
      <sz val="22"/>
      <name val="Times New Roman"/>
    </font>
    <font>
      <b/>
      <color rgb="FFFF0000"/>
      <family val="3"/>
      <sz val="28"/>
      <name val="Courier New"/>
    </font>
    <font>
      <color rgb="FFFF0000"/>
      <family val="5"/>
      <sz val="22"/>
      <name val="Algerian"/>
    </font>
    <font>
      <b/>
      <color rgb="FFFF0000"/>
      <family val="2"/>
      <scheme val="minor"/>
      <sz val="14"/>
      <name val="Calibri"/>
    </font>
    <font>
      <family val="1"/>
      <sz val="12"/>
      <name val="Times New Roman"/>
    </font>
    <font>
      <b/>
      <color theme="1"/>
      <family val="1"/>
      <sz val="10"/>
      <name val="Times New Roman"/>
    </font>
    <font>
      <b/>
      <color rgb="FF0070C0"/>
      <family val="2"/>
      <scheme val="minor"/>
      <sz val="16"/>
      <name val="Calibri"/>
    </font>
    <font>
      <family val="2"/>
      <scheme val="minor"/>
      <sz val="12"/>
      <name val="Calibri"/>
    </font>
    <font>
      <b/>
      <i/>
      <color rgb="FF0070C0"/>
      <family val="2"/>
      <scheme val="minor"/>
      <sz val="16"/>
      <name val="Calibri"/>
    </font>
    <font>
      <b/>
      <family val="1"/>
      <sz val="16"/>
      <name val="Castellar"/>
    </font>
    <font>
      <color rgb="FFFF0000"/>
      <family val="2"/>
      <sz val="24"/>
      <name val="Copperplate Gothic Bold"/>
    </font>
    <font>
      <b/>
      <family val="2"/>
      <sz val="12"/>
      <name val="Arial"/>
    </font>
    <font>
      <family val="2"/>
      <sz val="12"/>
      <name val="Arial"/>
    </font>
    <font>
      <b/>
      <color theme="0"/>
      <family val="2"/>
      <scheme val="minor"/>
      <sz val="18"/>
      <name val="Calibri"/>
    </font>
    <font>
      <b/>
      <family val="2"/>
      <scheme val="minor"/>
      <sz val="12"/>
      <name val="Calibri"/>
    </font>
    <font>
      <color rgb="FFFF0000"/>
      <family val="2"/>
      <sz val="18"/>
      <name val="Copperplate Gothic Bold"/>
    </font>
    <font>
      <color theme="1"/>
      <family val="2"/>
      <scheme val="minor"/>
      <sz val="9"/>
      <name val="Calibri"/>
    </font>
    <font>
      <b/>
      <color rgb="FFFF0000"/>
      <family val="1"/>
      <sz val="18"/>
      <name val="Times New Roman"/>
    </font>
    <font>
      <b/>
      <color theme="1"/>
      <family val="1"/>
      <sz val="18"/>
      <name val="Times New Roman"/>
    </font>
    <font>
      <b/>
      <color theme="0"/>
      <family val="2"/>
      <scheme val="minor"/>
      <sz val="14"/>
      <name val="Calibri"/>
    </font>
    <font>
      <b/>
      <color theme="1"/>
      <family val="2"/>
      <sz val="8"/>
      <name val="Agency FB"/>
    </font>
    <font>
      <b/>
      <color theme="1"/>
      <family val="2"/>
      <sz val="5"/>
      <name val="Arial"/>
    </font>
    <font>
      <family val="2"/>
      <scheme val="minor"/>
      <sz val="6"/>
      <name val="Calibri"/>
    </font>
    <font>
      <color theme="1"/>
      <family val="2"/>
      <sz val="6"/>
      <name val="Arial"/>
    </font>
    <font>
      <b/>
      <color theme="1"/>
      <family val="2"/>
      <sz val="7"/>
      <name val="Arial"/>
    </font>
    <font>
      <b/>
      <color theme="1"/>
      <family val="2"/>
      <scheme val="minor"/>
      <sz val="7"/>
      <name val="Calibri"/>
    </font>
    <font>
      <color rgb="FFFF0000"/>
      <family val="2"/>
      <sz val="14"/>
      <name val="Copperplate Gothic Bold"/>
    </font>
    <font>
      <b/>
      <family val="2"/>
      <sz val="11"/>
      <name val="Calibri"/>
    </font>
    <font>
      <b/>
      <color rgb="FFFF0000"/>
      <family val="2"/>
      <scheme val="minor"/>
      <sz val="12"/>
      <name val="Calibri"/>
    </font>
    <font>
      <color theme="1"/>
      <family val="2"/>
      <scheme val="minor"/>
      <sz val="8"/>
      <name val="Calibri"/>
    </font>
    <font>
      <color theme="0" tint="-0.3499862666707358"/>
      <family val="2"/>
      <scheme val="minor"/>
      <sz val="11"/>
      <name val="Calibri"/>
    </font>
    <font>
      <color rgb="FFFF0000"/>
      <family val="2"/>
      <sz val="11"/>
      <name val="Copperplate Gothic Bold"/>
    </font>
    <font>
      <color theme="1"/>
      <family val="2"/>
      <scheme val="minor"/>
      <sz val="7"/>
      <name val="Calibri"/>
    </font>
    <font>
      <color indexed="10"/>
      <family val="2"/>
      <sz val="11"/>
      <name val="Copperplate Gothic Bold"/>
    </font>
    <font>
      <color indexed="10"/>
      <family val="2"/>
      <sz val="14"/>
      <name val="Copperplate Gothic Bold"/>
    </font>
    <font>
      <color indexed="8"/>
      <family val="2"/>
      <scheme val="minor"/>
      <sz val="11"/>
      <name val="Calibri"/>
    </font>
    <font>
      <color rgb="FFFF0000"/>
      <family val="2"/>
      <scheme val="minor"/>
      <sz val="11"/>
      <name val="Calibri"/>
    </font>
    <font>
      <b/>
      <family val="2"/>
      <sz val="7"/>
      <name val="Calibri"/>
    </font>
    <font>
      <b/>
      <family val="2"/>
      <scheme val="minor"/>
      <sz val="7"/>
      <name val="Calibri"/>
    </font>
    <font>
      <color theme="0"/>
      <family val="2"/>
      <scheme val="minor"/>
      <sz val="11"/>
      <name val="Calibri"/>
    </font>
    <font>
      <b/>
      <color theme="0"/>
      <family val="2"/>
      <scheme val="minor"/>
      <sz val="7"/>
      <name val="Calibri"/>
    </font>
    <font>
      <b/>
      <color rgb="FFFF0000"/>
      <family val="2"/>
      <scheme val="minor"/>
      <sz val="10"/>
      <name val="Calibri"/>
    </font>
    <font>
      <b/>
      <color theme="0"/>
      <family val="2"/>
      <scheme val="minor"/>
      <sz val="11"/>
      <name val="Calibri"/>
    </font>
    <font>
      <b/>
      <color theme="1"/>
      <family val="1"/>
      <sz val="14"/>
      <name val="Times New Roman"/>
    </font>
    <font>
      <color theme="1"/>
      <family val="1"/>
      <sz val="11"/>
      <name val="Times New Roman"/>
    </font>
    <font>
      <b/>
      <color rgb="FFFF0000"/>
      <family val="2"/>
      <sz val="16"/>
      <name val="Copperplate Gothic Bold"/>
    </font>
    <font>
      <b/>
      <color theme="1"/>
      <family val="1"/>
      <sz val="16"/>
      <name val="Times New Roman"/>
    </font>
    <font>
      <b/>
      <color theme="1"/>
      <family val="1"/>
      <sz val="12"/>
      <name val="Times New Roman"/>
    </font>
    <font>
      <b/>
      <color theme="1"/>
      <family val="1"/>
      <sz val="11"/>
      <name val="Times New Roman"/>
    </font>
    <font>
      <color theme="1"/>
      <family val="1"/>
      <sz val="8"/>
      <name val="Times New Roman"/>
    </font>
    <font>
      <b/>
      <color theme="1"/>
      <family val="2"/>
      <scheme val="minor"/>
      <sz val="24"/>
      <name val="Calibri"/>
    </font>
    <font>
      <color theme="1"/>
      <family val="2"/>
      <sz val="8"/>
      <name val="Arial"/>
    </font>
    <font>
      <color theme="1"/>
      <family val="2"/>
      <sz val="7"/>
      <name val="Arial"/>
    </font>
    <font>
      <color theme="1"/>
      <family val="2"/>
      <sz val="10"/>
      <name val="Arial"/>
    </font>
    <font>
      <color rgb="FFFF0000"/>
      <family val="2"/>
      <sz val="22"/>
      <name val="Copperplate Gothic Bold"/>
    </font>
  </fonts>
  <fills count="64">
    <fill>
      <patternFill patternType="none"/>
    </fill>
    <fill>
      <patternFill patternType="gray125"/>
    </fill>
    <fill>
      <patternFill patternType="solid">
        <fgColor rgb="FF0066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"/>
        <bgColor indexed="64"/>
      </patternFill>
    </fill>
    <fill>
      <patternFill patternType="solid">
        <fgColor rgb="FFFFC000"/>
        <bgColor indexed="64"/>
      </patternFill>
    </fill>
    <fill>
      <gradientFill degree="270">
        <stop position="0">
          <color theme="0"/>
        </stop>
        <stop position="1">
          <color rgb="FFFF99FF"/>
        </stop>
      </gradientFill>
    </fill>
    <fill>
      <gradientFill degree="270">
        <stop position="0">
          <color theme="0"/>
        </stop>
        <stop position="1">
          <color theme="9" tint="0.4000061037018952"/>
        </stop>
      </gradientFill>
    </fill>
    <fill>
      <gradientFill degree="270">
        <stop position="0">
          <color theme="0"/>
        </stop>
        <stop position="1">
          <color theme="9" tint="-0.25098422193060094"/>
        </stop>
      </gradientFill>
    </fill>
    <fill>
      <patternFill patternType="solid">
        <fgColor rgb="FFFFFFBD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FF7A5B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53D2FF"/>
        <bgColor indexed="64"/>
      </patternFill>
    </fill>
    <fill>
      <patternFill patternType="solid">
        <fgColor rgb="FF8DE38D"/>
        <bgColor indexed="64"/>
      </patternFill>
    </fill>
    <fill>
      <patternFill patternType="solid">
        <fgColor rgb="FF92D050"/>
        <bgColor indexed="64"/>
      </patternFill>
    </fill>
    <fill>
      <gradientFill degree="270">
        <stop position="0">
          <color theme="0"/>
        </stop>
        <stop position="1">
          <color theme="3" tint="0.4000061037018952"/>
        </stop>
      </gradientFill>
    </fill>
    <fill>
      <gradientFill degree="180">
        <stop position="0">
          <color theme="0"/>
        </stop>
        <stop position="1">
          <color rgb="FFCCFFFF"/>
        </stop>
      </gradientFill>
    </fill>
    <fill>
      <patternFill patternType="solid">
        <fgColor theme="7" tint="0.7999816888943144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rgb="FF323E1A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8" tint="0.5999938962981048"/>
        <bgColor indexed="64"/>
      </patternFill>
    </fill>
    <fill>
      <patternFill patternType="solid">
        <fgColor theme="6" tint="0.7999816888943144"/>
        <bgColor indexed="64"/>
      </patternFill>
    </fill>
    <fill>
      <gradientFill degree="180">
        <stop position="0">
          <color theme="0"/>
        </stop>
        <stop position="1">
          <color rgb="FFFF0000"/>
        </stop>
      </gradientFill>
    </fill>
    <fill>
      <gradientFill degree="180">
        <stop position="0">
          <color theme="0"/>
        </stop>
        <stop position="1">
          <color rgb="FFFFFF00"/>
        </stop>
      </gradientFill>
    </fill>
    <fill>
      <gradientFill degree="180">
        <stop position="0">
          <color theme="0"/>
        </stop>
        <stop position="1">
          <color rgb="FF00B050"/>
        </stop>
      </gradientFill>
    </fill>
    <fill>
      <gradientFill degree="270">
        <stop position="0">
          <color theme="0"/>
        </stop>
        <stop position="1">
          <color rgb="FFFFFF00"/>
        </stop>
      </gradientFill>
    </fill>
    <fill>
      <patternFill patternType="solid">
        <fgColor rgb="FF000066"/>
        <bgColor indexed="64"/>
      </patternFill>
    </fill>
    <fill>
      <patternFill patternType="solid">
        <fgColor rgb="FFFF99FF"/>
        <bgColor indexed="64"/>
      </patternFill>
    </fill>
    <fill>
      <gradientFill degree="270">
        <stop position="0">
          <color theme="0"/>
        </stop>
        <stop position="1">
          <color rgb="FFFFFF99"/>
        </stop>
      </gradientFill>
    </fill>
    <fill>
      <patternFill patternType="solid">
        <fgColor rgb="FFA2E8A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2"/>
        <bgColor indexed="64"/>
      </patternFill>
    </fill>
    <fill>
      <gradientFill degree="270">
        <stop position="0">
          <color theme="0"/>
        </stop>
        <stop position="1">
          <color theme="4" tint="0.4000061037018952"/>
        </stop>
      </gradientFill>
    </fill>
    <fill>
      <gradientFill degree="270">
        <stop position="0">
          <color theme="0"/>
        </stop>
        <stop position="1">
          <color theme="7" tint="0.5999938962981048"/>
        </stop>
      </gradientFill>
    </fill>
    <fill>
      <gradientFill degree="270">
        <stop position="0">
          <color theme="0"/>
        </stop>
        <stop position="1">
          <color rgb="FFFFFFCC"/>
        </stop>
      </gradientFill>
    </fill>
    <fill>
      <gradientFill degree="270">
        <stop position="0">
          <color theme="0"/>
        </stop>
        <stop position="1">
          <color theme="4" tint="0.5999938962981048"/>
        </stop>
      </gradientFill>
    </fill>
    <fill>
      <patternFill patternType="solid">
        <fgColor rgb="FFCCFFFF"/>
        <bgColor indexed="64"/>
      </patternFill>
    </fill>
    <fill>
      <gradientFill degree="270">
        <stop position="0">
          <color theme="0"/>
        </stop>
        <stop position="1">
          <color rgb="FFD9FFFF"/>
        </stop>
      </gradientFill>
    </fill>
    <fill>
      <patternFill patternType="solid">
        <fgColor theme="4" tint="0.7999816888943144"/>
        <bgColor indexed="64"/>
      </patternFill>
    </fill>
    <fill>
      <gradientFill degree="270">
        <stop position="0">
          <color theme="0"/>
        </stop>
        <stop position="1">
          <color rgb="FF66FF99"/>
        </stop>
      </gradientFill>
    </fill>
    <fill>
      <gradientFill degree="180">
        <stop position="0">
          <color theme="0"/>
        </stop>
        <stop position="1">
          <color theme="9" tint="0.5999938962981048"/>
        </stop>
      </gradientFill>
    </fill>
    <fill>
      <gradientFill degree="90">
        <stop position="0">
          <color theme="0"/>
        </stop>
        <stop position="1">
          <color rgb="FFFFFF99"/>
        </stop>
      </gradientFill>
    </fill>
    <fill>
      <gradientFill degree="90">
        <stop position="0">
          <color theme="0"/>
        </stop>
        <stop position="1">
          <color theme="9" tint="0.5999938962981048"/>
        </stop>
      </gradientFill>
    </fill>
    <fill>
      <gradientFill degree="270">
        <stop position="0">
          <color theme="0"/>
        </stop>
        <stop position="1">
          <color theme="9" tint="0.5999938962981048"/>
        </stop>
      </gradientFill>
    </fill>
    <fill>
      <gradientFill degree="270">
        <stop position="0">
          <color theme="0"/>
        </stop>
        <stop position="1">
          <color rgb="FF66FFFF"/>
        </stop>
      </gradientFill>
    </fill>
    <fill>
      <patternFill patternType="solid">
        <fgColor theme="6" tint="0.5999938962981048"/>
        <bgColor indexed="64"/>
      </patternFill>
    </fill>
    <fill>
      <gradientFill degree="270">
        <stop position="0">
          <color theme="0"/>
        </stop>
        <stop position="1">
          <color rgb="FFFFC000"/>
        </stop>
      </gradientFill>
    </fill>
    <fill>
      <patternFill patternType="solid">
        <fgColor rgb="FFD9FFFF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gradientFill degree="180">
        <stop position="0">
          <color theme="0"/>
        </stop>
        <stop position="1">
          <color theme="9" tint="0.4000061037018952"/>
        </stop>
      </gradientFill>
    </fill>
    <fill>
      <gradientFill degree="270">
        <stop position="0">
          <color theme="0"/>
        </stop>
        <stop position="1">
          <color rgb="FF7030A0"/>
        </stop>
      </gradientFill>
    </fill>
    <fill>
      <patternFill patternType="solid">
        <fgColor rgb="FFFFFF66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rgb="FFF8BAE3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6" tint="0.3999755851924192"/>
        <bgColor indexed="64"/>
      </patternFill>
    </fill>
  </fills>
  <borders count="9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/>
      <top style="medium">
        <color indexed="64"/>
      </top>
      <bottom style="medium"/>
      <diagonal/>
    </border>
    <border>
      <left style="thin">
        <color indexed="64"/>
      </left>
      <right style="thin"/>
      <top style="medium"/>
      <bottom style="medium"/>
      <diagonal/>
    </border>
    <border>
      <left/>
      <right style="thin"/>
      <top style="medium"/>
      <bottom style="medium"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/>
      <diagonal/>
    </border>
    <border>
      <left style="medium"/>
      <right/>
      <top style="medium"/>
      <bottom style="hair"/>
      <diagonal/>
    </border>
    <border>
      <left style="thin"/>
      <right style="thin"/>
      <top style="medium"/>
      <bottom style="hair"/>
      <diagonal/>
    </border>
    <border>
      <left style="thin"/>
      <right style="hair"/>
      <top style="medium"/>
      <bottom style="hair"/>
      <diagonal/>
    </border>
    <border>
      <left style="medium"/>
      <right/>
      <top style="hair"/>
      <bottom style="medium"/>
      <diagonal/>
    </border>
    <border>
      <left style="thin"/>
      <right style="thin"/>
      <top style="hair"/>
      <bottom style="medium"/>
      <diagonal/>
    </border>
    <border>
      <left style="thin"/>
      <right style="hair"/>
      <top style="hair"/>
      <bottom style="medium"/>
      <diagonal/>
    </border>
    <border>
      <left style="medium"/>
      <right/>
      <top style="medium"/>
      <bottom style="medium"/>
      <diagonal/>
    </border>
    <border>
      <left/>
      <right/>
      <top style="medium"/>
      <bottom style="medium"/>
      <diagonal/>
    </border>
    <border>
      <left/>
      <right style="medium"/>
      <top style="medium"/>
      <bottom style="medium"/>
      <diagonal/>
    </border>
    <border>
      <left style="medium"/>
      <right style="thin"/>
      <top style="medium"/>
      <bottom style="thin"/>
      <diagonal/>
    </border>
    <border>
      <left style="medium"/>
      <right style="thin"/>
      <top style="thin"/>
      <bottom style="medium"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>
        <color indexed="64"/>
      </right>
      <top style="medium"/>
      <bottom style="thin"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/>
      <top style="thin"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ck">
        <color theme="0"/>
      </right>
      <top style="thin">
        <color indexed="64"/>
      </top>
      <bottom style="thin">
        <color indexed="64"/>
      </bottom>
      <diagonal/>
    </border>
    <border>
      <left style="thick">
        <color theme="0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93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2" borderId="0" xfId="0" applyFill="1"/>
    <xf numFmtId="0" fontId="2" fillId="0" borderId="0" xfId="0" applyFont="1" applyAlignment="1" applyProtection="1">
      <alignment vertical="center"/>
      <protection locked="0"/>
    </xf>
    <xf numFmtId="0" fontId="3" fillId="2" borderId="0" xfId="0" applyFont="1" applyFill="1" applyAlignment="1">
      <alignment vertical="center"/>
    </xf>
    <xf numFmtId="0" fontId="4" fillId="2" borderId="0" xfId="0" applyFont="1" applyFill="1"/>
    <xf numFmtId="0" fontId="3" fillId="2" borderId="0" xfId="0" applyFont="1" applyFill="1" applyAlignment="1" applyProtection="1">
      <alignment vertical="center"/>
      <protection locked="0"/>
    </xf>
    <xf numFmtId="0" fontId="5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5" fillId="2" borderId="0" xfId="0" applyFont="1" applyFill="1" applyProtection="1">
      <protection locked="0"/>
    </xf>
    <xf numFmtId="0" fontId="5" fillId="2" borderId="0" xfId="0" applyFont="1" applyFill="1"/>
    <xf numFmtId="0" fontId="7" fillId="2" borderId="0" xfId="0" applyFont="1" applyFill="1"/>
    <xf numFmtId="0" fontId="2" fillId="2" borderId="0" xfId="0" applyFont="1" applyFill="1" applyAlignment="1" applyProtection="1">
      <alignment vertical="center"/>
      <protection locked="0"/>
    </xf>
    <xf numFmtId="0" fontId="8" fillId="3" borderId="0" xfId="0" applyFont="1" applyFill="1" applyProtection="1">
      <protection hidden="1"/>
    </xf>
    <xf numFmtId="0" fontId="9" fillId="0" borderId="0" xfId="0" applyFont="1" applyProtection="1">
      <protection hidden="1"/>
    </xf>
    <xf numFmtId="0" fontId="8" fillId="3" borderId="0" xfId="0" applyFont="1" applyFill="1" applyAlignment="1" applyProtection="1">
      <alignment horizontal="left"/>
      <protection hidden="1"/>
    </xf>
    <xf numFmtId="0" fontId="10" fillId="0" borderId="0" xfId="0" applyFont="1" applyProtection="1">
      <protection hidden="1"/>
    </xf>
    <xf numFmtId="0" fontId="9" fillId="0" borderId="0" xfId="0" applyFont="1" applyAlignment="1" applyProtection="1">
      <alignment vertical="center"/>
      <protection hidden="1"/>
    </xf>
    <xf numFmtId="0" fontId="11" fillId="3" borderId="0" xfId="0" applyFont="1" applyFill="1" applyAlignment="1" applyProtection="1">
      <alignment vertical="center"/>
      <protection hidden="1"/>
    </xf>
    <xf numFmtId="0" fontId="8" fillId="3" borderId="0" xfId="0" applyFont="1" applyFill="1" applyAlignment="1" applyProtection="1">
      <alignment vertical="center"/>
      <protection hidden="1"/>
    </xf>
    <xf numFmtId="0" fontId="8" fillId="3" borderId="0" xfId="0" applyFont="1" applyFill="1" applyAlignment="1" applyProtection="1">
      <alignment horizontal="left" vertical="center"/>
      <protection hidden="1"/>
    </xf>
    <xf numFmtId="0" fontId="12" fillId="3" borderId="0" xfId="0" applyFont="1" applyFill="1" applyAlignment="1" applyProtection="1">
      <alignment vertical="center"/>
      <protection hidden="1"/>
    </xf>
    <xf numFmtId="0" fontId="13" fillId="3" borderId="0" xfId="0" applyFont="1" applyFill="1" applyAlignment="1" applyProtection="1">
      <alignment vertical="center"/>
      <protection hidden="1"/>
    </xf>
    <xf numFmtId="0" fontId="12" fillId="3" borderId="0" xfId="0" applyFont="1" applyFill="1" applyAlignment="1" applyProtection="1">
      <alignment horizontal="center" vertical="center"/>
      <protection hidden="1"/>
    </xf>
    <xf numFmtId="0" fontId="10" fillId="0" borderId="0" xfId="0" applyFont="1" applyAlignment="1" applyProtection="1">
      <alignment vertical="center"/>
      <protection hidden="1"/>
    </xf>
    <xf numFmtId="0" fontId="14" fillId="4" borderId="1" xfId="0" applyFont="1" applyFill="1" applyBorder="1" applyAlignment="1" applyProtection="1">
      <alignment horizontal="center" vertical="center"/>
      <protection hidden="1"/>
    </xf>
    <xf numFmtId="0" fontId="14" fillId="4" borderId="2" xfId="0" applyFont="1" applyFill="1" applyBorder="1" applyAlignment="1" applyProtection="1">
      <alignment horizontal="center" vertical="center"/>
      <protection hidden="1"/>
    </xf>
    <xf numFmtId="0" fontId="14" fillId="4" borderId="3" xfId="0" applyFont="1" applyFill="1" applyBorder="1" applyAlignment="1" applyProtection="1">
      <alignment horizontal="center" vertical="center"/>
      <protection hidden="1"/>
    </xf>
    <xf numFmtId="0" fontId="15" fillId="0" borderId="0" xfId="0" applyFont="1" applyAlignment="1" applyProtection="1">
      <alignment vertical="center"/>
      <protection hidden="1"/>
    </xf>
    <xf numFmtId="0" fontId="16" fillId="5" borderId="4" xfId="0" applyFont="1" applyFill="1" applyBorder="1" applyAlignment="1" applyProtection="1">
      <alignment horizontal="center" vertical="center"/>
      <protection hidden="1"/>
    </xf>
    <xf numFmtId="0" fontId="16" fillId="5" borderId="5" xfId="0" applyFont="1" applyFill="1" applyBorder="1" applyAlignment="1" applyProtection="1">
      <alignment horizontal="center" vertical="center"/>
      <protection hidden="1"/>
    </xf>
    <xf numFmtId="0" fontId="16" fillId="6" borderId="6" xfId="0" applyFont="1" applyFill="1" applyBorder="1" applyAlignment="1" applyProtection="1">
      <alignment horizontal="center" vertical="center"/>
      <protection hidden="1"/>
    </xf>
    <xf numFmtId="0" fontId="15" fillId="0" borderId="0" xfId="0" applyFont="1" applyProtection="1">
      <protection hidden="1"/>
    </xf>
    <xf numFmtId="0" fontId="16" fillId="7" borderId="7" xfId="0" applyFont="1" applyFill="1" applyBorder="1" applyAlignment="1" applyProtection="1">
      <alignment horizontal="center"/>
      <protection hidden="1"/>
    </xf>
    <xf numFmtId="0" fontId="16" fillId="7" borderId="8" xfId="0" applyFont="1" applyFill="1" applyBorder="1" applyAlignment="1" applyProtection="1">
      <alignment horizontal="center"/>
      <protection hidden="1"/>
    </xf>
    <xf numFmtId="0" fontId="16" fillId="6" borderId="9" xfId="0" applyFont="1" applyFill="1" applyBorder="1" applyAlignment="1" applyProtection="1">
      <alignment horizontal="center"/>
      <protection hidden="1"/>
    </xf>
    <xf numFmtId="0" fontId="17" fillId="8" borderId="10" xfId="0" applyFont="1" applyFill="1" applyBorder="1" applyAlignment="1" applyProtection="1">
      <alignment horizontal="center" vertical="center"/>
      <protection hidden="1"/>
    </xf>
    <xf numFmtId="0" fontId="17" fillId="9" borderId="10" xfId="0" applyFont="1" applyFill="1" applyBorder="1" applyAlignment="1" applyProtection="1">
      <alignment horizontal="center" vertical="center" wrapText="1"/>
      <protection hidden="1"/>
    </xf>
    <xf numFmtId="0" fontId="17" fillId="9" borderId="10" xfId="0" applyFont="1" applyFill="1" applyBorder="1" applyAlignment="1" applyProtection="1">
      <alignment horizontal="center" vertical="center"/>
      <protection hidden="1"/>
    </xf>
    <xf numFmtId="0" fontId="17" fillId="9" borderId="10" xfId="0" applyFont="1" applyFill="1" applyBorder="1" applyAlignment="1" applyProtection="1">
      <alignment horizontal="center" vertical="center" shrinkToFit="1"/>
      <protection hidden="1"/>
    </xf>
    <xf numFmtId="0" fontId="17" fillId="9" borderId="10" xfId="0" applyFont="1" applyFill="1" applyBorder="1" applyAlignment="1" applyProtection="1">
      <alignment horizontal="center" vertical="center" shrinkToFit="1" textRotation="90"/>
      <protection hidden="1"/>
    </xf>
    <xf numFmtId="0" fontId="18" fillId="9" borderId="10" xfId="0" applyFont="1" applyFill="1" applyBorder="1" applyAlignment="1" applyProtection="1">
      <alignment horizontal="center" vertical="center" shrinkToFit="1" textRotation="90"/>
      <protection hidden="1"/>
    </xf>
    <xf numFmtId="0" fontId="17" fillId="8" borderId="6" xfId="0" applyFont="1" applyFill="1" applyBorder="1" applyAlignment="1" applyProtection="1">
      <alignment horizontal="center" vertical="center"/>
      <protection hidden="1"/>
    </xf>
    <xf numFmtId="0" fontId="17" fillId="8" borderId="6" xfId="0" applyFont="1" applyFill="1" applyBorder="1" applyAlignment="1" applyProtection="1">
      <alignment horizontal="center" vertical="center" wrapText="1"/>
      <protection hidden="1"/>
    </xf>
    <xf numFmtId="0" fontId="19" fillId="9" borderId="10" xfId="0" applyFont="1" applyFill="1" applyBorder="1" applyAlignment="1" applyProtection="1">
      <alignment horizontal="center" vertical="center" wrapText="1"/>
      <protection hidden="1"/>
    </xf>
    <xf numFmtId="0" fontId="17" fillId="8" borderId="11" xfId="0" applyFont="1" applyFill="1" applyBorder="1" applyAlignment="1" applyProtection="1">
      <alignment horizontal="center" vertical="center"/>
      <protection hidden="1"/>
    </xf>
    <xf numFmtId="0" fontId="17" fillId="8" borderId="11" xfId="0" applyFont="1" applyFill="1" applyBorder="1" applyAlignment="1" applyProtection="1">
      <alignment horizontal="center" vertical="center" wrapText="1"/>
      <protection hidden="1"/>
    </xf>
    <xf numFmtId="0" fontId="17" fillId="3" borderId="10" xfId="0" applyFont="1" applyFill="1" applyBorder="1" applyAlignment="1" applyProtection="1">
      <alignment horizontal="center" vertical="center"/>
      <protection hidden="1"/>
    </xf>
    <xf numFmtId="0" fontId="20" fillId="3" borderId="10" xfId="0" applyFont="1" applyFill="1" applyBorder="1" applyAlignment="1" applyProtection="1">
      <alignment horizontal="left" vertical="center" shrinkToFit="1"/>
      <protection locked="0" hidden="1"/>
    </xf>
    <xf numFmtId="1" fontId="20" fillId="0" borderId="10" xfId="0" applyNumberFormat="1" applyFont="1" applyBorder="1" applyAlignment="1" applyProtection="1">
      <alignment horizontal="center" vertical="center" shrinkToFit="1"/>
      <protection locked="0" hidden="1"/>
    </xf>
    <xf numFmtId="0" fontId="20" fillId="0" borderId="1" xfId="0" applyFont="1" applyBorder="1" applyAlignment="1" applyProtection="1">
      <alignment horizontal="center" vertical="center" shrinkToFit="1"/>
      <protection locked="0" hidden="1"/>
    </xf>
    <xf numFmtId="0" fontId="20" fillId="0" borderId="10" xfId="0" applyFont="1" applyBorder="1" applyAlignment="1" applyProtection="1">
      <alignment horizontal="center" vertical="center" shrinkToFit="1"/>
      <protection locked="0" hidden="1"/>
    </xf>
    <xf numFmtId="0" fontId="20" fillId="0" borderId="10" xfId="0" applyFont="1" applyBorder="1" applyAlignment="1" applyProtection="1">
      <alignment horizontal="center" vertical="center" shrinkToFit="1"/>
      <protection hidden="1"/>
    </xf>
    <xf numFmtId="0" fontId="20" fillId="0" borderId="3" xfId="0" applyFont="1" applyBorder="1" applyAlignment="1" applyProtection="1">
      <alignment horizontal="center" vertical="center" shrinkToFit="1"/>
      <protection locked="0" hidden="1"/>
    </xf>
    <xf numFmtId="0" fontId="20" fillId="0" borderId="10" xfId="0" applyFont="1" applyBorder="1" applyAlignment="1" applyProtection="1">
      <alignment horizontal="left" vertical="center" shrinkToFit="1"/>
      <protection locked="0" hidden="1"/>
    </xf>
    <xf numFmtId="49" fontId="20" fillId="0" borderId="10" xfId="0" applyNumberFormat="1" applyFont="1" applyBorder="1" applyAlignment="1" applyProtection="1">
      <alignment horizontal="center" vertical="center" shrinkToFit="1"/>
      <protection locked="0" hidden="1"/>
    </xf>
    <xf numFmtId="49" fontId="21" fillId="0" borderId="10" xfId="0" applyNumberFormat="1" applyFont="1" applyBorder="1" applyAlignment="1" applyProtection="1">
      <alignment horizontal="center" vertical="center" shrinkToFit="1"/>
      <protection locked="0" hidden="1"/>
    </xf>
    <xf numFmtId="0" fontId="0" fillId="3" borderId="0" xfId="0" applyFill="1"/>
    <xf numFmtId="0" fontId="11" fillId="3" borderId="0" xfId="0" applyFont="1" applyFill="1" applyAlignment="1">
      <alignment vertical="center"/>
    </xf>
    <xf numFmtId="0" fontId="1" fillId="3" borderId="0" xfId="0" applyFont="1" applyFill="1"/>
    <xf numFmtId="0" fontId="22" fillId="3" borderId="0" xfId="0" applyFont="1" applyFill="1" applyAlignment="1">
      <alignment horizontal="center"/>
    </xf>
    <xf numFmtId="0" fontId="23" fillId="3" borderId="0" xfId="0" applyFont="1" applyFill="1" applyAlignment="1">
      <alignment horizontal="center"/>
    </xf>
    <xf numFmtId="0" fontId="24" fillId="3" borderId="0" xfId="0" applyFont="1" applyFill="1" applyAlignment="1">
      <alignment horizontal="center" vertical="center"/>
    </xf>
    <xf numFmtId="0" fontId="25" fillId="3" borderId="0" xfId="0" applyFont="1" applyFill="1" applyAlignment="1">
      <alignment horizontal="center" vertical="center"/>
    </xf>
    <xf numFmtId="0" fontId="13" fillId="3" borderId="0" xfId="0" applyFont="1" applyFill="1"/>
    <xf numFmtId="0" fontId="1" fillId="3" borderId="0" xfId="0" applyFont="1" applyFill="1" applyAlignment="1">
      <alignment horizontal="center" vertical="center" wrapText="1"/>
    </xf>
    <xf numFmtId="0" fontId="5" fillId="10" borderId="10" xfId="0" applyFont="1" applyFill="1" applyBorder="1" applyAlignment="1">
      <alignment horizontal="center" vertical="center" wrapText="1"/>
    </xf>
    <xf numFmtId="0" fontId="5" fillId="10" borderId="1" xfId="0" applyFont="1" applyFill="1" applyBorder="1" applyAlignment="1">
      <alignment horizontal="center" vertical="center" wrapText="1"/>
    </xf>
    <xf numFmtId="0" fontId="5" fillId="10" borderId="2" xfId="0" applyFont="1" applyFill="1" applyBorder="1" applyAlignment="1">
      <alignment horizontal="center" vertical="center" wrapText="1"/>
    </xf>
    <xf numFmtId="0" fontId="5" fillId="10" borderId="3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 textRotation="90"/>
    </xf>
    <xf numFmtId="0" fontId="26" fillId="6" borderId="10" xfId="0" applyFont="1" applyFill="1" applyBorder="1" applyAlignment="1">
      <alignment horizontal="center" vertical="center"/>
    </xf>
    <xf numFmtId="0" fontId="1" fillId="11" borderId="10" xfId="0" applyFont="1" applyFill="1" applyBorder="1" applyAlignment="1">
      <alignment horizontal="center" vertical="center"/>
    </xf>
    <xf numFmtId="0" fontId="1" fillId="12" borderId="10" xfId="0" applyFont="1" applyFill="1" applyBorder="1" applyAlignment="1">
      <alignment horizontal="center" vertical="center"/>
    </xf>
    <xf numFmtId="0" fontId="26" fillId="13" borderId="10" xfId="0" applyFont="1" applyFill="1" applyBorder="1" applyAlignment="1">
      <alignment horizontal="center" vertical="center"/>
    </xf>
    <xf numFmtId="0" fontId="1" fillId="14" borderId="10" xfId="0" applyFont="1" applyFill="1" applyBorder="1" applyAlignment="1">
      <alignment horizontal="center" vertical="center"/>
    </xf>
    <xf numFmtId="0" fontId="1" fillId="15" borderId="10" xfId="0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4" fillId="0" borderId="10" xfId="0" applyFont="1" applyBorder="1" applyAlignment="1" applyProtection="1">
      <alignment horizontal="center" vertical="center"/>
      <protection locked="0"/>
    </xf>
    <xf numFmtId="0" fontId="27" fillId="0" borderId="10" xfId="0" applyFont="1" applyBorder="1" applyAlignment="1">
      <alignment horizontal="center" vertical="center"/>
    </xf>
    <xf numFmtId="0" fontId="27" fillId="0" borderId="10" xfId="0" applyFont="1" applyBorder="1" applyAlignment="1" applyProtection="1">
      <alignment horizontal="center" vertical="center"/>
      <protection locked="0"/>
    </xf>
    <xf numFmtId="1" fontId="27" fillId="0" borderId="10" xfId="0" applyNumberFormat="1" applyFont="1" applyBorder="1" applyAlignment="1">
      <alignment horizontal="center" vertical="center"/>
    </xf>
    <xf numFmtId="0" fontId="28" fillId="0" borderId="10" xfId="0" applyFont="1" applyBorder="1" applyAlignment="1" applyProtection="1">
      <alignment horizontal="center" vertical="center"/>
      <protection locked="0"/>
    </xf>
    <xf numFmtId="0" fontId="29" fillId="3" borderId="0" xfId="0" applyFont="1" applyFill="1" applyAlignment="1">
      <alignment horizontal="center"/>
    </xf>
    <xf numFmtId="0" fontId="1" fillId="3" borderId="0" xfId="0" applyFont="1" applyFill="1" applyAlignment="1">
      <alignment vertical="center" textRotation="255"/>
    </xf>
    <xf numFmtId="0" fontId="5" fillId="16" borderId="10" xfId="0" applyFont="1" applyFill="1" applyBorder="1" applyAlignment="1">
      <alignment horizontal="center" vertical="center" textRotation="255"/>
    </xf>
    <xf numFmtId="0" fontId="30" fillId="17" borderId="10" xfId="0" applyFont="1" applyFill="1" applyBorder="1" applyAlignment="1">
      <alignment horizontal="center" vertical="center"/>
    </xf>
    <xf numFmtId="0" fontId="30" fillId="17" borderId="4" xfId="0" applyFont="1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1" borderId="3" xfId="0" applyFill="1" applyBorder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0" fontId="0" fillId="11" borderId="8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5" fillId="13" borderId="10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5" fillId="11" borderId="10" xfId="0" applyFont="1" applyFill="1" applyBorder="1" applyAlignment="1">
      <alignment horizontal="center" vertical="center"/>
    </xf>
    <xf numFmtId="0" fontId="5" fillId="17" borderId="10" xfId="0" applyFont="1" applyFill="1" applyBorder="1" applyAlignment="1">
      <alignment horizontal="center" vertical="center"/>
    </xf>
    <xf numFmtId="0" fontId="9" fillId="3" borderId="0" xfId="0" applyFont="1" applyFill="1"/>
    <xf numFmtId="0" fontId="10" fillId="3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31" fillId="3" borderId="0" xfId="0" applyFont="1" applyFill="1" applyAlignment="1">
      <alignment horizontal="center" vertical="center"/>
    </xf>
    <xf numFmtId="0" fontId="12" fillId="3" borderId="0" xfId="0" applyFont="1" applyFill="1"/>
    <xf numFmtId="0" fontId="32" fillId="3" borderId="0" xfId="0" applyFont="1" applyFill="1" applyAlignment="1">
      <alignment horizontal="center" vertical="center"/>
    </xf>
    <xf numFmtId="0" fontId="32" fillId="3" borderId="12" xfId="0" applyFont="1" applyFill="1" applyBorder="1" applyAlignment="1">
      <alignment horizontal="center" vertical="center"/>
    </xf>
    <xf numFmtId="0" fontId="1" fillId="18" borderId="13" xfId="0" applyFont="1" applyFill="1" applyBorder="1" applyAlignment="1">
      <alignment horizontal="center" vertical="center"/>
    </xf>
    <xf numFmtId="0" fontId="7" fillId="7" borderId="14" xfId="0" applyFont="1" applyFill="1" applyBorder="1" applyAlignment="1">
      <alignment horizontal="center" vertical="center"/>
    </xf>
    <xf numFmtId="0" fontId="7" fillId="19" borderId="15" xfId="0" applyFont="1" applyFill="1" applyBorder="1" applyAlignment="1">
      <alignment horizontal="center" vertical="center"/>
    </xf>
    <xf numFmtId="0" fontId="7" fillId="19" borderId="14" xfId="0" applyFont="1" applyFill="1" applyBorder="1" applyAlignment="1">
      <alignment horizontal="center" vertical="center"/>
    </xf>
    <xf numFmtId="0" fontId="7" fillId="19" borderId="16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33" fillId="20" borderId="17" xfId="0" applyFont="1" applyFill="1" applyBorder="1" applyAlignment="1">
      <alignment horizontal="center" vertical="center"/>
    </xf>
    <xf numFmtId="0" fontId="34" fillId="0" borderId="18" xfId="0" applyFont="1" applyBorder="1" applyAlignment="1">
      <alignment horizontal="center" vertical="center" shrinkToFit="1"/>
    </xf>
    <xf numFmtId="0" fontId="35" fillId="0" borderId="19" xfId="0" applyFont="1" applyBorder="1" applyAlignment="1">
      <alignment horizontal="center" vertical="center" wrapText="1" shrinkToFit="1"/>
    </xf>
    <xf numFmtId="0" fontId="33" fillId="20" borderId="20" xfId="0" applyFont="1" applyFill="1" applyBorder="1" applyAlignment="1">
      <alignment horizontal="center" vertical="center"/>
    </xf>
    <xf numFmtId="0" fontId="34" fillId="0" borderId="21" xfId="0" applyFont="1" applyBorder="1" applyAlignment="1">
      <alignment horizontal="center" vertical="center" shrinkToFit="1"/>
    </xf>
    <xf numFmtId="0" fontId="35" fillId="0" borderId="22" xfId="0" applyFont="1" applyBorder="1" applyAlignment="1">
      <alignment horizontal="center" vertical="center" wrapText="1" shrinkToFit="1"/>
    </xf>
    <xf numFmtId="0" fontId="36" fillId="20" borderId="23" xfId="0" applyFont="1" applyFill="1" applyBorder="1" applyAlignment="1">
      <alignment vertical="center"/>
    </xf>
    <xf numFmtId="0" fontId="37" fillId="0" borderId="14" xfId="0" applyFont="1" applyBorder="1" applyAlignment="1">
      <alignment horizontal="center" vertical="center" shrinkToFit="1"/>
    </xf>
    <xf numFmtId="0" fontId="38" fillId="0" borderId="24" xfId="0" applyFont="1" applyBorder="1" applyAlignment="1">
      <alignment horizontal="center" vertical="center" wrapText="1" shrinkToFit="1"/>
    </xf>
    <xf numFmtId="0" fontId="38" fillId="0" borderId="25" xfId="0" applyFont="1" applyBorder="1" applyAlignment="1">
      <alignment horizontal="center" vertical="center" wrapText="1" shrinkToFit="1"/>
    </xf>
    <xf numFmtId="0" fontId="33" fillId="20" borderId="26" xfId="0" applyFont="1" applyFill="1" applyBorder="1" applyAlignment="1">
      <alignment horizontal="center" vertical="center"/>
    </xf>
    <xf numFmtId="0" fontId="33" fillId="20" borderId="27" xfId="0" applyFont="1" applyFill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9" fillId="3" borderId="0" xfId="0" applyFont="1" applyFill="1" applyAlignment="1">
      <alignment vertical="center"/>
    </xf>
    <xf numFmtId="0" fontId="16" fillId="3" borderId="0" xfId="0" applyFont="1" applyFill="1" applyAlignment="1">
      <alignment vertical="center"/>
    </xf>
    <xf numFmtId="0" fontId="39" fillId="3" borderId="0" xfId="0" applyFont="1" applyFill="1" applyAlignment="1">
      <alignment horizontal="right" vertical="center"/>
    </xf>
    <xf numFmtId="0" fontId="40" fillId="3" borderId="0" xfId="0" applyFont="1" applyFill="1" applyAlignment="1">
      <alignment horizontal="center" vertical="center"/>
    </xf>
    <xf numFmtId="0" fontId="41" fillId="3" borderId="0" xfId="0" applyFont="1" applyFill="1" applyAlignment="1">
      <alignment horizontal="left" vertical="center"/>
    </xf>
    <xf numFmtId="0" fontId="41" fillId="3" borderId="0" xfId="0" applyFont="1" applyFill="1" applyAlignment="1">
      <alignment vertical="center"/>
    </xf>
    <xf numFmtId="0" fontId="42" fillId="3" borderId="0" xfId="0" applyFont="1" applyFill="1" applyAlignment="1">
      <alignment vertical="center"/>
    </xf>
    <xf numFmtId="0" fontId="41" fillId="3" borderId="12" xfId="0" applyFont="1" applyFill="1" applyBorder="1" applyAlignment="1">
      <alignment vertical="center"/>
    </xf>
    <xf numFmtId="0" fontId="6" fillId="21" borderId="28" xfId="0" applyFont="1" applyFill="1" applyBorder="1" applyAlignment="1">
      <alignment horizontal="center" vertical="center"/>
    </xf>
    <xf numFmtId="0" fontId="9" fillId="0" borderId="29" xfId="0" applyFont="1" applyBorder="1" applyAlignment="1">
      <alignment vertical="center"/>
    </xf>
    <xf numFmtId="0" fontId="12" fillId="21" borderId="30" xfId="0" applyFont="1" applyFill="1" applyBorder="1" applyAlignment="1">
      <alignment horizontal="center" vertical="center"/>
    </xf>
    <xf numFmtId="0" fontId="43" fillId="22" borderId="31" xfId="0" applyFont="1" applyFill="1" applyBorder="1" applyAlignment="1">
      <alignment horizontal="center" vertical="center"/>
    </xf>
    <xf numFmtId="0" fontId="43" fillId="22" borderId="32" xfId="0" applyFont="1" applyFill="1" applyBorder="1" applyAlignment="1">
      <alignment horizontal="center" vertical="center"/>
    </xf>
    <xf numFmtId="0" fontId="43" fillId="22" borderId="33" xfId="0" applyFont="1" applyFill="1" applyBorder="1" applyAlignment="1">
      <alignment horizontal="center" vertical="center"/>
    </xf>
    <xf numFmtId="0" fontId="43" fillId="23" borderId="26" xfId="0" applyFont="1" applyFill="1" applyBorder="1" applyAlignment="1">
      <alignment horizontal="center" vertical="center"/>
    </xf>
    <xf numFmtId="0" fontId="43" fillId="23" borderId="32" xfId="0" applyFont="1" applyFill="1" applyBorder="1" applyAlignment="1">
      <alignment horizontal="center" vertical="center"/>
    </xf>
    <xf numFmtId="0" fontId="43" fillId="23" borderId="34" xfId="0" applyFont="1" applyFill="1" applyBorder="1" applyAlignment="1">
      <alignment horizontal="center" vertical="center"/>
    </xf>
    <xf numFmtId="0" fontId="43" fillId="24" borderId="26" xfId="0" applyFont="1" applyFill="1" applyBorder="1" applyAlignment="1">
      <alignment horizontal="center" vertical="center"/>
    </xf>
    <xf numFmtId="0" fontId="43" fillId="24" borderId="32" xfId="0" applyFont="1" applyFill="1" applyBorder="1" applyAlignment="1">
      <alignment horizontal="center" vertical="center"/>
    </xf>
    <xf numFmtId="0" fontId="43" fillId="24" borderId="34" xfId="0" applyFont="1" applyFill="1" applyBorder="1" applyAlignment="1">
      <alignment horizontal="center" vertical="center"/>
    </xf>
    <xf numFmtId="0" fontId="9" fillId="0" borderId="35" xfId="0" applyFont="1" applyBorder="1" applyAlignment="1">
      <alignment vertical="center"/>
    </xf>
    <xf numFmtId="0" fontId="9" fillId="0" borderId="36" xfId="0" applyFont="1" applyBorder="1" applyAlignment="1">
      <alignment vertical="center"/>
    </xf>
    <xf numFmtId="0" fontId="12" fillId="25" borderId="37" xfId="0" applyFont="1" applyFill="1" applyBorder="1" applyAlignment="1">
      <alignment horizontal="center" vertical="center"/>
    </xf>
    <xf numFmtId="0" fontId="12" fillId="25" borderId="38" xfId="0" applyFont="1" applyFill="1" applyBorder="1" applyAlignment="1">
      <alignment horizontal="center" vertical="center"/>
    </xf>
    <xf numFmtId="0" fontId="12" fillId="25" borderId="39" xfId="0" applyFont="1" applyFill="1" applyBorder="1" applyAlignment="1">
      <alignment horizontal="center" vertical="center"/>
    </xf>
    <xf numFmtId="0" fontId="12" fillId="26" borderId="40" xfId="0" applyFont="1" applyFill="1" applyBorder="1" applyAlignment="1">
      <alignment horizontal="center" vertical="center"/>
    </xf>
    <xf numFmtId="0" fontId="12" fillId="25" borderId="27" xfId="0" applyFont="1" applyFill="1" applyBorder="1" applyAlignment="1">
      <alignment horizontal="center" vertical="center"/>
    </xf>
    <xf numFmtId="0" fontId="12" fillId="26" borderId="41" xfId="0" applyFont="1" applyFill="1" applyBorder="1" applyAlignment="1">
      <alignment horizontal="center" vertical="center"/>
    </xf>
    <xf numFmtId="0" fontId="12" fillId="0" borderId="42" xfId="0" applyFont="1" applyBorder="1" applyAlignment="1">
      <alignment horizontal="left" vertical="center"/>
    </xf>
    <xf numFmtId="0" fontId="12" fillId="0" borderId="43" xfId="0" applyFont="1" applyBorder="1" applyAlignment="1">
      <alignment horizontal="left" vertical="center"/>
    </xf>
    <xf numFmtId="0" fontId="42" fillId="0" borderId="44" xfId="0" applyFont="1" applyBorder="1" applyAlignment="1" applyProtection="1">
      <alignment horizontal="center" vertical="center"/>
      <protection locked="0"/>
    </xf>
    <xf numFmtId="0" fontId="42" fillId="0" borderId="26" xfId="0" applyFont="1" applyBorder="1" applyAlignment="1" applyProtection="1">
      <alignment horizontal="center" vertical="center"/>
      <protection locked="0"/>
    </xf>
    <xf numFmtId="0" fontId="42" fillId="0" borderId="32" xfId="0" applyFont="1" applyBorder="1" applyAlignment="1" applyProtection="1">
      <alignment horizontal="center" vertical="center"/>
      <protection locked="0"/>
    </xf>
    <xf numFmtId="1" fontId="41" fillId="26" borderId="34" xfId="0" applyNumberFormat="1" applyFont="1" applyFill="1" applyBorder="1" applyAlignment="1">
      <alignment horizontal="center" vertical="center"/>
    </xf>
    <xf numFmtId="0" fontId="42" fillId="0" borderId="31" xfId="0" applyFont="1" applyBorder="1" applyAlignment="1" applyProtection="1">
      <alignment horizontal="center" vertical="center"/>
      <protection locked="0"/>
    </xf>
    <xf numFmtId="1" fontId="42" fillId="26" borderId="34" xfId="0" applyNumberFormat="1" applyFont="1" applyFill="1" applyBorder="1" applyAlignment="1">
      <alignment horizontal="center" vertical="center"/>
    </xf>
    <xf numFmtId="0" fontId="37" fillId="0" borderId="26" xfId="0" applyFont="1" applyBorder="1" applyAlignment="1" applyProtection="1">
      <alignment horizontal="center" vertical="center"/>
      <protection locked="0"/>
    </xf>
    <xf numFmtId="0" fontId="37" fillId="0" borderId="32" xfId="0" applyFont="1" applyBorder="1" applyAlignment="1" applyProtection="1">
      <alignment horizontal="center" vertical="center"/>
      <protection locked="0"/>
    </xf>
    <xf numFmtId="0" fontId="12" fillId="0" borderId="45" xfId="0" applyFont="1" applyBorder="1" applyAlignment="1">
      <alignment horizontal="left" vertical="center"/>
    </xf>
    <xf numFmtId="0" fontId="12" fillId="0" borderId="46" xfId="0" applyFont="1" applyBorder="1" applyAlignment="1">
      <alignment horizontal="left" vertical="center"/>
    </xf>
    <xf numFmtId="0" fontId="42" fillId="0" borderId="47" xfId="0" applyFont="1" applyBorder="1" applyAlignment="1" applyProtection="1">
      <alignment horizontal="center" vertical="center"/>
      <protection locked="0"/>
    </xf>
    <xf numFmtId="0" fontId="42" fillId="0" borderId="48" xfId="0" applyFont="1" applyBorder="1" applyAlignment="1" applyProtection="1">
      <alignment horizontal="center" vertical="center"/>
      <protection locked="0"/>
    </xf>
    <xf numFmtId="0" fontId="42" fillId="0" borderId="10" xfId="0" applyFont="1" applyBorder="1" applyAlignment="1" applyProtection="1">
      <alignment horizontal="center" vertical="center"/>
      <protection locked="0"/>
    </xf>
    <xf numFmtId="1" fontId="41" fillId="26" borderId="49" xfId="0" applyNumberFormat="1" applyFont="1" applyFill="1" applyBorder="1" applyAlignment="1">
      <alignment horizontal="center" vertical="center"/>
    </xf>
    <xf numFmtId="0" fontId="42" fillId="0" borderId="3" xfId="0" applyFont="1" applyBorder="1" applyAlignment="1" applyProtection="1">
      <alignment horizontal="center" vertical="center"/>
      <protection locked="0"/>
    </xf>
    <xf numFmtId="1" fontId="42" fillId="26" borderId="49" xfId="0" applyNumberFormat="1" applyFont="1" applyFill="1" applyBorder="1" applyAlignment="1">
      <alignment horizontal="center" vertical="center"/>
    </xf>
    <xf numFmtId="0" fontId="37" fillId="0" borderId="48" xfId="0" applyFont="1" applyBorder="1" applyAlignment="1" applyProtection="1">
      <alignment horizontal="center" vertical="center"/>
      <protection locked="0"/>
    </xf>
    <xf numFmtId="0" fontId="37" fillId="0" borderId="10" xfId="0" applyFont="1" applyBorder="1" applyAlignment="1" applyProtection="1">
      <alignment horizontal="center" vertical="center"/>
      <protection locked="0"/>
    </xf>
    <xf numFmtId="0" fontId="42" fillId="0" borderId="50" xfId="0" applyFont="1" applyBorder="1" applyAlignment="1" applyProtection="1">
      <alignment horizontal="center" vertical="center"/>
      <protection locked="0"/>
    </xf>
    <xf numFmtId="0" fontId="42" fillId="0" borderId="51" xfId="0" applyFont="1" applyBorder="1" applyAlignment="1" applyProtection="1">
      <alignment horizontal="center" vertical="center"/>
      <protection locked="0"/>
    </xf>
    <xf numFmtId="0" fontId="42" fillId="0" borderId="6" xfId="0" applyFont="1" applyBorder="1" applyAlignment="1" applyProtection="1">
      <alignment horizontal="center" vertical="center"/>
      <protection locked="0"/>
    </xf>
    <xf numFmtId="0" fontId="37" fillId="0" borderId="52" xfId="0" applyFont="1" applyBorder="1" applyAlignment="1" applyProtection="1">
      <alignment horizontal="center" vertical="center"/>
      <protection locked="0"/>
    </xf>
    <xf numFmtId="0" fontId="37" fillId="0" borderId="6" xfId="0" applyFont="1" applyBorder="1" applyAlignment="1" applyProtection="1">
      <alignment horizontal="center" vertical="center"/>
      <protection locked="0"/>
    </xf>
    <xf numFmtId="0" fontId="12" fillId="0" borderId="53" xfId="0" applyFont="1" applyBorder="1" applyAlignment="1">
      <alignment horizontal="left" vertical="center"/>
    </xf>
    <xf numFmtId="0" fontId="12" fillId="0" borderId="54" xfId="0" applyFont="1" applyBorder="1" applyAlignment="1">
      <alignment horizontal="left" vertical="center"/>
    </xf>
    <xf numFmtId="0" fontId="42" fillId="0" borderId="27" xfId="0" applyFont="1" applyBorder="1" applyAlignment="1" applyProtection="1">
      <alignment horizontal="center" vertical="center"/>
      <protection locked="0"/>
    </xf>
    <xf numFmtId="0" fontId="42" fillId="0" borderId="39" xfId="0" applyFont="1" applyBorder="1" applyAlignment="1" applyProtection="1">
      <alignment horizontal="center" vertical="center"/>
      <protection locked="0"/>
    </xf>
    <xf numFmtId="1" fontId="41" fillId="26" borderId="41" xfId="0" applyNumberFormat="1" applyFont="1" applyFill="1" applyBorder="1" applyAlignment="1">
      <alignment horizontal="center" vertical="center"/>
    </xf>
    <xf numFmtId="1" fontId="42" fillId="26" borderId="41" xfId="0" applyNumberFormat="1" applyFont="1" applyFill="1" applyBorder="1" applyAlignment="1">
      <alignment horizontal="center" vertical="center"/>
    </xf>
    <xf numFmtId="0" fontId="7" fillId="27" borderId="35" xfId="0" applyFont="1" applyFill="1" applyBorder="1" applyAlignment="1">
      <alignment horizontal="center" vertical="center"/>
    </xf>
    <xf numFmtId="0" fontId="7" fillId="27" borderId="36" xfId="0" applyFont="1" applyFill="1" applyBorder="1" applyAlignment="1">
      <alignment horizontal="center" vertical="center"/>
    </xf>
    <xf numFmtId="0" fontId="44" fillId="0" borderId="13" xfId="0" applyFont="1" applyBorder="1" applyAlignment="1">
      <alignment horizontal="center" vertical="center"/>
    </xf>
    <xf numFmtId="0" fontId="44" fillId="0" borderId="14" xfId="0" applyFont="1" applyBorder="1" applyAlignment="1">
      <alignment horizontal="center" vertical="center"/>
    </xf>
    <xf numFmtId="1" fontId="41" fillId="26" borderId="16" xfId="0" applyNumberFormat="1" applyFont="1" applyFill="1" applyBorder="1" applyAlignment="1">
      <alignment horizontal="center" vertical="center"/>
    </xf>
    <xf numFmtId="0" fontId="44" fillId="0" borderId="15" xfId="0" applyFont="1" applyBorder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1" fontId="9" fillId="0" borderId="0" xfId="0" applyNumberFormat="1" applyFont="1" applyAlignment="1">
      <alignment vertical="center"/>
    </xf>
    <xf numFmtId="0" fontId="1" fillId="3" borderId="0" xfId="0" applyFont="1" applyFill="1" applyAlignment="1">
      <alignment horizontal="right"/>
    </xf>
    <xf numFmtId="0" fontId="45" fillId="3" borderId="0" xfId="0" applyFont="1" applyFill="1" applyAlignment="1">
      <alignment horizontal="center" vertical="center"/>
    </xf>
    <xf numFmtId="0" fontId="46" fillId="3" borderId="0" xfId="0" applyFont="1" applyFill="1"/>
    <xf numFmtId="0" fontId="1" fillId="28" borderId="10" xfId="0" applyFont="1" applyFill="1" applyBorder="1" applyAlignment="1">
      <alignment horizontal="center" vertical="center"/>
    </xf>
    <xf numFmtId="0" fontId="1" fillId="29" borderId="10" xfId="0" applyFont="1" applyFill="1" applyBorder="1" applyAlignment="1">
      <alignment horizontal="center" vertical="center"/>
    </xf>
    <xf numFmtId="0" fontId="1" fillId="30" borderId="10" xfId="0" applyFont="1" applyFill="1" applyBorder="1" applyAlignment="1">
      <alignment horizontal="center" vertical="center"/>
    </xf>
    <xf numFmtId="0" fontId="0" fillId="0" borderId="55" xfId="0" applyBorder="1"/>
    <xf numFmtId="0" fontId="0" fillId="0" borderId="55" xfId="0" applyBorder="1" applyAlignment="1">
      <alignment shrinkToFit="1"/>
    </xf>
    <xf numFmtId="0" fontId="0" fillId="0" borderId="56" xfId="0" applyBorder="1"/>
    <xf numFmtId="0" fontId="0" fillId="0" borderId="56" xfId="0" applyBorder="1" applyAlignment="1">
      <alignment shrinkToFit="1"/>
    </xf>
    <xf numFmtId="0" fontId="0" fillId="0" borderId="57" xfId="0" applyBorder="1"/>
    <xf numFmtId="0" fontId="0" fillId="0" borderId="57" xfId="0" applyBorder="1" applyAlignment="1">
      <alignment shrinkToFit="1"/>
    </xf>
    <xf numFmtId="0" fontId="47" fillId="3" borderId="0" xfId="0" applyFont="1" applyFill="1" applyAlignment="1">
      <alignment horizontal="center" vertical="center"/>
    </xf>
    <xf numFmtId="0" fontId="48" fillId="3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0" fontId="12" fillId="3" borderId="0" xfId="0" applyFont="1" applyFill="1" applyAlignment="1">
      <alignment vertical="center"/>
    </xf>
    <xf numFmtId="0" fontId="0" fillId="3" borderId="0" xfId="0" applyFill="1" applyAlignment="1">
      <alignment vertical="center"/>
    </xf>
    <xf numFmtId="0" fontId="1" fillId="3" borderId="0" xfId="0" applyFont="1" applyFill="1" applyAlignment="1">
      <alignment vertical="center"/>
    </xf>
    <xf numFmtId="0" fontId="1" fillId="0" borderId="0" xfId="0" applyFont="1" applyAlignment="1">
      <alignment horizontal="center" vertical="center"/>
    </xf>
    <xf numFmtId="0" fontId="11" fillId="31" borderId="10" xfId="0" applyFont="1" applyFill="1" applyBorder="1" applyAlignment="1">
      <alignment horizontal="center" vertical="center"/>
    </xf>
    <xf numFmtId="0" fontId="12" fillId="31" borderId="10" xfId="0" applyFont="1" applyFill="1" applyBorder="1" applyAlignment="1">
      <alignment horizontal="center" vertical="center" wrapText="1"/>
    </xf>
    <xf numFmtId="0" fontId="49" fillId="32" borderId="1" xfId="0" applyFont="1" applyFill="1" applyBorder="1" applyAlignment="1" applyProtection="1">
      <alignment horizontal="center" vertical="center"/>
      <protection locked="0"/>
    </xf>
    <xf numFmtId="0" fontId="49" fillId="32" borderId="2" xfId="0" applyFont="1" applyFill="1" applyBorder="1" applyAlignment="1" applyProtection="1">
      <alignment horizontal="center" vertical="center"/>
      <protection locked="0"/>
    </xf>
    <xf numFmtId="0" fontId="49" fillId="32" borderId="58" xfId="0" applyFont="1" applyFill="1" applyBorder="1" applyAlignment="1" applyProtection="1">
      <alignment horizontal="center" vertical="center"/>
      <protection locked="0"/>
    </xf>
    <xf numFmtId="0" fontId="49" fillId="32" borderId="59" xfId="0" applyFont="1" applyFill="1" applyBorder="1" applyAlignment="1" applyProtection="1">
      <alignment horizontal="center" vertical="center"/>
      <protection locked="0"/>
    </xf>
    <xf numFmtId="0" fontId="49" fillId="32" borderId="46" xfId="0" applyFont="1" applyFill="1" applyBorder="1" applyAlignment="1" applyProtection="1">
      <alignment horizontal="center" vertical="center"/>
      <protection locked="0"/>
    </xf>
    <xf numFmtId="0" fontId="50" fillId="31" borderId="45" xfId="0" applyFont="1" applyFill="1" applyBorder="1" applyAlignment="1">
      <alignment horizontal="center" vertical="center" wrapText="1"/>
    </xf>
    <xf numFmtId="0" fontId="50" fillId="31" borderId="3" xfId="0" applyFont="1" applyFill="1" applyBorder="1" applyAlignment="1">
      <alignment horizontal="center" vertical="center" wrapText="1"/>
    </xf>
    <xf numFmtId="0" fontId="50" fillId="31" borderId="6" xfId="0" applyFont="1" applyFill="1" applyBorder="1" applyAlignment="1">
      <alignment horizontal="center" vertical="center" textRotation="90"/>
    </xf>
    <xf numFmtId="0" fontId="50" fillId="31" borderId="60" xfId="0" applyFont="1" applyFill="1" applyBorder="1" applyAlignment="1">
      <alignment horizontal="center" vertical="center" textRotation="90"/>
    </xf>
    <xf numFmtId="0" fontId="51" fillId="33" borderId="10" xfId="0" applyFont="1" applyFill="1" applyBorder="1" applyAlignment="1">
      <alignment horizontal="center" vertical="center"/>
    </xf>
    <xf numFmtId="0" fontId="51" fillId="34" borderId="10" xfId="0" applyFont="1" applyFill="1" applyBorder="1" applyAlignment="1">
      <alignment horizontal="center" vertical="center"/>
    </xf>
    <xf numFmtId="0" fontId="51" fillId="34" borderId="1" xfId="0" applyFont="1" applyFill="1" applyBorder="1" applyAlignment="1">
      <alignment horizontal="center" vertical="center"/>
    </xf>
    <xf numFmtId="0" fontId="51" fillId="34" borderId="48" xfId="0" applyFont="1" applyFill="1" applyBorder="1" applyAlignment="1">
      <alignment horizontal="center" vertical="center"/>
    </xf>
    <xf numFmtId="0" fontId="51" fillId="33" borderId="48" xfId="0" applyFont="1" applyFill="1" applyBorder="1" applyAlignment="1">
      <alignment horizontal="center" vertical="center"/>
    </xf>
    <xf numFmtId="0" fontId="50" fillId="31" borderId="52" xfId="0" applyFont="1" applyFill="1" applyBorder="1" applyAlignment="1">
      <alignment horizontal="center" vertical="center" wrapText="1"/>
    </xf>
    <xf numFmtId="0" fontId="50" fillId="31" borderId="6" xfId="0" applyFont="1" applyFill="1" applyBorder="1" applyAlignment="1">
      <alignment horizontal="center" vertical="center" wrapText="1"/>
    </xf>
    <xf numFmtId="0" fontId="50" fillId="31" borderId="9" xfId="0" applyFont="1" applyFill="1" applyBorder="1" applyAlignment="1">
      <alignment horizontal="center" vertical="center" textRotation="90"/>
    </xf>
    <xf numFmtId="0" fontId="50" fillId="31" borderId="61" xfId="0" applyFont="1" applyFill="1" applyBorder="1" applyAlignment="1">
      <alignment horizontal="center" vertical="center" textRotation="90"/>
    </xf>
    <xf numFmtId="0" fontId="50" fillId="31" borderId="62" xfId="0" applyFont="1" applyFill="1" applyBorder="1" applyAlignment="1">
      <alignment horizontal="center" vertical="center" wrapText="1"/>
    </xf>
    <xf numFmtId="0" fontId="50" fillId="31" borderId="11" xfId="0" applyFont="1" applyFill="1" applyBorder="1" applyAlignment="1">
      <alignment horizontal="center" vertical="center" wrapText="1"/>
    </xf>
    <xf numFmtId="0" fontId="50" fillId="31" borderId="11" xfId="0" applyFont="1" applyFill="1" applyBorder="1" applyAlignment="1">
      <alignment horizontal="center" vertical="center" textRotation="90"/>
    </xf>
    <xf numFmtId="0" fontId="50" fillId="31" borderId="63" xfId="0" applyFont="1" applyFill="1" applyBorder="1" applyAlignment="1">
      <alignment horizontal="center" vertical="center" textRotation="90"/>
    </xf>
    <xf numFmtId="0" fontId="52" fillId="35" borderId="10" xfId="0" applyFont="1" applyFill="1" applyBorder="1" applyAlignment="1">
      <alignment horizontal="center" vertical="center"/>
    </xf>
    <xf numFmtId="0" fontId="53" fillId="0" borderId="10" xfId="0" applyFont="1" applyBorder="1" applyAlignment="1">
      <alignment horizontal="left" vertical="center" shrinkToFit="1"/>
    </xf>
    <xf numFmtId="0" fontId="54" fillId="0" borderId="64" xfId="0" applyFont="1" applyBorder="1" applyAlignment="1" applyProtection="1">
      <alignment horizontal="center" vertical="center"/>
      <protection locked="0"/>
    </xf>
    <xf numFmtId="0" fontId="54" fillId="0" borderId="65" xfId="0" applyFont="1" applyBorder="1" applyAlignment="1" applyProtection="1">
      <alignment horizontal="center" vertical="center"/>
      <protection locked="0"/>
    </xf>
    <xf numFmtId="0" fontId="54" fillId="0" borderId="66" xfId="0" applyFont="1" applyBorder="1" applyAlignment="1" applyProtection="1">
      <alignment horizontal="center" vertical="center"/>
      <protection locked="0"/>
    </xf>
    <xf numFmtId="0" fontId="54" fillId="0" borderId="67" xfId="0" applyFont="1" applyBorder="1" applyAlignment="1" applyProtection="1">
      <alignment horizontal="center" vertical="center"/>
      <protection locked="0"/>
    </xf>
    <xf numFmtId="0" fontId="54" fillId="0" borderId="68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>
      <alignment horizontal="center" vertical="center"/>
    </xf>
    <xf numFmtId="0" fontId="13" fillId="36" borderId="10" xfId="0" applyFont="1" applyFill="1" applyBorder="1" applyAlignment="1">
      <alignment horizontal="center" vertical="center"/>
    </xf>
    <xf numFmtId="0" fontId="13" fillId="0" borderId="10" xfId="0" applyFont="1" applyBorder="1" applyAlignment="1">
      <alignment horizontal="center" vertical="center"/>
    </xf>
    <xf numFmtId="0" fontId="46" fillId="0" borderId="49" xfId="0" applyFont="1" applyBorder="1" applyAlignment="1" applyProtection="1">
      <alignment horizontal="center" vertical="center"/>
      <protection locked="0"/>
    </xf>
    <xf numFmtId="0" fontId="54" fillId="0" borderId="69" xfId="0" applyFont="1" applyBorder="1" applyAlignment="1" applyProtection="1">
      <alignment horizontal="center" vertical="center"/>
      <protection locked="0"/>
    </xf>
    <xf numFmtId="0" fontId="0" fillId="0" borderId="5" xfId="0" applyBorder="1"/>
    <xf numFmtId="0" fontId="46" fillId="37" borderId="4" xfId="0" applyFont="1" applyFill="1" applyBorder="1" applyAlignment="1">
      <alignment horizontal="left"/>
    </xf>
    <xf numFmtId="0" fontId="46" fillId="37" borderId="5" xfId="0" applyFont="1" applyFill="1" applyBorder="1" applyAlignment="1">
      <alignment horizontal="left"/>
    </xf>
    <xf numFmtId="0" fontId="46" fillId="37" borderId="51" xfId="0" applyFont="1" applyFill="1" applyBorder="1" applyAlignment="1">
      <alignment horizontal="left"/>
    </xf>
    <xf numFmtId="1" fontId="55" fillId="0" borderId="1" xfId="0" applyNumberFormat="1" applyFont="1" applyBorder="1" applyAlignment="1" applyProtection="1">
      <alignment horizontal="center" vertical="center"/>
      <protection locked="0"/>
    </xf>
    <xf numFmtId="1" fontId="55" fillId="0" borderId="3" xfId="0" applyNumberFormat="1" applyFont="1" applyBorder="1" applyAlignment="1" applyProtection="1">
      <alignment horizontal="center" vertical="center"/>
      <protection locked="0"/>
    </xf>
    <xf numFmtId="1" fontId="55" fillId="36" borderId="11" xfId="0" applyNumberFormat="1" applyFont="1" applyFill="1" applyBorder="1" applyAlignment="1" applyProtection="1">
      <alignment horizontal="center" vertical="center"/>
      <protection locked="0"/>
    </xf>
    <xf numFmtId="1" fontId="55" fillId="0" borderId="11" xfId="0" applyNumberFormat="1" applyFont="1" applyBorder="1" applyAlignment="1" applyProtection="1">
      <alignment horizontal="center" vertical="center"/>
      <protection locked="0"/>
    </xf>
    <xf numFmtId="1" fontId="55" fillId="0" borderId="70" xfId="0" applyNumberFormat="1" applyFont="1" applyBorder="1" applyAlignment="1" applyProtection="1">
      <alignment horizontal="center" vertical="center"/>
      <protection locked="0"/>
    </xf>
    <xf numFmtId="0" fontId="46" fillId="33" borderId="70" xfId="0" applyFont="1" applyFill="1" applyBorder="1" applyAlignment="1">
      <alignment horizontal="left"/>
    </xf>
    <xf numFmtId="0" fontId="46" fillId="33" borderId="0" xfId="0" applyFont="1" applyFill="1" applyAlignment="1">
      <alignment horizontal="left"/>
    </xf>
    <xf numFmtId="0" fontId="46" fillId="33" borderId="71" xfId="0" applyFont="1" applyFill="1" applyBorder="1" applyAlignment="1">
      <alignment horizontal="left"/>
    </xf>
    <xf numFmtId="1" fontId="55" fillId="36" borderId="10" xfId="0" applyNumberFormat="1" applyFont="1" applyFill="1" applyBorder="1" applyAlignment="1" applyProtection="1">
      <alignment horizontal="center" vertical="center"/>
      <protection locked="0"/>
    </xf>
    <xf numFmtId="1" fontId="55" fillId="0" borderId="10" xfId="0" applyNumberFormat="1" applyFont="1" applyBorder="1" applyAlignment="1" applyProtection="1">
      <alignment horizontal="center" vertical="center"/>
      <protection locked="0"/>
    </xf>
    <xf numFmtId="0" fontId="46" fillId="5" borderId="7" xfId="0" applyFont="1" applyFill="1" applyBorder="1" applyAlignment="1">
      <alignment horizontal="left"/>
    </xf>
    <xf numFmtId="0" fontId="46" fillId="5" borderId="8" xfId="0" applyFont="1" applyFill="1" applyBorder="1" applyAlignment="1">
      <alignment horizontal="left"/>
    </xf>
    <xf numFmtId="0" fontId="46" fillId="5" borderId="72" xfId="0" applyFont="1" applyFill="1" applyBorder="1" applyAlignment="1">
      <alignment horizontal="left"/>
    </xf>
    <xf numFmtId="0" fontId="55" fillId="0" borderId="1" xfId="0" applyFont="1" applyBorder="1" applyAlignment="1" applyProtection="1">
      <alignment horizontal="center" vertical="center"/>
      <protection locked="0"/>
    </xf>
    <xf numFmtId="0" fontId="55" fillId="0" borderId="3" xfId="0" applyFont="1" applyBorder="1" applyAlignment="1" applyProtection="1">
      <alignment horizontal="center" vertical="center"/>
      <protection locked="0"/>
    </xf>
    <xf numFmtId="0" fontId="55" fillId="36" borderId="10" xfId="0" applyFont="1" applyFill="1" applyBorder="1" applyAlignment="1" applyProtection="1">
      <alignment horizontal="center" vertical="center"/>
      <protection locked="0"/>
    </xf>
    <xf numFmtId="0" fontId="55" fillId="0" borderId="10" xfId="0" applyFont="1" applyBorder="1" applyAlignment="1" applyProtection="1">
      <alignment horizontal="center" vertical="center"/>
      <protection locked="0"/>
    </xf>
    <xf numFmtId="0" fontId="55" fillId="0" borderId="70" xfId="0" applyFont="1" applyBorder="1" applyAlignment="1" applyProtection="1">
      <alignment horizontal="center" vertical="center"/>
      <protection locked="0"/>
    </xf>
    <xf numFmtId="0" fontId="13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56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12" fillId="0" borderId="8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1" fillId="38" borderId="10" xfId="0" applyFont="1" applyFill="1" applyBorder="1" applyAlignment="1">
      <alignment horizontal="center" vertical="center"/>
    </xf>
    <xf numFmtId="0" fontId="57" fillId="39" borderId="10" xfId="0" applyFont="1" applyFill="1" applyBorder="1" applyAlignment="1">
      <alignment horizontal="center" vertical="center"/>
    </xf>
    <xf numFmtId="0" fontId="0" fillId="0" borderId="0" xfId="0" applyAlignment="1">
      <alignment vertical="center" shrinkToFit="1"/>
    </xf>
    <xf numFmtId="0" fontId="13" fillId="40" borderId="10" xfId="0" applyFont="1" applyFill="1" applyBorder="1" applyAlignment="1">
      <alignment horizontal="center" vertical="center" shrinkToFit="1"/>
    </xf>
    <xf numFmtId="0" fontId="2" fillId="0" borderId="10" xfId="0" applyFont="1" applyBorder="1" applyAlignment="1">
      <alignment horizontal="left" vertical="center" shrinkToFit="1"/>
    </xf>
    <xf numFmtId="0" fontId="2" fillId="0" borderId="10" xfId="0" applyFont="1" applyBorder="1" applyAlignment="1" applyProtection="1">
      <alignment horizontal="center" vertical="center" shrinkToFit="1"/>
      <protection locked="0"/>
    </xf>
    <xf numFmtId="0" fontId="56" fillId="0" borderId="0" xfId="0" applyFont="1" applyAlignment="1" applyProtection="1">
      <alignment horizontal="center" vertical="center" shrinkToFit="1"/>
      <protection hidden="1"/>
    </xf>
    <xf numFmtId="0" fontId="58" fillId="0" borderId="8" xfId="0" applyFont="1" applyBorder="1" applyAlignment="1" applyProtection="1">
      <alignment horizontal="center" vertical="center"/>
      <protection hidden="1"/>
    </xf>
    <xf numFmtId="0" fontId="6" fillId="41" borderId="10" xfId="0" applyFont="1" applyFill="1" applyBorder="1" applyAlignment="1" applyProtection="1">
      <alignment vertical="center"/>
      <protection hidden="1"/>
    </xf>
    <xf numFmtId="0" fontId="6" fillId="41" borderId="10" xfId="0" applyFont="1" applyFill="1" applyBorder="1" applyAlignment="1" applyProtection="1">
      <alignment horizontal="center" vertical="center"/>
      <protection hidden="1"/>
    </xf>
    <xf numFmtId="0" fontId="1" fillId="42" borderId="1" xfId="0" applyFont="1" applyFill="1" applyBorder="1" applyAlignment="1" applyProtection="1">
      <alignment horizontal="center" vertical="center"/>
      <protection hidden="1"/>
    </xf>
    <xf numFmtId="0" fontId="1" fillId="42" borderId="2" xfId="0" applyFont="1" applyFill="1" applyBorder="1" applyAlignment="1" applyProtection="1">
      <alignment horizontal="center" vertical="center"/>
      <protection hidden="1"/>
    </xf>
    <xf numFmtId="0" fontId="1" fillId="42" borderId="3" xfId="0" applyFont="1" applyFill="1" applyBorder="1" applyAlignment="1" applyProtection="1">
      <alignment horizontal="center" vertical="center"/>
      <protection hidden="1"/>
    </xf>
    <xf numFmtId="0" fontId="1" fillId="39" borderId="1" xfId="0" applyFont="1" applyFill="1" applyBorder="1" applyAlignment="1" applyProtection="1">
      <alignment horizontal="center" vertical="center"/>
      <protection hidden="1"/>
    </xf>
    <xf numFmtId="0" fontId="1" fillId="39" borderId="2" xfId="0" applyFont="1" applyFill="1" applyBorder="1" applyAlignment="1" applyProtection="1">
      <alignment horizontal="center" vertical="center"/>
      <protection hidden="1"/>
    </xf>
    <xf numFmtId="0" fontId="1" fillId="39" borderId="3" xfId="0" applyFont="1" applyFill="1" applyBorder="1" applyAlignment="1" applyProtection="1">
      <alignment horizontal="center" vertical="center"/>
      <protection hidden="1"/>
    </xf>
    <xf numFmtId="0" fontId="1" fillId="41" borderId="6" xfId="0" applyFont="1" applyFill="1" applyBorder="1" applyAlignment="1" applyProtection="1">
      <alignment horizontal="center" vertical="center"/>
      <protection hidden="1"/>
    </xf>
    <xf numFmtId="0" fontId="5" fillId="3" borderId="6" xfId="0" applyFont="1" applyFill="1" applyBorder="1" applyAlignment="1" applyProtection="1">
      <alignment horizontal="right" vertical="top"/>
      <protection hidden="1"/>
    </xf>
    <xf numFmtId="0" fontId="59" fillId="0" borderId="6" xfId="0" applyFont="1" applyBorder="1" applyAlignment="1" applyProtection="1">
      <alignment horizontal="center" wrapText="1" textRotation="90"/>
      <protection locked="0"/>
    </xf>
    <xf numFmtId="0" fontId="1" fillId="43" borderId="9" xfId="0" applyFont="1" applyFill="1" applyBorder="1" applyAlignment="1" applyProtection="1">
      <alignment horizontal="center" vertical="center" wrapText="1" textRotation="90"/>
      <protection hidden="1"/>
    </xf>
    <xf numFmtId="0" fontId="1" fillId="39" borderId="9" xfId="0" applyFont="1" applyFill="1" applyBorder="1" applyAlignment="1" applyProtection="1">
      <alignment horizontal="center" vertical="center" textRotation="90"/>
      <protection hidden="1"/>
    </xf>
    <xf numFmtId="0" fontId="1" fillId="41" borderId="11" xfId="0" applyFont="1" applyFill="1" applyBorder="1" applyAlignment="1" applyProtection="1">
      <alignment horizontal="center" vertical="center"/>
      <protection hidden="1"/>
    </xf>
    <xf numFmtId="0" fontId="6" fillId="3" borderId="11" xfId="0" applyFont="1" applyFill="1" applyBorder="1" applyAlignment="1" applyProtection="1">
      <alignment horizontal="left"/>
      <protection hidden="1"/>
    </xf>
    <xf numFmtId="0" fontId="59" fillId="0" borderId="11" xfId="0" applyFont="1" applyBorder="1" applyAlignment="1" applyProtection="1">
      <alignment horizontal="center" wrapText="1" textRotation="90"/>
      <protection locked="0"/>
    </xf>
    <xf numFmtId="0" fontId="1" fillId="43" borderId="11" xfId="0" applyFont="1" applyFill="1" applyBorder="1" applyAlignment="1" applyProtection="1">
      <alignment horizontal="center" vertical="center" wrapText="1" textRotation="90"/>
      <protection hidden="1"/>
    </xf>
    <xf numFmtId="0" fontId="1" fillId="39" borderId="11" xfId="0" applyFont="1" applyFill="1" applyBorder="1" applyAlignment="1" applyProtection="1">
      <alignment horizontal="center" vertical="center" textRotation="90"/>
      <protection hidden="1"/>
    </xf>
    <xf numFmtId="0" fontId="11" fillId="44" borderId="10" xfId="0" applyFont="1" applyFill="1" applyBorder="1" applyAlignment="1" applyProtection="1">
      <alignment horizontal="center" vertical="center" shrinkToFit="1"/>
      <protection hidden="1"/>
    </xf>
    <xf numFmtId="0" fontId="2" fillId="0" borderId="10" xfId="0" applyFont="1" applyBorder="1" applyAlignment="1" applyProtection="1">
      <alignment vertical="center" shrinkToFit="1"/>
      <protection hidden="1"/>
    </xf>
    <xf numFmtId="0" fontId="12" fillId="43" borderId="10" xfId="0" applyFont="1" applyFill="1" applyBorder="1" applyAlignment="1" applyProtection="1">
      <alignment horizontal="center" vertical="center" shrinkToFit="1"/>
      <protection hidden="1"/>
    </xf>
    <xf numFmtId="0" fontId="12" fillId="39" borderId="10" xfId="0" applyFont="1" applyFill="1" applyBorder="1" applyAlignment="1" applyProtection="1">
      <alignment horizontal="center" vertical="center" shrinkToFit="1"/>
      <protection hidden="1"/>
    </xf>
    <xf numFmtId="0" fontId="60" fillId="0" borderId="0" xfId="0" applyFont="1"/>
    <xf numFmtId="0" fontId="0" fillId="3" borderId="0" xfId="0" applyFill="1" applyProtection="1">
      <protection hidden="1"/>
    </xf>
    <xf numFmtId="0" fontId="61" fillId="0" borderId="0" xfId="0" applyFont="1"/>
    <xf numFmtId="0" fontId="56" fillId="3" borderId="0" xfId="0" applyFont="1" applyFill="1" applyAlignment="1" applyProtection="1">
      <alignment horizontal="center" vertical="center"/>
      <protection hidden="1"/>
    </xf>
    <xf numFmtId="0" fontId="1" fillId="3" borderId="0" xfId="0" applyFont="1" applyFill="1" applyProtection="1">
      <protection hidden="1"/>
    </xf>
    <xf numFmtId="0" fontId="0" fillId="3" borderId="8" xfId="0" applyFill="1" applyBorder="1" applyProtection="1">
      <protection hidden="1"/>
    </xf>
    <xf numFmtId="0" fontId="1" fillId="3" borderId="8" xfId="0" applyFont="1" applyFill="1" applyBorder="1" applyProtection="1">
      <protection hidden="1"/>
    </xf>
    <xf numFmtId="0" fontId="11" fillId="40" borderId="10" xfId="0" applyFont="1" applyFill="1" applyBorder="1" applyAlignment="1" applyProtection="1">
      <alignment horizontal="center" vertical="center"/>
      <protection hidden="1"/>
    </xf>
    <xf numFmtId="0" fontId="1" fillId="36" borderId="1" xfId="0" applyFont="1" applyFill="1" applyBorder="1" applyAlignment="1" applyProtection="1">
      <alignment horizontal="center" vertical="center"/>
      <protection hidden="1"/>
    </xf>
    <xf numFmtId="0" fontId="12" fillId="45" borderId="6" xfId="0" applyFont="1" applyFill="1" applyBorder="1" applyAlignment="1" applyProtection="1">
      <alignment horizontal="center" textRotation="90"/>
      <protection hidden="1"/>
    </xf>
    <xf numFmtId="0" fontId="12" fillId="46" borderId="10" xfId="0" applyFont="1" applyFill="1" applyBorder="1" applyAlignment="1" applyProtection="1">
      <alignment horizontal="center" vertical="center"/>
      <protection hidden="1"/>
    </xf>
    <xf numFmtId="0" fontId="12" fillId="46" borderId="6" xfId="0" applyFont="1" applyFill="1" applyBorder="1" applyAlignment="1" applyProtection="1">
      <alignment horizontal="center" vertical="center"/>
      <protection hidden="1"/>
    </xf>
    <xf numFmtId="0" fontId="12" fillId="46" borderId="1" xfId="0" applyFont="1" applyFill="1" applyBorder="1" applyAlignment="1" applyProtection="1">
      <alignment horizontal="center" vertical="center"/>
      <protection hidden="1"/>
    </xf>
    <xf numFmtId="0" fontId="12" fillId="46" borderId="2" xfId="0" applyFont="1" applyFill="1" applyBorder="1" applyAlignment="1" applyProtection="1">
      <alignment horizontal="center" vertical="center"/>
      <protection hidden="1"/>
    </xf>
    <xf numFmtId="0" fontId="12" fillId="46" borderId="51" xfId="0" applyFont="1" applyFill="1" applyBorder="1" applyAlignment="1" applyProtection="1">
      <alignment horizontal="center" vertical="center"/>
      <protection hidden="1"/>
    </xf>
    <xf numFmtId="0" fontId="13" fillId="47" borderId="6" xfId="0" applyFont="1" applyFill="1" applyBorder="1" applyAlignment="1" applyProtection="1">
      <alignment horizontal="center" textRotation="90"/>
      <protection hidden="1"/>
    </xf>
    <xf numFmtId="0" fontId="5" fillId="8" borderId="6" xfId="0" applyFont="1" applyFill="1" applyBorder="1" applyAlignment="1" applyProtection="1">
      <alignment horizontal="center" textRotation="90"/>
      <protection hidden="1"/>
    </xf>
    <xf numFmtId="0" fontId="1" fillId="0" borderId="6" xfId="0" applyFont="1" applyBorder="1" applyAlignment="1" applyProtection="1">
      <alignment horizontal="right" vertical="top"/>
      <protection hidden="1"/>
    </xf>
    <xf numFmtId="0" fontId="12" fillId="45" borderId="9" xfId="0" applyFont="1" applyFill="1" applyBorder="1" applyAlignment="1" applyProtection="1">
      <alignment horizontal="center" textRotation="90"/>
      <protection hidden="1"/>
    </xf>
    <xf numFmtId="0" fontId="62" fillId="0" borderId="73" xfId="0" applyFont="1" applyBorder="1" applyAlignment="1" applyProtection="1">
      <alignment horizontal="center" wrapText="1" textRotation="90"/>
      <protection locked="0"/>
    </xf>
    <xf numFmtId="0" fontId="62" fillId="0" borderId="74" xfId="0" applyFont="1" applyBorder="1" applyAlignment="1" applyProtection="1">
      <alignment horizontal="center" wrapText="1" textRotation="90"/>
      <protection locked="0"/>
    </xf>
    <xf numFmtId="0" fontId="62" fillId="0" borderId="75" xfId="0" applyFont="1" applyBorder="1" applyAlignment="1" applyProtection="1">
      <alignment horizontal="center" wrapText="1" textRotation="90"/>
      <protection locked="0"/>
    </xf>
    <xf numFmtId="0" fontId="12" fillId="48" borderId="9" xfId="0" applyFont="1" applyFill="1" applyBorder="1" applyAlignment="1" applyProtection="1">
      <alignment horizontal="center" textRotation="90"/>
      <protection hidden="1"/>
    </xf>
    <xf numFmtId="0" fontId="13" fillId="47" borderId="9" xfId="0" applyFont="1" applyFill="1" applyBorder="1" applyAlignment="1" applyProtection="1">
      <alignment horizontal="center" textRotation="90"/>
      <protection hidden="1"/>
    </xf>
    <xf numFmtId="0" fontId="5" fillId="8" borderId="9" xfId="0" applyFont="1" applyFill="1" applyBorder="1" applyAlignment="1" applyProtection="1">
      <alignment horizontal="center" textRotation="90"/>
      <protection hidden="1"/>
    </xf>
    <xf numFmtId="0" fontId="1" fillId="0" borderId="11" xfId="0" applyFont="1" applyBorder="1" applyAlignment="1" applyProtection="1">
      <alignment horizontal="center"/>
      <protection hidden="1"/>
    </xf>
    <xf numFmtId="0" fontId="12" fillId="45" borderId="11" xfId="0" applyFont="1" applyFill="1" applyBorder="1" applyAlignment="1" applyProtection="1">
      <alignment horizontal="center" textRotation="90"/>
      <protection hidden="1"/>
    </xf>
    <xf numFmtId="0" fontId="62" fillId="0" borderId="76" xfId="0" applyFont="1" applyBorder="1" applyAlignment="1" applyProtection="1">
      <alignment horizontal="center" wrapText="1" textRotation="90"/>
      <protection locked="0"/>
    </xf>
    <xf numFmtId="0" fontId="62" fillId="0" borderId="77" xfId="0" applyFont="1" applyBorder="1" applyAlignment="1" applyProtection="1">
      <alignment horizontal="center" wrapText="1" textRotation="90"/>
      <protection locked="0"/>
    </xf>
    <xf numFmtId="0" fontId="62" fillId="0" borderId="78" xfId="0" applyFont="1" applyBorder="1" applyAlignment="1" applyProtection="1">
      <alignment horizontal="center" wrapText="1" textRotation="90"/>
      <protection locked="0"/>
    </xf>
    <xf numFmtId="0" fontId="12" fillId="48" borderId="11" xfId="0" applyFont="1" applyFill="1" applyBorder="1" applyAlignment="1" applyProtection="1">
      <alignment horizontal="center" textRotation="90"/>
      <protection hidden="1"/>
    </xf>
    <xf numFmtId="0" fontId="13" fillId="47" borderId="11" xfId="0" applyFont="1" applyFill="1" applyBorder="1" applyAlignment="1" applyProtection="1">
      <alignment horizontal="center" textRotation="90"/>
      <protection hidden="1"/>
    </xf>
    <xf numFmtId="0" fontId="5" fillId="8" borderId="11" xfId="0" applyFont="1" applyFill="1" applyBorder="1" applyAlignment="1" applyProtection="1">
      <alignment horizontal="center" textRotation="90"/>
      <protection hidden="1"/>
    </xf>
    <xf numFmtId="0" fontId="60" fillId="0" borderId="0" xfId="0" applyFont="1" applyAlignment="1">
      <alignment textRotation="90"/>
    </xf>
    <xf numFmtId="0" fontId="0" fillId="0" borderId="0" xfId="0" applyAlignment="1">
      <alignment shrinkToFit="1"/>
    </xf>
    <xf numFmtId="0" fontId="13" fillId="0" borderId="10" xfId="0" applyFont="1" applyBorder="1" applyAlignment="1" applyProtection="1">
      <alignment horizontal="center" vertical="center" shrinkToFit="1"/>
      <protection hidden="1"/>
    </xf>
    <xf numFmtId="0" fontId="46" fillId="0" borderId="10" xfId="0" applyFont="1" applyBorder="1" applyAlignment="1" applyProtection="1">
      <alignment vertical="center" shrinkToFit="1"/>
      <protection hidden="1"/>
    </xf>
    <xf numFmtId="0" fontId="0" fillId="45" borderId="10" xfId="0" applyFill="1" applyBorder="1" applyAlignment="1" applyProtection="1">
      <alignment horizontal="center" vertical="center" shrinkToFit="1"/>
      <protection hidden="1"/>
    </xf>
    <xf numFmtId="0" fontId="0" fillId="0" borderId="79" xfId="0" applyBorder="1" applyAlignment="1" applyProtection="1">
      <alignment horizontal="center" vertical="center" shrinkToFit="1"/>
      <protection locked="0"/>
    </xf>
    <xf numFmtId="0" fontId="0" fillId="0" borderId="77" xfId="0" applyBorder="1" applyAlignment="1" applyProtection="1">
      <alignment horizontal="center" vertical="center" shrinkToFit="1"/>
      <protection locked="0"/>
    </xf>
    <xf numFmtId="0" fontId="1" fillId="49" borderId="10" xfId="0" applyFont="1" applyFill="1" applyBorder="1" applyAlignment="1" applyProtection="1">
      <alignment horizontal="center" vertical="center" shrinkToFit="1"/>
      <protection hidden="1"/>
    </xf>
    <xf numFmtId="0" fontId="0" fillId="0" borderId="76" xfId="0" applyBorder="1" applyAlignment="1" applyProtection="1">
      <alignment horizontal="center" vertical="center" shrinkToFit="1"/>
      <protection hidden="1"/>
    </xf>
    <xf numFmtId="0" fontId="1" fillId="8" borderId="10" xfId="0" applyFont="1" applyFill="1" applyBorder="1" applyAlignment="1" applyProtection="1">
      <alignment horizontal="center" vertical="center" shrinkToFit="1"/>
      <protection hidden="1"/>
    </xf>
    <xf numFmtId="0" fontId="60" fillId="0" borderId="0" xfId="0" applyFont="1" applyAlignment="1">
      <alignment vertical="center" shrinkToFit="1"/>
    </xf>
    <xf numFmtId="0" fontId="60" fillId="0" borderId="0" xfId="0" applyFont="1" applyAlignment="1">
      <alignment shrinkToFit="1"/>
    </xf>
    <xf numFmtId="0" fontId="1" fillId="43" borderId="10" xfId="0" applyFont="1" applyFill="1" applyBorder="1" applyAlignment="1" applyProtection="1">
      <alignment horizontal="center" vertical="center" shrinkToFit="1"/>
      <protection hidden="1"/>
    </xf>
    <xf numFmtId="0" fontId="1" fillId="40" borderId="10" xfId="0" applyFont="1" applyFill="1" applyBorder="1" applyAlignment="1" applyProtection="1">
      <alignment horizontal="center" vertical="center" shrinkToFit="1"/>
      <protection hidden="1"/>
    </xf>
    <xf numFmtId="0" fontId="0" fillId="0" borderId="76" xfId="0" applyBorder="1" applyAlignment="1" applyProtection="1">
      <alignment horizontal="center" vertical="center" shrinkToFit="1"/>
      <protection locked="0"/>
    </xf>
    <xf numFmtId="0" fontId="13" fillId="0" borderId="10" xfId="0" applyFont="1" applyBorder="1" applyAlignment="1" applyProtection="1">
      <alignment horizontal="center" vertical="center"/>
      <protection hidden="1"/>
    </xf>
    <xf numFmtId="0" fontId="46" fillId="0" borderId="10" xfId="0" applyFont="1" applyBorder="1" applyAlignment="1" applyProtection="1">
      <alignment vertical="center"/>
      <protection hidden="1"/>
    </xf>
    <xf numFmtId="0" fontId="0" fillId="0" borderId="79" xfId="0" applyBorder="1" applyAlignment="1" applyProtection="1">
      <alignment horizontal="center" vertical="center"/>
      <protection locked="0"/>
    </xf>
    <xf numFmtId="0" fontId="0" fillId="0" borderId="77" xfId="0" applyBorder="1" applyAlignment="1" applyProtection="1">
      <alignment horizontal="center" vertical="center"/>
      <protection locked="0"/>
    </xf>
    <xf numFmtId="0" fontId="1" fillId="40" borderId="10" xfId="0" applyFont="1" applyFill="1" applyBorder="1" applyAlignment="1" applyProtection="1">
      <alignment horizontal="center" vertical="center"/>
      <protection hidden="1"/>
    </xf>
    <xf numFmtId="0" fontId="0" fillId="0" borderId="76" xfId="0" applyBorder="1" applyAlignment="1" applyProtection="1">
      <alignment horizontal="center" vertical="center"/>
      <protection locked="0"/>
    </xf>
    <xf numFmtId="0" fontId="0" fillId="0" borderId="76" xfId="0" applyBorder="1" applyAlignment="1" applyProtection="1">
      <alignment horizontal="center" vertical="center"/>
      <protection hidden="1"/>
    </xf>
    <xf numFmtId="0" fontId="63" fillId="0" borderId="0" xfId="0" applyFont="1"/>
    <xf numFmtId="0" fontId="64" fillId="3" borderId="0" xfId="0" applyFont="1" applyFill="1" applyAlignment="1" applyProtection="1">
      <alignment horizontal="center" vertical="center"/>
      <protection hidden="1"/>
    </xf>
    <xf numFmtId="0" fontId="62" fillId="0" borderId="80" xfId="0" applyFont="1" applyBorder="1" applyAlignment="1" applyProtection="1">
      <alignment horizontal="center" wrapText="1" textRotation="90"/>
      <protection locked="0"/>
    </xf>
    <xf numFmtId="0" fontId="62" fillId="0" borderId="81" xfId="0" applyFont="1" applyBorder="1" applyAlignment="1" applyProtection="1">
      <alignment horizontal="center" wrapText="1" textRotation="90"/>
      <protection locked="0"/>
    </xf>
    <xf numFmtId="0" fontId="12" fillId="48" borderId="9" xfId="0" applyFont="1" applyFill="1" applyBorder="1" applyAlignment="1" applyProtection="1">
      <alignment horizontal="center" wrapText="1" textRotation="90"/>
      <protection hidden="1"/>
    </xf>
    <xf numFmtId="0" fontId="62" fillId="0" borderId="82" xfId="0" applyFont="1" applyBorder="1" applyAlignment="1" applyProtection="1">
      <alignment horizontal="center" wrapText="1" textRotation="90"/>
      <protection locked="0"/>
    </xf>
    <xf numFmtId="0" fontId="12" fillId="48" borderId="11" xfId="0" applyFont="1" applyFill="1" applyBorder="1" applyAlignment="1" applyProtection="1">
      <alignment horizontal="center" wrapText="1" textRotation="90"/>
      <protection hidden="1"/>
    </xf>
    <xf numFmtId="0" fontId="0" fillId="0" borderId="0" xfId="0" applyAlignment="1">
      <alignment textRotation="90"/>
    </xf>
    <xf numFmtId="0" fontId="65" fillId="45" borderId="10" xfId="0" applyFont="1" applyFill="1" applyBorder="1" applyAlignment="1" applyProtection="1">
      <alignment horizontal="center" vertical="center" shrinkToFit="1"/>
      <protection hidden="1"/>
    </xf>
    <xf numFmtId="0" fontId="66" fillId="0" borderId="0" xfId="0" applyFont="1" applyAlignment="1">
      <alignment shrinkToFit="1"/>
    </xf>
    <xf numFmtId="0" fontId="62" fillId="0" borderId="80" xfId="0" applyFont="1" applyBorder="1" applyAlignment="1" applyProtection="1">
      <alignment horizontal="center" textRotation="90"/>
      <protection locked="0"/>
    </xf>
    <xf numFmtId="0" fontId="62" fillId="0" borderId="77" xfId="0" applyFont="1" applyBorder="1" applyAlignment="1" applyProtection="1">
      <alignment horizontal="center" textRotation="90"/>
      <protection locked="0"/>
    </xf>
    <xf numFmtId="0" fontId="0" fillId="0" borderId="0" xfId="0" applyAlignment="1" applyProtection="1">
      <alignment vertical="center"/>
      <protection hidden="1"/>
    </xf>
    <xf numFmtId="0" fontId="0" fillId="0" borderId="0" xfId="0" applyAlignment="1" applyProtection="1">
      <alignment horizontal="center" vertical="center"/>
      <protection hidden="1"/>
    </xf>
    <xf numFmtId="0" fontId="0" fillId="3" borderId="0" xfId="0" applyFill="1" applyAlignment="1" applyProtection="1">
      <alignment vertical="center"/>
      <protection hidden="1"/>
    </xf>
    <xf numFmtId="0" fontId="0" fillId="3" borderId="0" xfId="0" applyFill="1" applyAlignment="1" applyProtection="1">
      <alignment horizontal="center" vertical="center"/>
      <protection hidden="1"/>
    </xf>
    <xf numFmtId="0" fontId="7" fillId="3" borderId="0" xfId="0" applyFont="1" applyFill="1" applyAlignment="1" applyProtection="1">
      <alignment horizontal="center" vertical="center"/>
      <protection hidden="1"/>
    </xf>
    <xf numFmtId="0" fontId="2" fillId="3" borderId="0" xfId="0" applyFont="1" applyFill="1" applyAlignment="1" applyProtection="1">
      <alignment vertical="center"/>
      <protection hidden="1"/>
    </xf>
    <xf numFmtId="0" fontId="1" fillId="3" borderId="0" xfId="0" applyFont="1" applyFill="1" applyAlignment="1" applyProtection="1">
      <alignment horizontal="center" vertical="center"/>
      <protection hidden="1"/>
    </xf>
    <xf numFmtId="0" fontId="12" fillId="3" borderId="8" xfId="0" applyFont="1" applyFill="1" applyBorder="1" applyAlignment="1" applyProtection="1">
      <alignment vertical="center"/>
      <protection hidden="1"/>
    </xf>
    <xf numFmtId="0" fontId="2" fillId="3" borderId="8" xfId="0" applyFont="1" applyFill="1" applyBorder="1" applyAlignment="1" applyProtection="1">
      <alignment vertical="center"/>
      <protection hidden="1"/>
    </xf>
    <xf numFmtId="0" fontId="1" fillId="3" borderId="8" xfId="0" applyFont="1" applyFill="1" applyBorder="1" applyAlignment="1" applyProtection="1">
      <alignment horizontal="center" vertical="center"/>
      <protection hidden="1"/>
    </xf>
    <xf numFmtId="0" fontId="1" fillId="9" borderId="10" xfId="0" applyFont="1" applyFill="1" applyBorder="1" applyAlignment="1" applyProtection="1">
      <alignment horizontal="center" vertical="center"/>
      <protection hidden="1"/>
    </xf>
    <xf numFmtId="0" fontId="67" fillId="50" borderId="10" xfId="0" applyFont="1" applyFill="1" applyBorder="1" applyAlignment="1" applyProtection="1">
      <alignment horizontal="center" vertical="center" textRotation="60"/>
      <protection hidden="1"/>
    </xf>
    <xf numFmtId="0" fontId="67" fillId="50" borderId="6" xfId="0" applyFont="1" applyFill="1" applyBorder="1" applyAlignment="1" applyProtection="1">
      <alignment horizontal="center" vertical="center" textRotation="60"/>
      <protection hidden="1"/>
    </xf>
    <xf numFmtId="0" fontId="68" fillId="5" borderId="10" xfId="0" applyFont="1" applyFill="1" applyBorder="1" applyAlignment="1" applyProtection="1">
      <alignment horizontal="center" vertical="center" wrapText="1" textRotation="90"/>
      <protection hidden="1"/>
    </xf>
    <xf numFmtId="0" fontId="68" fillId="51" borderId="0" xfId="0" applyFont="1" applyFill="1" applyAlignment="1" applyProtection="1">
      <alignment horizontal="center" vertical="center" textRotation="90"/>
      <protection hidden="1"/>
    </xf>
    <xf numFmtId="0" fontId="11" fillId="52" borderId="10" xfId="0" applyFont="1" applyFill="1" applyBorder="1" applyAlignment="1" applyProtection="1">
      <alignment horizontal="center" vertical="center" wrapText="1"/>
      <protection hidden="1"/>
    </xf>
    <xf numFmtId="0" fontId="67" fillId="50" borderId="9" xfId="0" applyFont="1" applyFill="1" applyBorder="1" applyAlignment="1" applyProtection="1">
      <alignment horizontal="center" vertical="center" textRotation="60"/>
      <protection hidden="1"/>
    </xf>
    <xf numFmtId="0" fontId="67" fillId="50" borderId="11" xfId="0" applyFont="1" applyFill="1" applyBorder="1" applyAlignment="1" applyProtection="1">
      <alignment horizontal="center" vertical="center" textRotation="60"/>
      <protection hidden="1"/>
    </xf>
    <xf numFmtId="0" fontId="0" fillId="0" borderId="0" xfId="0" applyAlignment="1" applyProtection="1">
      <alignment vertical="center" shrinkToFit="1"/>
      <protection hidden="1"/>
    </xf>
    <xf numFmtId="0" fontId="46" fillId="0" borderId="10" xfId="0" applyFont="1" applyBorder="1" applyAlignment="1" applyProtection="1">
      <alignment horizontal="left" vertical="center" shrinkToFit="1"/>
      <protection hidden="1"/>
    </xf>
    <xf numFmtId="0" fontId="2" fillId="0" borderId="64" xfId="0" applyFont="1" applyBorder="1" applyAlignment="1" applyProtection="1">
      <alignment horizontal="center" vertical="center" shrinkToFit="1"/>
      <protection locked="0" hidden="1"/>
    </xf>
    <xf numFmtId="0" fontId="2" fillId="0" borderId="65" xfId="0" applyFont="1" applyBorder="1" applyAlignment="1" applyProtection="1">
      <alignment horizontal="center" vertical="center" shrinkToFit="1"/>
      <protection locked="0" hidden="1"/>
    </xf>
    <xf numFmtId="0" fontId="2" fillId="0" borderId="83" xfId="0" applyFont="1" applyBorder="1" applyAlignment="1" applyProtection="1">
      <alignment horizontal="center" vertical="center" shrinkToFit="1"/>
      <protection locked="0" hidden="1"/>
    </xf>
    <xf numFmtId="0" fontId="12" fillId="34" borderId="10" xfId="0" applyFont="1" applyFill="1" applyBorder="1" applyAlignment="1" applyProtection="1">
      <alignment horizontal="center" vertical="center" shrinkToFit="1"/>
      <protection hidden="1"/>
    </xf>
    <xf numFmtId="0" fontId="2" fillId="0" borderId="0" xfId="0" applyFont="1" applyAlignment="1" applyProtection="1">
      <alignment horizontal="center" vertical="center" shrinkToFit="1"/>
      <protection hidden="1"/>
    </xf>
    <xf numFmtId="0" fontId="59" fillId="0" borderId="0" xfId="0" applyFont="1" applyAlignment="1" applyProtection="1">
      <alignment vertical="center" shrinkToFit="1"/>
      <protection hidden="1"/>
    </xf>
    <xf numFmtId="0" fontId="2" fillId="0" borderId="10" xfId="0" applyFont="1" applyBorder="1" applyAlignment="1" applyProtection="1">
      <alignment horizontal="center" vertical="center" shrinkToFit="1"/>
      <protection locked="0" hidden="1"/>
    </xf>
    <xf numFmtId="0" fontId="12" fillId="53" borderId="10" xfId="0" applyFont="1" applyFill="1" applyBorder="1" applyAlignment="1" applyProtection="1">
      <alignment horizontal="center" vertical="center" shrinkToFit="1"/>
      <protection hidden="1"/>
    </xf>
    <xf numFmtId="0" fontId="2" fillId="0" borderId="10" xfId="0" applyFont="1" applyBorder="1" applyAlignment="1" applyProtection="1">
      <alignment horizontal="center" vertical="center"/>
      <protection locked="0" hidden="1"/>
    </xf>
    <xf numFmtId="0" fontId="12" fillId="53" borderId="10" xfId="0" applyFont="1" applyFill="1" applyBorder="1" applyAlignment="1" applyProtection="1">
      <alignment horizontal="center" vertical="center"/>
      <protection hidden="1"/>
    </xf>
    <xf numFmtId="0" fontId="2" fillId="0" borderId="0" xfId="0" applyFont="1" applyAlignment="1" applyProtection="1">
      <alignment horizontal="center" vertical="center"/>
      <protection hidden="1"/>
    </xf>
    <xf numFmtId="0" fontId="59" fillId="0" borderId="0" xfId="0" applyFont="1" applyAlignment="1" applyProtection="1">
      <alignment vertical="center"/>
      <protection hidden="1"/>
    </xf>
    <xf numFmtId="0" fontId="13" fillId="14" borderId="84" xfId="0" applyFont="1" applyFill="1" applyBorder="1" applyAlignment="1" applyProtection="1">
      <alignment horizontal="center" vertical="center" textRotation="90"/>
      <protection hidden="1"/>
    </xf>
    <xf numFmtId="0" fontId="13" fillId="54" borderId="84" xfId="0" applyFont="1" applyFill="1" applyBorder="1" applyAlignment="1" applyProtection="1">
      <alignment vertical="center" shrinkToFit="1"/>
      <protection hidden="1"/>
    </xf>
    <xf numFmtId="0" fontId="1" fillId="14" borderId="84" xfId="0" applyFont="1" applyFill="1" applyBorder="1" applyAlignment="1" applyProtection="1">
      <alignment vertical="center"/>
      <protection hidden="1"/>
    </xf>
    <xf numFmtId="0" fontId="2" fillId="54" borderId="84" xfId="0" applyFont="1" applyFill="1" applyBorder="1" applyAlignment="1" applyProtection="1">
      <alignment horizontal="left" vertical="center"/>
      <protection hidden="1"/>
    </xf>
    <xf numFmtId="0" fontId="69" fillId="3" borderId="0" xfId="0" applyFont="1" applyFill="1" applyAlignment="1" applyProtection="1">
      <alignment horizontal="center" vertical="center"/>
      <protection hidden="1"/>
    </xf>
    <xf numFmtId="0" fontId="13" fillId="14" borderId="85" xfId="0" applyFont="1" applyFill="1" applyBorder="1" applyAlignment="1" applyProtection="1">
      <alignment horizontal="center" vertical="center" textRotation="90"/>
      <protection hidden="1"/>
    </xf>
    <xf numFmtId="0" fontId="13" fillId="54" borderId="85" xfId="0" applyFont="1" applyFill="1" applyBorder="1" applyAlignment="1" applyProtection="1">
      <alignment vertical="center" shrinkToFit="1"/>
      <protection hidden="1"/>
    </xf>
    <xf numFmtId="0" fontId="1" fillId="14" borderId="85" xfId="0" applyFont="1" applyFill="1" applyBorder="1" applyAlignment="1" applyProtection="1">
      <alignment vertical="center"/>
      <protection hidden="1"/>
    </xf>
    <xf numFmtId="0" fontId="2" fillId="54" borderId="85" xfId="0" applyFont="1" applyFill="1" applyBorder="1" applyAlignment="1" applyProtection="1">
      <alignment horizontal="left" vertical="center"/>
      <protection hidden="1"/>
    </xf>
    <xf numFmtId="0" fontId="70" fillId="55" borderId="0" xfId="0" applyFont="1" applyFill="1" applyAlignment="1" applyProtection="1">
      <alignment vertical="center"/>
      <protection hidden="1"/>
    </xf>
    <xf numFmtId="0" fontId="12" fillId="5" borderId="0" xfId="0" applyFont="1" applyFill="1" applyAlignment="1" applyProtection="1">
      <alignment horizontal="center" vertical="center"/>
      <protection hidden="1"/>
    </xf>
    <xf numFmtId="0" fontId="71" fillId="5" borderId="0" xfId="0" applyFont="1" applyFill="1" applyAlignment="1" applyProtection="1">
      <alignment horizontal="center" vertical="center"/>
      <protection hidden="1"/>
    </xf>
    <xf numFmtId="0" fontId="72" fillId="56" borderId="0" xfId="0" applyFont="1" applyFill="1" applyAlignment="1" applyProtection="1">
      <alignment horizontal="left" vertical="center"/>
      <protection hidden="1"/>
    </xf>
    <xf numFmtId="0" fontId="35" fillId="3" borderId="0" xfId="0" applyFont="1" applyFill="1" applyAlignment="1">
      <alignment vertical="center" shrinkToFit="1"/>
    </xf>
    <xf numFmtId="0" fontId="73" fillId="3" borderId="0" xfId="0" applyFont="1" applyFill="1" applyAlignment="1">
      <alignment vertical="center" shrinkToFit="1"/>
    </xf>
    <xf numFmtId="0" fontId="74" fillId="0" borderId="0" xfId="0" applyFont="1"/>
    <xf numFmtId="0" fontId="75" fillId="3" borderId="0" xfId="0" applyFont="1" applyFill="1" applyAlignment="1">
      <alignment horizontal="center" vertical="center" shrinkToFit="1"/>
    </xf>
    <xf numFmtId="0" fontId="76" fillId="3" borderId="0" xfId="0" applyFont="1" applyFill="1" applyAlignment="1">
      <alignment horizontal="center" vertical="center" shrinkToFit="1"/>
    </xf>
    <xf numFmtId="0" fontId="77" fillId="3" borderId="0" xfId="0" applyFont="1" applyFill="1" applyAlignment="1">
      <alignment horizontal="center" vertical="center" shrinkToFit="1"/>
    </xf>
    <xf numFmtId="0" fontId="12" fillId="3" borderId="0" xfId="0" applyFont="1" applyFill="1" applyAlignment="1" applyProtection="1">
      <alignment vertical="top"/>
      <protection hidden="1"/>
    </xf>
    <xf numFmtId="0" fontId="76" fillId="3" borderId="12" xfId="0" applyFont="1" applyFill="1" applyBorder="1" applyAlignment="1">
      <alignment horizontal="center" vertical="top" shrinkToFit="1"/>
    </xf>
    <xf numFmtId="0" fontId="77" fillId="3" borderId="12" xfId="0" applyFont="1" applyFill="1" applyBorder="1" applyAlignment="1">
      <alignment horizontal="center" vertical="top" shrinkToFit="1"/>
    </xf>
    <xf numFmtId="0" fontId="78" fillId="57" borderId="86" xfId="0" applyFont="1" applyFill="1" applyBorder="1" applyAlignment="1">
      <alignment horizontal="center" vertical="center"/>
    </xf>
    <xf numFmtId="0" fontId="77" fillId="58" borderId="24" xfId="0" applyFont="1" applyFill="1" applyBorder="1" applyAlignment="1">
      <alignment horizontal="center" vertical="center"/>
    </xf>
    <xf numFmtId="0" fontId="77" fillId="58" borderId="86" xfId="0" applyFont="1" applyFill="1" applyBorder="1" applyAlignment="1">
      <alignment horizontal="center" vertical="center"/>
    </xf>
    <xf numFmtId="0" fontId="77" fillId="57" borderId="30" xfId="0" applyFont="1" applyFill="1" applyBorder="1" applyAlignment="1" applyProtection="1">
      <alignment horizontal="center" vertical="center"/>
      <protection hidden="1"/>
    </xf>
    <xf numFmtId="0" fontId="4" fillId="0" borderId="42" xfId="0" applyFont="1" applyBorder="1" applyAlignment="1" applyProtection="1">
      <alignment horizontal="left" vertical="center" shrinkToFit="1"/>
      <protection hidden="1"/>
    </xf>
    <xf numFmtId="2" fontId="5" fillId="0" borderId="30" xfId="0" applyNumberFormat="1" applyFont="1" applyBorder="1" applyAlignment="1" applyProtection="1">
      <alignment horizontal="center" vertical="center" shrinkToFit="1"/>
      <protection hidden="1"/>
    </xf>
    <xf numFmtId="1" fontId="74" fillId="0" borderId="30" xfId="0" applyNumberFormat="1" applyFont="1" applyBorder="1" applyAlignment="1" applyProtection="1">
      <alignment horizontal="center" vertical="center" shrinkToFit="1"/>
      <protection hidden="1"/>
    </xf>
    <xf numFmtId="0" fontId="79" fillId="0" borderId="30" xfId="0" applyFont="1" applyBorder="1" applyAlignment="1" applyProtection="1">
      <alignment horizontal="center" vertical="center"/>
      <protection hidden="1"/>
    </xf>
    <xf numFmtId="0" fontId="77" fillId="57" borderId="47" xfId="0" applyFont="1" applyFill="1" applyBorder="1" applyAlignment="1" applyProtection="1">
      <alignment horizontal="center" vertical="center"/>
      <protection hidden="1"/>
    </xf>
    <xf numFmtId="0" fontId="4" fillId="0" borderId="45" xfId="0" applyFont="1" applyBorder="1" applyAlignment="1" applyProtection="1">
      <alignment horizontal="left" vertical="center" shrinkToFit="1"/>
      <protection hidden="1"/>
    </xf>
    <xf numFmtId="2" fontId="5" fillId="0" borderId="47" xfId="0" applyNumberFormat="1" applyFont="1" applyBorder="1" applyAlignment="1" applyProtection="1">
      <alignment horizontal="center" vertical="center" shrinkToFit="1"/>
      <protection hidden="1"/>
    </xf>
    <xf numFmtId="1" fontId="74" fillId="0" borderId="47" xfId="0" applyNumberFormat="1" applyFont="1" applyBorder="1" applyAlignment="1" applyProtection="1">
      <alignment horizontal="center" vertical="center" shrinkToFit="1"/>
      <protection hidden="1"/>
    </xf>
    <xf numFmtId="0" fontId="79" fillId="0" borderId="47" xfId="0" applyFont="1" applyBorder="1" applyAlignment="1" applyProtection="1">
      <alignment horizontal="center" vertical="center"/>
      <protection hidden="1"/>
    </xf>
    <xf numFmtId="0" fontId="52" fillId="3" borderId="5" xfId="0" applyFont="1" applyFill="1" applyBorder="1" applyAlignment="1">
      <alignment horizontal="center" vertical="center"/>
    </xf>
    <xf numFmtId="0" fontId="53" fillId="3" borderId="5" xfId="0" applyFont="1" applyFill="1" applyBorder="1" applyAlignment="1">
      <alignment horizontal="left" vertical="center" shrinkToFit="1"/>
    </xf>
    <xf numFmtId="0" fontId="54" fillId="3" borderId="5" xfId="0" applyFont="1" applyFill="1" applyBorder="1" applyAlignment="1" applyProtection="1">
      <alignment horizontal="center" vertical="center"/>
      <protection locked="0"/>
    </xf>
    <xf numFmtId="0" fontId="46" fillId="3" borderId="5" xfId="0" applyFont="1" applyFill="1" applyBorder="1" applyAlignment="1" applyProtection="1">
      <alignment horizontal="center" vertical="center"/>
      <protection locked="0"/>
    </xf>
    <xf numFmtId="0" fontId="52" fillId="3" borderId="0" xfId="0" applyFont="1" applyFill="1" applyAlignment="1">
      <alignment horizontal="center" vertical="center"/>
    </xf>
    <xf numFmtId="0" fontId="53" fillId="3" borderId="0" xfId="0" applyFont="1" applyFill="1" applyAlignment="1">
      <alignment horizontal="left" vertical="center" shrinkToFit="1"/>
    </xf>
    <xf numFmtId="0" fontId="54" fillId="3" borderId="0" xfId="0" applyFont="1" applyFill="1" applyAlignment="1" applyProtection="1">
      <alignment horizontal="center" vertical="center"/>
      <protection locked="0"/>
    </xf>
    <xf numFmtId="0" fontId="46" fillId="3" borderId="0" xfId="0" applyFont="1" applyFill="1" applyAlignment="1" applyProtection="1">
      <alignment horizontal="center" vertical="center"/>
      <protection locked="0"/>
    </xf>
    <xf numFmtId="0" fontId="11" fillId="0" borderId="0" xfId="0" applyFont="1" applyAlignment="1">
      <alignment vertical="center"/>
    </xf>
    <xf numFmtId="0" fontId="6" fillId="0" borderId="0" xfId="0" applyFont="1"/>
    <xf numFmtId="0" fontId="40" fillId="0" borderId="0" xfId="0" applyFont="1" applyAlignment="1">
      <alignment horizontal="center" vertical="center"/>
    </xf>
    <xf numFmtId="0" fontId="12" fillId="0" borderId="0" xfId="0" applyFont="1"/>
    <xf numFmtId="0" fontId="80" fillId="0" borderId="0" xfId="0" applyFont="1" applyAlignment="1">
      <alignment horizontal="center" vertical="center"/>
    </xf>
    <xf numFmtId="0" fontId="1" fillId="0" borderId="0" xfId="0" applyFont="1"/>
    <xf numFmtId="0" fontId="13" fillId="14" borderId="10" xfId="0" applyFont="1" applyFill="1" applyBorder="1" applyAlignment="1">
      <alignment horizontal="center"/>
    </xf>
    <xf numFmtId="0" fontId="1" fillId="59" borderId="10" xfId="0" applyFont="1" applyFill="1" applyBorder="1" applyAlignment="1">
      <alignment horizontal="center" vertical="center"/>
    </xf>
    <xf numFmtId="0" fontId="0" fillId="0" borderId="10" xfId="0" applyBorder="1"/>
    <xf numFmtId="0" fontId="0" fillId="0" borderId="10" xfId="0" applyBorder="1" applyAlignment="1" applyProtection="1">
      <alignment horizontal="center" vertical="center"/>
      <protection locked="0"/>
    </xf>
    <xf numFmtId="0" fontId="81" fillId="0" borderId="10" xfId="0" applyFont="1" applyBorder="1" applyAlignment="1">
      <alignment horizontal="left" vertical="center" wrapText="1"/>
    </xf>
    <xf numFmtId="0" fontId="0" fillId="0" borderId="10" xfId="0" applyBorder="1" applyProtection="1">
      <protection locked="0"/>
    </xf>
    <xf numFmtId="0" fontId="5" fillId="0" borderId="0" xfId="0" applyFont="1"/>
    <xf numFmtId="0" fontId="13" fillId="14" borderId="10" xfId="0" applyFont="1" applyFill="1" applyBorder="1" applyAlignment="1">
      <alignment horizontal="center" vertical="center"/>
    </xf>
    <xf numFmtId="0" fontId="13" fillId="14" borderId="11" xfId="0" applyFont="1" applyFill="1" applyBorder="1" applyAlignment="1">
      <alignment horizontal="center" vertical="center"/>
    </xf>
    <xf numFmtId="0" fontId="81" fillId="0" borderId="11" xfId="0" applyFont="1" applyBorder="1" applyAlignment="1">
      <alignment horizontal="left" vertical="center" wrapText="1"/>
    </xf>
    <xf numFmtId="0" fontId="0" fillId="0" borderId="11" xfId="0" applyBorder="1"/>
    <xf numFmtId="0" fontId="0" fillId="0" borderId="79" xfId="0" applyBorder="1" applyProtection="1">
      <protection locked="0"/>
    </xf>
    <xf numFmtId="0" fontId="0" fillId="0" borderId="77" xfId="0" applyBorder="1" applyProtection="1">
      <protection locked="0"/>
    </xf>
    <xf numFmtId="0" fontId="0" fillId="0" borderId="78" xfId="0" applyBorder="1" applyProtection="1">
      <protection locked="0"/>
    </xf>
    <xf numFmtId="0" fontId="8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2" fillId="0" borderId="0" xfId="0" applyFont="1" applyAlignment="1">
      <alignment horizontal="left"/>
    </xf>
    <xf numFmtId="0" fontId="1" fillId="18" borderId="10" xfId="0" applyFont="1" applyFill="1" applyBorder="1" applyAlignment="1">
      <alignment horizontal="center" vertical="center"/>
    </xf>
    <xf numFmtId="0" fontId="0" fillId="0" borderId="10" xfId="0" applyBorder="1" applyAlignment="1" applyProtection="1">
      <alignment horizontal="center" vertical="center" textRotation="90"/>
      <protection locked="0"/>
    </xf>
    <xf numFmtId="0" fontId="0" fillId="0" borderId="10" xfId="0" applyBorder="1" applyAlignment="1" applyProtection="1">
      <alignment textRotation="90"/>
      <protection locked="0"/>
    </xf>
    <xf numFmtId="0" fontId="82" fillId="0" borderId="10" xfId="0" applyFont="1" applyBorder="1" applyAlignment="1">
      <alignment horizontal="left" vertical="center" wrapText="1"/>
    </xf>
    <xf numFmtId="0" fontId="0" fillId="0" borderId="76" xfId="0" applyBorder="1" applyProtection="1">
      <protection locked="0"/>
    </xf>
    <xf numFmtId="0" fontId="0" fillId="59" borderId="10" xfId="0" applyFill="1" applyBorder="1"/>
    <xf numFmtId="0" fontId="83" fillId="0" borderId="10" xfId="0" applyFont="1" applyBorder="1" applyAlignment="1">
      <alignment horizontal="left" vertical="center" wrapText="1"/>
    </xf>
    <xf numFmtId="0" fontId="6" fillId="3" borderId="0" xfId="0" applyFont="1" applyFill="1"/>
    <xf numFmtId="0" fontId="84" fillId="3" borderId="0" xfId="0" applyFont="1" applyFill="1" applyAlignment="1">
      <alignment horizontal="center" vertical="center"/>
    </xf>
    <xf numFmtId="0" fontId="80" fillId="3" borderId="0" xfId="0" applyFont="1" applyFill="1" applyAlignment="1">
      <alignment horizontal="center" vertical="center"/>
    </xf>
    <xf numFmtId="0" fontId="5" fillId="14" borderId="6" xfId="0" applyFont="1" applyFill="1" applyBorder="1" applyAlignment="1">
      <alignment horizontal="center" vertical="center"/>
    </xf>
    <xf numFmtId="0" fontId="5" fillId="60" borderId="6" xfId="0" applyFont="1" applyFill="1" applyBorder="1" applyAlignment="1" applyProtection="1">
      <alignment horizontal="center" vertical="center"/>
      <protection locked="0"/>
    </xf>
    <xf numFmtId="0" fontId="5" fillId="61" borderId="6" xfId="0" applyFont="1" applyFill="1" applyBorder="1" applyAlignment="1">
      <alignment horizontal="center" vertical="center"/>
    </xf>
    <xf numFmtId="0" fontId="5" fillId="62" borderId="6" xfId="0" applyFont="1" applyFill="1" applyBorder="1" applyAlignment="1" applyProtection="1">
      <alignment horizontal="center" vertical="center" wrapText="1"/>
      <protection locked="0"/>
    </xf>
    <xf numFmtId="0" fontId="5" fillId="63" borderId="6" xfId="0" applyFont="1" applyFill="1" applyBorder="1" applyAlignment="1" applyProtection="1">
      <alignment horizontal="center" vertical="center" wrapText="1"/>
      <protection locked="0"/>
    </xf>
    <xf numFmtId="0" fontId="0" fillId="0" borderId="87" xfId="0" applyBorder="1"/>
    <xf numFmtId="0" fontId="0" fillId="0" borderId="88" xfId="0" applyBorder="1"/>
    <xf numFmtId="0" fontId="0" fillId="0" borderId="89" xfId="0" applyBorder="1"/>
    <xf numFmtId="0" fontId="0" fillId="0" borderId="90" xfId="0" applyBorder="1"/>
    <xf numFmtId="0" fontId="0" fillId="0" borderId="91" xfId="0" applyBorder="1"/>
    <xf numFmtId="0" fontId="0" fillId="0" borderId="92" xfId="0" applyBorder="1"/>
  </cellXfs>
  <cellStyles count="1">
    <cellStyle name="Normal" xfId="0" builtinId="0"/>
  </cellStyles>
  <dxfs count="40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rgb="FFFEF4EC"/>
      </font>
    </dxf>
    <dxf>
      <font>
        <color theme="9" tint="0.7999816888943144"/>
      </font>
    </dxf>
    <dxf>
      <font>
        <color theme="5" tint="0.7999816888943144"/>
      </font>
    </dxf>
    <dxf>
      <font>
        <color theme="0"/>
      </font>
    </dxf>
    <dxf>
      <font>
        <color theme="0"/>
      </font>
    </dxf>
    <dxf>
      <font>
        <color rgb="FFFEF4EC"/>
      </font>
    </dxf>
    <dxf>
      <font>
        <color theme="9" tint="0.7999816888943144"/>
      </font>
    </dxf>
    <dxf>
      <font>
        <color theme="5" tint="0.7999816888943144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/>
        <color rgb="FFFF0000"/>
      </font>
      <fill>
        <gradientFill degree="180">
          <stop position="0">
            <color theme="0"/>
          </stop>
          <stop position="1">
            <color rgb="FFFFFF99"/>
          </stop>
        </gradientFill>
      </fill>
    </dxf>
    <dxf>
      <font>
        <color rgb="FFFF0000"/>
      </font>
    </dxf>
    <dxf>
      <font>
        <color rgb="FFFF0000"/>
      </font>
      <fill>
        <patternFill>
          <bgColor theme="9" tint="0.7999816888943144"/>
        </patternFill>
      </fill>
    </dxf>
    <dxf>
      <font>
        <b/>
        <i/>
        <color rgb="FFFF0000"/>
      </font>
      <fill>
        <patternFill>
          <bgColor theme="9" tint="0.5999633777886288"/>
        </patternFill>
      </fill>
    </dxf>
    <dxf>
      <font>
        <color rgb="FFFF0000"/>
      </font>
    </dxf>
    <dxf>
      <font>
        <color rgb="FFFF0000"/>
      </font>
    </dxf>
    <dxf>
      <font>
        <color rgb="FFC0000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21.xml"/><Relationship Id="rId5" Type="http://schemas.openxmlformats.org/officeDocument/2006/relationships/worksheet" Target="worksheets/sheet107.xml"/><Relationship Id="rId6" Type="http://schemas.openxmlformats.org/officeDocument/2006/relationships/worksheet" Target="worksheets/sheet76.xml"/><Relationship Id="rId7" Type="http://schemas.openxmlformats.org/officeDocument/2006/relationships/worksheet" Target="worksheets/sheet78.xml"/><Relationship Id="rId8" Type="http://schemas.openxmlformats.org/officeDocument/2006/relationships/worksheet" Target="worksheets/sheet80.xml"/><Relationship Id="rId9" Type="http://schemas.openxmlformats.org/officeDocument/2006/relationships/worksheet" Target="worksheets/sheet81.xml"/><Relationship Id="rId10" Type="http://schemas.openxmlformats.org/officeDocument/2006/relationships/worksheet" Target="worksheets/sheet79.xml"/><Relationship Id="rId11" Type="http://schemas.openxmlformats.org/officeDocument/2006/relationships/worksheet" Target="worksheets/sheet111.xml"/><Relationship Id="rId12" Type="http://schemas.openxmlformats.org/officeDocument/2006/relationships/worksheet" Target="worksheets/sheet106.xml"/><Relationship Id="rId13" Type="http://schemas.openxmlformats.org/officeDocument/2006/relationships/worksheet" Target="worksheets/sheet83.xml"/><Relationship Id="rId14" Type="http://schemas.openxmlformats.org/officeDocument/2006/relationships/worksheet" Target="worksheets/sheet84.xml"/><Relationship Id="rId15" Type="http://schemas.openxmlformats.org/officeDocument/2006/relationships/worksheet" Target="worksheets/sheet85.xml"/><Relationship Id="rId16" Type="http://schemas.openxmlformats.org/officeDocument/2006/relationships/worksheet" Target="worksheets/sheet86.xml"/><Relationship Id="rId17" Type="http://schemas.openxmlformats.org/officeDocument/2006/relationships/worksheet" Target="worksheets/sheet87.xml"/><Relationship Id="rId18" Type="http://schemas.openxmlformats.org/officeDocument/2006/relationships/worksheet" Target="worksheets/sheet88.xml"/><Relationship Id="rId19" Type="http://schemas.openxmlformats.org/officeDocument/2006/relationships/worksheet" Target="worksheets/sheet89.xml"/><Relationship Id="rId20" Type="http://schemas.openxmlformats.org/officeDocument/2006/relationships/worksheet" Target="worksheets/sheet90.xml"/><Relationship Id="rId21" Type="http://schemas.openxmlformats.org/officeDocument/2006/relationships/worksheet" Target="worksheets/sheet91.xml"/><Relationship Id="rId22" Type="http://schemas.openxmlformats.org/officeDocument/2006/relationships/worksheet" Target="worksheets/sheet92.xml"/><Relationship Id="rId23" Type="http://schemas.openxmlformats.org/officeDocument/2006/relationships/worksheet" Target="worksheets/sheet121.xml"/><Relationship Id="rId24" Type="http://schemas.openxmlformats.org/officeDocument/2006/relationships/worksheet" Target="worksheets/sheet118.xml"/><Relationship Id="rId25" Type="http://schemas.openxmlformats.org/officeDocument/2006/relationships/worksheet" Target="worksheets/sheet119.xml"/><Relationship Id="rId26" Type="http://schemas.openxmlformats.org/officeDocument/2006/relationships/worksheet" Target="worksheets/sheet98.xml"/><Relationship Id="rId27" Type="http://schemas.openxmlformats.org/officeDocument/2006/relationships/worksheet" Target="worksheets/sheet99.xml"/><Relationship Id="rId28" Type="http://schemas.openxmlformats.org/officeDocument/2006/relationships/worksheet" Target="worksheets/sheet101.xml"/><Relationship Id="rId29" Type="http://schemas.openxmlformats.org/officeDocument/2006/relationships/worksheet" Target="worksheets/sheet102.xml"/><Relationship Id="rId30" Type="http://schemas.openxmlformats.org/officeDocument/2006/relationships/worksheet" Target="worksheets/sheet103.xml"/><Relationship Id="rId31" Type="http://schemas.openxmlformats.org/officeDocument/2006/relationships/worksheet" Target="worksheets/sheet10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7.xml.rels><?xml version="1.0" encoding="UTF-8" standalone="yes"?>
<Relationships xmlns="http://schemas.openxmlformats.org/package/2006/relationships"><Relationship Id="rId1" Type="http://schemas.openxmlformats.org/officeDocument/2006/relationships/comments" Target="../comments107.xml"/><Relationship Id="rId2" Type="http://schemas.openxmlformats.org/officeDocument/2006/relationships/vmlDrawing" Target="../drawings/vmlDrawing107.vml"/></Relationships>
</file>

<file path=xl/worksheets/_rels/sheet79.xml.rels><?xml version="1.0" encoding="UTF-8" standalone="yes"?>
<Relationships xmlns="http://schemas.openxmlformats.org/package/2006/relationships"><Relationship Id="rId1" Type="http://schemas.openxmlformats.org/officeDocument/2006/relationships/comments" Target="../comments79.xml"/><Relationship Id="rId2" Type="http://schemas.openxmlformats.org/officeDocument/2006/relationships/vmlDrawing" Target="../drawings/vmlDrawing79.vml"/></Relationships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AX52"/>
  <sheetViews>
    <sheetView workbookViewId="0" zoomScale="100" zoomScaleNormal="100" view="pageLayout">
      <selection activeCell="I4" sqref="I4"/>
    </sheetView>
  </sheetViews>
  <sheetFormatPr defaultRowHeight="15" outlineLevelRow="0" outlineLevelCol="0" x14ac:dyDescent="0.25"/>
  <cols>
    <col min="1" max="1" width="2.85546875" customWidth="1"/>
    <col min="2" max="2" width="18.28515625" customWidth="1"/>
    <col min="3" max="7" hidden="1" customWidth="1"/>
    <col min="8" max="13" width="11.42578125" hidden="1" customWidth="1"/>
    <col min="14" max="14" hidden="1" customWidth="1"/>
    <col min="15" max="50" width="3.28515625" customWidth="1"/>
  </cols>
  <sheetData>
    <row r="1" ht="18.75" customHeight="1" spans="1:36" x14ac:dyDescent="0.25">
      <c r="A1" s="448" t="str">
        <f>NOMINA!$F$1</f>
        <v>U.E. "BEATRIZ HARTMANN DE BEDREGAL"</v>
      </c>
      <c r="AJ1" s="449" t="s">
        <v>485</v>
      </c>
    </row>
    <row r="2" ht="27.75" customHeight="1" spans="1:50" x14ac:dyDescent="0.25">
      <c r="A2" s="450" t="s">
        <v>490</v>
      </c>
      <c r="B2" s="450"/>
      <c r="C2" s="450"/>
      <c r="D2" s="450"/>
      <c r="E2" s="450"/>
      <c r="F2" s="450"/>
      <c r="G2" s="450"/>
      <c r="H2" s="450"/>
      <c r="I2" s="450"/>
      <c r="J2" s="450"/>
      <c r="K2" s="450"/>
      <c r="L2" s="450"/>
      <c r="M2" s="450"/>
      <c r="N2" s="450"/>
      <c r="O2" s="450"/>
      <c r="P2" s="450"/>
      <c r="Q2" s="450"/>
      <c r="R2" s="450"/>
      <c r="S2" s="450"/>
      <c r="T2" s="450"/>
      <c r="U2" s="450"/>
      <c r="V2" s="450"/>
      <c r="W2" s="450"/>
      <c r="X2" s="450"/>
      <c r="Y2" s="450"/>
      <c r="Z2" s="450"/>
      <c r="AA2" s="450"/>
      <c r="AB2" s="450"/>
      <c r="AC2" s="450"/>
      <c r="AD2" s="450"/>
      <c r="AE2" s="450"/>
      <c r="AF2" s="450"/>
      <c r="AG2" s="450"/>
      <c r="AH2" s="450"/>
      <c r="AI2" s="450"/>
      <c r="AJ2" s="450"/>
      <c r="AK2" s="450"/>
      <c r="AL2" s="450"/>
      <c r="AM2" s="450"/>
      <c r="AN2" s="450"/>
      <c r="AO2" s="450"/>
      <c r="AP2" s="450"/>
      <c r="AQ2" s="450"/>
      <c r="AR2" s="450"/>
      <c r="AS2" s="450"/>
      <c r="AT2" s="450"/>
      <c r="AU2" s="450"/>
      <c r="AV2" s="450"/>
      <c r="AW2" s="450"/>
      <c r="AX2" s="450"/>
    </row>
    <row r="3" ht="19.5" customHeight="1" spans="1:47" x14ac:dyDescent="0.25">
      <c r="A3" s="451" t="str">
        <f>NOMINA!$C$1</f>
        <v>PROFESOR(A): SARA VALDIVIA ARANCIBIA</v>
      </c>
      <c r="B3" s="468"/>
      <c r="C3" s="468"/>
      <c r="D3" s="468"/>
      <c r="E3" s="468"/>
      <c r="F3" s="468"/>
      <c r="G3" s="468"/>
      <c r="H3" s="468"/>
      <c r="I3" s="468"/>
      <c r="J3" s="468"/>
      <c r="K3" s="468"/>
      <c r="L3" s="468"/>
      <c r="M3" s="468"/>
      <c r="N3" s="468"/>
      <c r="O3" s="468"/>
      <c r="P3" s="468"/>
      <c r="Q3" s="468"/>
      <c r="R3" s="469"/>
      <c r="S3" s="469"/>
      <c r="T3" s="468"/>
      <c r="U3" s="468"/>
      <c r="V3" s="468"/>
      <c r="W3" s="470"/>
      <c r="X3" s="469"/>
      <c r="Y3" s="468"/>
      <c r="Z3" s="471" t="str">
        <f>NOMINA!$C$2</f>
        <v>CURSO: 5º "A" PRIMARIA</v>
      </c>
      <c r="AA3" s="469"/>
      <c r="AB3" s="469"/>
      <c r="AC3" s="469"/>
      <c r="AD3" s="469"/>
      <c r="AE3" s="469"/>
      <c r="AF3" s="469"/>
      <c r="AG3" s="469"/>
      <c r="AH3" s="469"/>
      <c r="AI3" s="469"/>
      <c r="AJ3" s="469"/>
      <c r="AK3" s="469"/>
      <c r="AL3" s="469"/>
      <c r="AM3" s="469"/>
      <c r="AN3" s="469"/>
      <c r="AO3" s="469"/>
      <c r="AP3" s="471" t="str">
        <f>NOMINA!$C$4</f>
        <v>GESTIÓN: 2024</v>
      </c>
      <c r="AQ3" s="469"/>
      <c r="AR3" s="469"/>
      <c r="AS3" s="469"/>
      <c r="AT3" s="469"/>
      <c r="AU3" s="469"/>
    </row>
    <row r="4" ht="3.75" customHeight="1" spans="1:47" x14ac:dyDescent="0.25">
      <c r="A4" s="451"/>
      <c r="B4" s="468"/>
      <c r="C4" s="468"/>
      <c r="D4" s="468"/>
      <c r="E4" s="468"/>
      <c r="F4" s="468"/>
      <c r="G4" s="468"/>
      <c r="H4" s="468"/>
      <c r="I4" s="468"/>
      <c r="J4" s="468"/>
      <c r="K4" s="468"/>
      <c r="L4" s="468"/>
      <c r="M4" s="468"/>
      <c r="N4" s="468"/>
      <c r="O4" s="468"/>
      <c r="P4" s="468"/>
      <c r="Q4" s="468"/>
      <c r="R4" s="469"/>
      <c r="S4" s="469"/>
      <c r="T4" s="468"/>
      <c r="U4" s="468"/>
      <c r="V4" s="468"/>
      <c r="W4" s="470"/>
      <c r="X4" s="469"/>
      <c r="Y4" s="468"/>
      <c r="Z4" s="471"/>
      <c r="AA4" s="469"/>
      <c r="AB4" s="469"/>
      <c r="AC4" s="469"/>
      <c r="AD4" s="469"/>
      <c r="AE4" s="469"/>
      <c r="AF4" s="469"/>
      <c r="AG4" s="469"/>
      <c r="AH4" s="469"/>
      <c r="AI4" s="469"/>
      <c r="AJ4" s="469"/>
      <c r="AK4" s="469"/>
      <c r="AL4" s="469"/>
      <c r="AM4" s="469"/>
      <c r="AN4" s="469"/>
      <c r="AO4" s="469"/>
      <c r="AP4" s="471"/>
      <c r="AQ4" s="469"/>
      <c r="AR4" s="469"/>
      <c r="AS4" s="469"/>
      <c r="AT4" s="469"/>
      <c r="AU4" s="469"/>
    </row>
    <row r="5" spans="1:50" x14ac:dyDescent="0.25">
      <c r="A5" s="461" t="s">
        <v>202</v>
      </c>
      <c r="B5" s="472" t="s">
        <v>491</v>
      </c>
      <c r="C5" s="456"/>
      <c r="D5" s="456"/>
      <c r="E5" s="456"/>
      <c r="F5" s="456"/>
      <c r="G5" s="456"/>
      <c r="H5" s="456"/>
      <c r="I5" s="456"/>
      <c r="J5" s="456"/>
      <c r="K5" s="456"/>
      <c r="L5" s="456"/>
      <c r="M5" s="456"/>
      <c r="N5" s="456"/>
      <c r="O5" s="457"/>
      <c r="P5" s="457"/>
      <c r="Q5" s="457"/>
      <c r="R5" s="457"/>
      <c r="S5" s="457"/>
      <c r="T5" s="457"/>
      <c r="U5" s="457"/>
      <c r="V5" s="457"/>
      <c r="W5" s="457"/>
      <c r="X5" s="457"/>
      <c r="Y5" s="457"/>
      <c r="Z5" s="457"/>
      <c r="AA5" s="459"/>
      <c r="AB5" s="459"/>
      <c r="AC5" s="459"/>
      <c r="AD5" s="459"/>
      <c r="AE5" s="459"/>
      <c r="AF5" s="459"/>
      <c r="AG5" s="459"/>
      <c r="AH5" s="459"/>
      <c r="AI5" s="459"/>
      <c r="AJ5" s="459"/>
      <c r="AK5" s="459"/>
      <c r="AL5" s="459"/>
      <c r="AM5" s="459"/>
      <c r="AN5" s="459"/>
      <c r="AO5" s="459"/>
      <c r="AP5" s="459"/>
      <c r="AQ5" s="459"/>
      <c r="AR5" s="459"/>
      <c r="AS5" s="459"/>
      <c r="AT5" s="459"/>
      <c r="AU5" s="459"/>
      <c r="AV5" s="459"/>
      <c r="AW5" s="459"/>
      <c r="AX5" s="459"/>
    </row>
    <row r="6" spans="1:50" x14ac:dyDescent="0.25">
      <c r="A6" s="461"/>
      <c r="B6" s="472"/>
      <c r="C6" s="456"/>
      <c r="D6" s="456"/>
      <c r="E6" s="456"/>
      <c r="F6" s="456"/>
      <c r="G6" s="456"/>
      <c r="H6" s="456"/>
      <c r="I6" s="456"/>
      <c r="J6" s="456"/>
      <c r="K6" s="456"/>
      <c r="L6" s="456"/>
      <c r="M6" s="456"/>
      <c r="N6" s="456"/>
      <c r="O6" s="457"/>
      <c r="P6" s="457"/>
      <c r="Q6" s="457"/>
      <c r="R6" s="457"/>
      <c r="S6" s="457"/>
      <c r="T6" s="457"/>
      <c r="U6" s="457"/>
      <c r="V6" s="457"/>
      <c r="W6" s="457"/>
      <c r="X6" s="457"/>
      <c r="Y6" s="457"/>
      <c r="Z6" s="457"/>
      <c r="AA6" s="459"/>
      <c r="AB6" s="459"/>
      <c r="AC6" s="459"/>
      <c r="AD6" s="459"/>
      <c r="AE6" s="459"/>
      <c r="AF6" s="459"/>
      <c r="AG6" s="459"/>
      <c r="AH6" s="459"/>
      <c r="AI6" s="459"/>
      <c r="AJ6" s="459"/>
      <c r="AK6" s="459"/>
      <c r="AL6" s="459"/>
      <c r="AM6" s="459"/>
      <c r="AN6" s="459"/>
      <c r="AO6" s="459"/>
      <c r="AP6" s="459"/>
      <c r="AQ6" s="459"/>
      <c r="AR6" s="459"/>
      <c r="AS6" s="459"/>
      <c r="AT6" s="459"/>
      <c r="AU6" s="459"/>
      <c r="AV6" s="459"/>
      <c r="AW6" s="459"/>
      <c r="AX6" s="459"/>
    </row>
    <row r="7" ht="99.75" customHeight="1" spans="1:50" x14ac:dyDescent="0.25">
      <c r="A7" s="461"/>
      <c r="B7" s="455" t="s">
        <v>487</v>
      </c>
      <c r="C7" s="456"/>
      <c r="D7" s="456"/>
      <c r="E7" s="456"/>
      <c r="F7" s="456"/>
      <c r="G7" s="456"/>
      <c r="H7" s="456"/>
      <c r="I7" s="456"/>
      <c r="J7" s="456"/>
      <c r="K7" s="456"/>
      <c r="L7" s="456"/>
      <c r="M7" s="456"/>
      <c r="N7" s="456"/>
      <c r="O7" s="473"/>
      <c r="P7" s="473"/>
      <c r="Q7" s="473"/>
      <c r="R7" s="473"/>
      <c r="S7" s="473"/>
      <c r="T7" s="473"/>
      <c r="U7" s="473"/>
      <c r="V7" s="473"/>
      <c r="W7" s="473"/>
      <c r="X7" s="473"/>
      <c r="Y7" s="473"/>
      <c r="Z7" s="473"/>
      <c r="AA7" s="474"/>
      <c r="AB7" s="474"/>
      <c r="AC7" s="474"/>
      <c r="AD7" s="474"/>
      <c r="AE7" s="474"/>
      <c r="AF7" s="474"/>
      <c r="AG7" s="474"/>
      <c r="AH7" s="474"/>
      <c r="AI7" s="474"/>
      <c r="AJ7" s="474"/>
      <c r="AK7" s="474"/>
      <c r="AL7" s="474"/>
      <c r="AM7" s="474"/>
      <c r="AN7" s="474"/>
      <c r="AO7" s="474"/>
      <c r="AP7" s="474"/>
      <c r="AQ7" s="474"/>
      <c r="AR7" s="474"/>
      <c r="AS7" s="474"/>
      <c r="AT7" s="474"/>
      <c r="AU7" s="474"/>
      <c r="AV7" s="474"/>
      <c r="AW7" s="474"/>
      <c r="AX7" s="474"/>
    </row>
    <row r="8" ht="21.75" customHeight="1" spans="1:50" x14ac:dyDescent="0.25">
      <c r="A8" s="461">
        <v>1</v>
      </c>
      <c r="B8" s="475" t="str">
        <f>IF(NOMINA!B1="","",NOMINA!B1)</f>
        <v> TORREZ CAMILA VICTORIA</v>
      </c>
      <c r="C8" s="456"/>
      <c r="D8" s="456"/>
      <c r="E8" s="456"/>
      <c r="F8" s="456"/>
      <c r="G8" s="456"/>
      <c r="H8" s="456"/>
      <c r="I8" s="456"/>
      <c r="J8" s="456"/>
      <c r="K8" s="456"/>
      <c r="L8" s="456"/>
      <c r="M8" s="456"/>
      <c r="N8" s="456"/>
      <c r="O8" s="459"/>
      <c r="P8" s="459"/>
      <c r="Q8" s="459"/>
      <c r="R8" s="459"/>
      <c r="S8" s="459"/>
      <c r="T8" s="459"/>
      <c r="U8" s="459"/>
      <c r="V8" s="459"/>
      <c r="W8" s="459"/>
      <c r="X8" s="459"/>
      <c r="Y8" s="459"/>
      <c r="Z8" s="459"/>
      <c r="AA8" s="459"/>
      <c r="AB8" s="459"/>
      <c r="AC8" s="459"/>
      <c r="AD8" s="459"/>
      <c r="AE8" s="459"/>
      <c r="AF8" s="459"/>
      <c r="AG8" s="459"/>
      <c r="AH8" s="459"/>
      <c r="AI8" s="459"/>
      <c r="AJ8" s="459"/>
      <c r="AK8" s="459"/>
      <c r="AL8" s="459"/>
      <c r="AM8" s="459"/>
      <c r="AN8" s="459"/>
      <c r="AO8" s="459"/>
      <c r="AP8" s="459"/>
      <c r="AQ8" s="459"/>
      <c r="AR8" s="459"/>
      <c r="AS8" s="459"/>
      <c r="AT8" s="459"/>
      <c r="AU8" s="459"/>
      <c r="AV8" s="459"/>
      <c r="AW8" s="459"/>
      <c r="AX8" s="459"/>
    </row>
    <row r="9" ht="21.75" customHeight="1" spans="1:50" x14ac:dyDescent="0.25">
      <c r="A9" s="461">
        <v>2</v>
      </c>
      <c r="B9" s="475" t="str">
        <f>IF(NOMINA!B2="","",NOMINA!B2)</f>
        <v>AZERO BLANCO SARAH JOYCE</v>
      </c>
      <c r="C9" s="456"/>
      <c r="D9" s="456"/>
      <c r="E9" s="456"/>
      <c r="F9" s="456"/>
      <c r="G9" s="456"/>
      <c r="H9" s="456"/>
      <c r="I9" s="456"/>
      <c r="J9" s="456"/>
      <c r="K9" s="456"/>
      <c r="L9" s="456"/>
      <c r="M9" s="456"/>
      <c r="N9" s="456"/>
      <c r="O9" s="459"/>
      <c r="P9" s="459"/>
      <c r="Q9" s="459"/>
      <c r="R9" s="459"/>
      <c r="S9" s="459"/>
      <c r="T9" s="459"/>
      <c r="U9" s="459"/>
      <c r="V9" s="459"/>
      <c r="W9" s="459"/>
      <c r="X9" s="459"/>
      <c r="Y9" s="459"/>
      <c r="Z9" s="459"/>
      <c r="AA9" s="459"/>
      <c r="AB9" s="459"/>
      <c r="AC9" s="459"/>
      <c r="AD9" s="459"/>
      <c r="AE9" s="459"/>
      <c r="AF9" s="459"/>
      <c r="AG9" s="459"/>
      <c r="AH9" s="459"/>
      <c r="AI9" s="459"/>
      <c r="AJ9" s="459"/>
      <c r="AK9" s="459"/>
      <c r="AL9" s="459"/>
      <c r="AM9" s="459"/>
      <c r="AN9" s="459"/>
      <c r="AO9" s="459"/>
      <c r="AP9" s="459"/>
      <c r="AQ9" s="459"/>
      <c r="AR9" s="459"/>
      <c r="AS9" s="459"/>
      <c r="AT9" s="459"/>
      <c r="AU9" s="459"/>
      <c r="AV9" s="459"/>
      <c r="AW9" s="459"/>
      <c r="AX9" s="459"/>
    </row>
    <row r="10" ht="21.75" customHeight="1" spans="1:50" x14ac:dyDescent="0.25">
      <c r="A10" s="461">
        <v>3</v>
      </c>
      <c r="B10" s="475" t="str">
        <f>IF(NOMINA!B3="","",NOMINA!B3)</f>
        <v>BAUTISTA MITA RODRIGO </v>
      </c>
      <c r="C10" s="456"/>
      <c r="D10" s="456"/>
      <c r="E10" s="456"/>
      <c r="F10" s="456"/>
      <c r="G10" s="456"/>
      <c r="H10" s="456"/>
      <c r="I10" s="456"/>
      <c r="J10" s="456"/>
      <c r="K10" s="456"/>
      <c r="L10" s="456"/>
      <c r="M10" s="456"/>
      <c r="N10" s="456"/>
      <c r="O10" s="459"/>
      <c r="P10" s="459"/>
      <c r="Q10" s="459"/>
      <c r="R10" s="459"/>
      <c r="S10" s="459"/>
      <c r="T10" s="459"/>
      <c r="U10" s="459"/>
      <c r="V10" s="459"/>
      <c r="W10" s="459"/>
      <c r="X10" s="459"/>
      <c r="Y10" s="459"/>
      <c r="Z10" s="459"/>
      <c r="AA10" s="459"/>
      <c r="AB10" s="459"/>
      <c r="AC10" s="459"/>
      <c r="AD10" s="459"/>
      <c r="AE10" s="459"/>
      <c r="AF10" s="459"/>
      <c r="AG10" s="459"/>
      <c r="AH10" s="459"/>
      <c r="AI10" s="459"/>
      <c r="AJ10" s="459"/>
      <c r="AK10" s="459"/>
      <c r="AL10" s="459"/>
      <c r="AM10" s="459"/>
      <c r="AN10" s="459"/>
      <c r="AO10" s="459"/>
      <c r="AP10" s="459"/>
      <c r="AQ10" s="459"/>
      <c r="AR10" s="459"/>
      <c r="AS10" s="459"/>
      <c r="AT10" s="459"/>
      <c r="AU10" s="459"/>
      <c r="AV10" s="459"/>
      <c r="AW10" s="459"/>
      <c r="AX10" s="459"/>
    </row>
    <row r="11" ht="21.75" customHeight="1" spans="1:50" x14ac:dyDescent="0.25">
      <c r="A11" s="461">
        <v>4</v>
      </c>
      <c r="B11" s="475" t="str">
        <f>IF(NOMINA!B4="","",NOMINA!B4)</f>
        <v>CANSECO PEREDO ANGELINA ISABELLA</v>
      </c>
      <c r="C11" s="456"/>
      <c r="D11" s="456"/>
      <c r="E11" s="456"/>
      <c r="F11" s="456"/>
      <c r="G11" s="456"/>
      <c r="H11" s="456"/>
      <c r="I11" s="456"/>
      <c r="J11" s="456"/>
      <c r="K11" s="456"/>
      <c r="L11" s="456"/>
      <c r="M11" s="456"/>
      <c r="N11" s="456"/>
      <c r="O11" s="459"/>
      <c r="P11" s="459"/>
      <c r="Q11" s="459"/>
      <c r="R11" s="459"/>
      <c r="S11" s="459"/>
      <c r="T11" s="459"/>
      <c r="U11" s="459"/>
      <c r="V11" s="459"/>
      <c r="W11" s="459"/>
      <c r="X11" s="459"/>
      <c r="Y11" s="459"/>
      <c r="Z11" s="459"/>
      <c r="AA11" s="459"/>
      <c r="AB11" s="459"/>
      <c r="AC11" s="459"/>
      <c r="AD11" s="459"/>
      <c r="AE11" s="459"/>
      <c r="AF11" s="459"/>
      <c r="AG11" s="459"/>
      <c r="AH11" s="459"/>
      <c r="AI11" s="459"/>
      <c r="AJ11" s="459"/>
      <c r="AK11" s="459"/>
      <c r="AL11" s="459"/>
      <c r="AM11" s="459"/>
      <c r="AN11" s="459"/>
      <c r="AO11" s="459"/>
      <c r="AP11" s="459"/>
      <c r="AQ11" s="459"/>
      <c r="AR11" s="459"/>
      <c r="AS11" s="459"/>
      <c r="AT11" s="459"/>
      <c r="AU11" s="459"/>
      <c r="AV11" s="459"/>
      <c r="AW11" s="459"/>
      <c r="AX11" s="459"/>
    </row>
    <row r="12" ht="21.75" customHeight="1" spans="1:50" x14ac:dyDescent="0.25">
      <c r="A12" s="461">
        <v>5</v>
      </c>
      <c r="B12" s="475" t="str">
        <f>IF(NOMINA!B5="","",NOMINA!B5)</f>
        <v>CERVANTES GUTIERREZ LUIS FERNANDO</v>
      </c>
      <c r="C12" s="456"/>
      <c r="D12" s="456"/>
      <c r="E12" s="456"/>
      <c r="F12" s="456"/>
      <c r="G12" s="456"/>
      <c r="H12" s="456"/>
      <c r="I12" s="456"/>
      <c r="J12" s="456"/>
      <c r="K12" s="456"/>
      <c r="L12" s="456"/>
      <c r="M12" s="456"/>
      <c r="N12" s="456"/>
      <c r="O12" s="459"/>
      <c r="P12" s="459"/>
      <c r="Q12" s="459"/>
      <c r="R12" s="459"/>
      <c r="S12" s="459"/>
      <c r="T12" s="459"/>
      <c r="U12" s="459"/>
      <c r="V12" s="459"/>
      <c r="W12" s="459"/>
      <c r="X12" s="459"/>
      <c r="Y12" s="459"/>
      <c r="Z12" s="459"/>
      <c r="AA12" s="459"/>
      <c r="AB12" s="459"/>
      <c r="AC12" s="459"/>
      <c r="AD12" s="459"/>
      <c r="AE12" s="459"/>
      <c r="AF12" s="459"/>
      <c r="AG12" s="459"/>
      <c r="AH12" s="459"/>
      <c r="AI12" s="459"/>
      <c r="AJ12" s="459"/>
      <c r="AK12" s="459"/>
      <c r="AL12" s="459"/>
      <c r="AM12" s="459"/>
      <c r="AN12" s="459"/>
      <c r="AO12" s="459"/>
      <c r="AP12" s="459"/>
      <c r="AQ12" s="459"/>
      <c r="AR12" s="459"/>
      <c r="AS12" s="459"/>
      <c r="AT12" s="459"/>
      <c r="AU12" s="459"/>
      <c r="AV12" s="459"/>
      <c r="AW12" s="459"/>
      <c r="AX12" s="459"/>
    </row>
    <row r="13" ht="21.75" customHeight="1" spans="1:50" x14ac:dyDescent="0.25">
      <c r="A13" s="461">
        <v>6</v>
      </c>
      <c r="B13" s="475" t="str">
        <f>IF(NOMINA!B6="","",NOMINA!B6)</f>
        <v>COLQUE QUENTA MICHELLE ANGELETH</v>
      </c>
      <c r="C13" s="456"/>
      <c r="D13" s="456"/>
      <c r="E13" s="456"/>
      <c r="F13" s="456"/>
      <c r="G13" s="456"/>
      <c r="H13" s="456"/>
      <c r="I13" s="456"/>
      <c r="J13" s="456"/>
      <c r="K13" s="456"/>
      <c r="L13" s="456"/>
      <c r="M13" s="456"/>
      <c r="N13" s="456"/>
      <c r="O13" s="459"/>
      <c r="P13" s="459"/>
      <c r="Q13" s="459"/>
      <c r="R13" s="459"/>
      <c r="S13" s="459"/>
      <c r="T13" s="459"/>
      <c r="U13" s="459"/>
      <c r="V13" s="459"/>
      <c r="W13" s="459"/>
      <c r="X13" s="459"/>
      <c r="Y13" s="459"/>
      <c r="Z13" s="459"/>
      <c r="AA13" s="459"/>
      <c r="AB13" s="459"/>
      <c r="AC13" s="459"/>
      <c r="AD13" s="459"/>
      <c r="AE13" s="459"/>
      <c r="AF13" s="459"/>
      <c r="AG13" s="459"/>
      <c r="AH13" s="459"/>
      <c r="AI13" s="459"/>
      <c r="AJ13" s="459"/>
      <c r="AK13" s="459"/>
      <c r="AL13" s="459"/>
      <c r="AM13" s="459"/>
      <c r="AN13" s="459"/>
      <c r="AO13" s="459"/>
      <c r="AP13" s="459"/>
      <c r="AQ13" s="459"/>
      <c r="AR13" s="459"/>
      <c r="AS13" s="459"/>
      <c r="AT13" s="459"/>
      <c r="AU13" s="459"/>
      <c r="AV13" s="459"/>
      <c r="AW13" s="459"/>
      <c r="AX13" s="459"/>
    </row>
    <row r="14" ht="21.75" customHeight="1" spans="1:50" x14ac:dyDescent="0.25">
      <c r="A14" s="461">
        <v>7</v>
      </c>
      <c r="B14" s="475" t="str">
        <f>IF(NOMINA!B7="","",NOMINA!B7)</f>
        <v>CORDOVA MONTAÑO KENDALL MATIAS</v>
      </c>
      <c r="C14" s="456"/>
      <c r="D14" s="456"/>
      <c r="E14" s="456"/>
      <c r="F14" s="456"/>
      <c r="G14" s="456"/>
      <c r="H14" s="456"/>
      <c r="I14" s="456"/>
      <c r="J14" s="456"/>
      <c r="K14" s="456"/>
      <c r="L14" s="456"/>
      <c r="M14" s="456"/>
      <c r="N14" s="456"/>
      <c r="O14" s="459"/>
      <c r="P14" s="459"/>
      <c r="Q14" s="459"/>
      <c r="R14" s="459"/>
      <c r="S14" s="459"/>
      <c r="T14" s="459"/>
      <c r="U14" s="459"/>
      <c r="V14" s="459"/>
      <c r="W14" s="459"/>
      <c r="X14" s="459"/>
      <c r="Y14" s="459"/>
      <c r="Z14" s="459"/>
      <c r="AA14" s="459"/>
      <c r="AB14" s="459"/>
      <c r="AC14" s="459"/>
      <c r="AD14" s="459"/>
      <c r="AE14" s="459"/>
      <c r="AF14" s="459"/>
      <c r="AG14" s="459"/>
      <c r="AH14" s="459"/>
      <c r="AI14" s="459"/>
      <c r="AJ14" s="459"/>
      <c r="AK14" s="459"/>
      <c r="AL14" s="459"/>
      <c r="AM14" s="459"/>
      <c r="AN14" s="459"/>
      <c r="AO14" s="459"/>
      <c r="AP14" s="459"/>
      <c r="AQ14" s="459"/>
      <c r="AR14" s="459"/>
      <c r="AS14" s="459"/>
      <c r="AT14" s="459"/>
      <c r="AU14" s="459"/>
      <c r="AV14" s="459"/>
      <c r="AW14" s="459"/>
      <c r="AX14" s="459"/>
    </row>
    <row r="15" ht="21.75" customHeight="1" spans="1:50" x14ac:dyDescent="0.25">
      <c r="A15" s="461">
        <v>8</v>
      </c>
      <c r="B15" s="475" t="str">
        <f>IF(NOMINA!B8="","",NOMINA!B8)</f>
        <v>CUCHALLO ALORAS CHRISTOPHER </v>
      </c>
      <c r="C15" s="456"/>
      <c r="D15" s="456"/>
      <c r="E15" s="456"/>
      <c r="F15" s="456"/>
      <c r="G15" s="456"/>
      <c r="H15" s="456"/>
      <c r="I15" s="456"/>
      <c r="J15" s="456"/>
      <c r="K15" s="456"/>
      <c r="L15" s="456"/>
      <c r="M15" s="456"/>
      <c r="N15" s="456"/>
      <c r="O15" s="459"/>
      <c r="P15" s="459"/>
      <c r="Q15" s="459"/>
      <c r="R15" s="459"/>
      <c r="S15" s="459"/>
      <c r="T15" s="459"/>
      <c r="U15" s="459"/>
      <c r="V15" s="459"/>
      <c r="W15" s="459"/>
      <c r="X15" s="459"/>
      <c r="Y15" s="459"/>
      <c r="Z15" s="459"/>
      <c r="AA15" s="459"/>
      <c r="AB15" s="459"/>
      <c r="AC15" s="459"/>
      <c r="AD15" s="459"/>
      <c r="AE15" s="459"/>
      <c r="AF15" s="459"/>
      <c r="AG15" s="459"/>
      <c r="AH15" s="459"/>
      <c r="AI15" s="459"/>
      <c r="AJ15" s="459"/>
      <c r="AK15" s="459"/>
      <c r="AL15" s="459"/>
      <c r="AM15" s="459"/>
      <c r="AN15" s="459"/>
      <c r="AO15" s="459"/>
      <c r="AP15" s="459"/>
      <c r="AQ15" s="459"/>
      <c r="AR15" s="459"/>
      <c r="AS15" s="459"/>
      <c r="AT15" s="459"/>
      <c r="AU15" s="459"/>
      <c r="AV15" s="459"/>
      <c r="AW15" s="459"/>
      <c r="AX15" s="459"/>
    </row>
    <row r="16" ht="21.75" customHeight="1" spans="1:50" x14ac:dyDescent="0.25">
      <c r="A16" s="461">
        <v>9</v>
      </c>
      <c r="B16" s="475" t="str">
        <f>IF(NOMINA!B9="","",NOMINA!B9)</f>
        <v>DUARTE MELO ANA CLARA</v>
      </c>
      <c r="C16" s="456"/>
      <c r="D16" s="456"/>
      <c r="E16" s="456"/>
      <c r="F16" s="456"/>
      <c r="G16" s="456"/>
      <c r="H16" s="456"/>
      <c r="I16" s="456"/>
      <c r="J16" s="456"/>
      <c r="K16" s="456"/>
      <c r="L16" s="456"/>
      <c r="M16" s="456"/>
      <c r="N16" s="456"/>
      <c r="O16" s="459"/>
      <c r="P16" s="459"/>
      <c r="Q16" s="459"/>
      <c r="R16" s="459"/>
      <c r="S16" s="459"/>
      <c r="T16" s="459"/>
      <c r="U16" s="459"/>
      <c r="V16" s="459"/>
      <c r="W16" s="459"/>
      <c r="X16" s="459"/>
      <c r="Y16" s="459"/>
      <c r="Z16" s="459"/>
      <c r="AA16" s="459"/>
      <c r="AB16" s="459"/>
      <c r="AC16" s="459"/>
      <c r="AD16" s="459"/>
      <c r="AE16" s="459"/>
      <c r="AF16" s="459"/>
      <c r="AG16" s="459"/>
      <c r="AH16" s="459"/>
      <c r="AI16" s="459"/>
      <c r="AJ16" s="459"/>
      <c r="AK16" s="459"/>
      <c r="AL16" s="459"/>
      <c r="AM16" s="459"/>
      <c r="AN16" s="459"/>
      <c r="AO16" s="459"/>
      <c r="AP16" s="459"/>
      <c r="AQ16" s="459"/>
      <c r="AR16" s="459"/>
      <c r="AS16" s="459"/>
      <c r="AT16" s="459"/>
      <c r="AU16" s="459"/>
      <c r="AV16" s="459"/>
      <c r="AW16" s="459"/>
      <c r="AX16" s="459"/>
    </row>
    <row r="17" ht="21.75" customHeight="1" spans="1:50" x14ac:dyDescent="0.25">
      <c r="A17" s="461">
        <v>10</v>
      </c>
      <c r="B17" s="475" t="str">
        <f>IF(NOMINA!B10="","",NOMINA!B10)</f>
        <v>GONZALES ROJAS ANTONELLA INDIRA</v>
      </c>
      <c r="C17" s="456"/>
      <c r="D17" s="456"/>
      <c r="E17" s="456"/>
      <c r="F17" s="456"/>
      <c r="G17" s="456"/>
      <c r="H17" s="456"/>
      <c r="I17" s="456"/>
      <c r="J17" s="456"/>
      <c r="K17" s="456"/>
      <c r="L17" s="456"/>
      <c r="M17" s="456"/>
      <c r="N17" s="456"/>
      <c r="O17" s="459"/>
      <c r="P17" s="459"/>
      <c r="Q17" s="459"/>
      <c r="R17" s="459"/>
      <c r="S17" s="459"/>
      <c r="T17" s="459"/>
      <c r="U17" s="459"/>
      <c r="V17" s="459"/>
      <c r="W17" s="459"/>
      <c r="X17" s="459"/>
      <c r="Y17" s="459"/>
      <c r="Z17" s="459"/>
      <c r="AA17" s="459"/>
      <c r="AB17" s="459"/>
      <c r="AC17" s="459"/>
      <c r="AD17" s="459"/>
      <c r="AE17" s="459"/>
      <c r="AF17" s="459"/>
      <c r="AG17" s="459"/>
      <c r="AH17" s="459"/>
      <c r="AI17" s="459"/>
      <c r="AJ17" s="459"/>
      <c r="AK17" s="459"/>
      <c r="AL17" s="459"/>
      <c r="AM17" s="459"/>
      <c r="AN17" s="459"/>
      <c r="AO17" s="459"/>
      <c r="AP17" s="459"/>
      <c r="AQ17" s="459"/>
      <c r="AR17" s="459"/>
      <c r="AS17" s="459"/>
      <c r="AT17" s="459"/>
      <c r="AU17" s="459"/>
      <c r="AV17" s="459"/>
      <c r="AW17" s="459"/>
      <c r="AX17" s="459"/>
    </row>
    <row r="18" ht="21.75" customHeight="1" spans="1:50" x14ac:dyDescent="0.25">
      <c r="A18" s="461">
        <v>11</v>
      </c>
      <c r="B18" s="475" t="str">
        <f>IF(NOMINA!B11="","",NOMINA!B11)</f>
        <v>GUERRA PANTIGOSO ROGER ALEJANDRO</v>
      </c>
      <c r="C18" s="456"/>
      <c r="D18" s="456"/>
      <c r="E18" s="456"/>
      <c r="F18" s="456"/>
      <c r="G18" s="456"/>
      <c r="H18" s="456"/>
      <c r="I18" s="456"/>
      <c r="J18" s="456"/>
      <c r="K18" s="456"/>
      <c r="L18" s="456"/>
      <c r="M18" s="456"/>
      <c r="N18" s="456"/>
      <c r="O18" s="459"/>
      <c r="P18" s="459"/>
      <c r="Q18" s="459"/>
      <c r="R18" s="459"/>
      <c r="S18" s="459"/>
      <c r="T18" s="459"/>
      <c r="U18" s="459"/>
      <c r="V18" s="459"/>
      <c r="W18" s="459"/>
      <c r="X18" s="459"/>
      <c r="Y18" s="459"/>
      <c r="Z18" s="459"/>
      <c r="AA18" s="459"/>
      <c r="AB18" s="459"/>
      <c r="AC18" s="459"/>
      <c r="AD18" s="459"/>
      <c r="AE18" s="459"/>
      <c r="AF18" s="459"/>
      <c r="AG18" s="459"/>
      <c r="AH18" s="459"/>
      <c r="AI18" s="459"/>
      <c r="AJ18" s="459"/>
      <c r="AK18" s="459"/>
      <c r="AL18" s="459"/>
      <c r="AM18" s="459"/>
      <c r="AN18" s="459"/>
      <c r="AO18" s="459"/>
      <c r="AP18" s="459"/>
      <c r="AQ18" s="459"/>
      <c r="AR18" s="459"/>
      <c r="AS18" s="459"/>
      <c r="AT18" s="459"/>
      <c r="AU18" s="459"/>
      <c r="AV18" s="459"/>
      <c r="AW18" s="459"/>
      <c r="AX18" s="459"/>
    </row>
    <row r="19" ht="21.75" customHeight="1" spans="1:50" x14ac:dyDescent="0.25">
      <c r="A19" s="461">
        <v>12</v>
      </c>
      <c r="B19" s="475" t="str">
        <f>IF(NOMINA!B12="","",NOMINA!B12)</f>
        <v>LEON GARNICA JUNIOR ISAIAS</v>
      </c>
      <c r="C19" s="456"/>
      <c r="D19" s="456"/>
      <c r="E19" s="456"/>
      <c r="F19" s="456"/>
      <c r="G19" s="456"/>
      <c r="H19" s="456"/>
      <c r="I19" s="456"/>
      <c r="J19" s="456"/>
      <c r="K19" s="456"/>
      <c r="L19" s="456"/>
      <c r="M19" s="456"/>
      <c r="N19" s="456"/>
      <c r="O19" s="459"/>
      <c r="P19" s="459"/>
      <c r="Q19" s="459"/>
      <c r="R19" s="459"/>
      <c r="S19" s="459"/>
      <c r="T19" s="459"/>
      <c r="U19" s="459"/>
      <c r="V19" s="459"/>
      <c r="W19" s="459"/>
      <c r="X19" s="459"/>
      <c r="Y19" s="459"/>
      <c r="Z19" s="459"/>
      <c r="AA19" s="459"/>
      <c r="AB19" s="459"/>
      <c r="AC19" s="459"/>
      <c r="AD19" s="459"/>
      <c r="AE19" s="459"/>
      <c r="AF19" s="459"/>
      <c r="AG19" s="459"/>
      <c r="AH19" s="459"/>
      <c r="AI19" s="459"/>
      <c r="AJ19" s="459"/>
      <c r="AK19" s="459"/>
      <c r="AL19" s="459"/>
      <c r="AM19" s="459"/>
      <c r="AN19" s="459"/>
      <c r="AO19" s="459"/>
      <c r="AP19" s="459"/>
      <c r="AQ19" s="459"/>
      <c r="AR19" s="459"/>
      <c r="AS19" s="459"/>
      <c r="AT19" s="459"/>
      <c r="AU19" s="459"/>
      <c r="AV19" s="459"/>
      <c r="AW19" s="459"/>
      <c r="AX19" s="459"/>
    </row>
    <row r="20" ht="21.75" customHeight="1" spans="1:50" x14ac:dyDescent="0.25">
      <c r="A20" s="461">
        <v>13</v>
      </c>
      <c r="B20" s="475" t="str">
        <f>IF(NOMINA!B13="","",NOMINA!B13)</f>
        <v>MAMANI ESTRADA MARISOL CARMEN</v>
      </c>
      <c r="C20" s="456"/>
      <c r="D20" s="456"/>
      <c r="E20" s="456"/>
      <c r="F20" s="456"/>
      <c r="G20" s="456"/>
      <c r="H20" s="456"/>
      <c r="I20" s="456"/>
      <c r="J20" s="456"/>
      <c r="K20" s="456"/>
      <c r="L20" s="456"/>
      <c r="M20" s="456"/>
      <c r="N20" s="456"/>
      <c r="O20" s="459"/>
      <c r="P20" s="459"/>
      <c r="Q20" s="459"/>
      <c r="R20" s="459"/>
      <c r="S20" s="459"/>
      <c r="T20" s="459"/>
      <c r="U20" s="459"/>
      <c r="V20" s="459"/>
      <c r="W20" s="459"/>
      <c r="X20" s="459"/>
      <c r="Y20" s="459"/>
      <c r="Z20" s="459"/>
      <c r="AA20" s="459"/>
      <c r="AB20" s="459"/>
      <c r="AC20" s="459"/>
      <c r="AD20" s="459"/>
      <c r="AE20" s="459"/>
      <c r="AF20" s="459"/>
      <c r="AG20" s="459"/>
      <c r="AH20" s="459"/>
      <c r="AI20" s="459"/>
      <c r="AJ20" s="459"/>
      <c r="AK20" s="459"/>
      <c r="AL20" s="459"/>
      <c r="AM20" s="459"/>
      <c r="AN20" s="459"/>
      <c r="AO20" s="459"/>
      <c r="AP20" s="459"/>
      <c r="AQ20" s="459"/>
      <c r="AR20" s="459"/>
      <c r="AS20" s="459"/>
      <c r="AT20" s="459"/>
      <c r="AU20" s="459"/>
      <c r="AV20" s="459"/>
      <c r="AW20" s="459"/>
      <c r="AX20" s="459"/>
    </row>
    <row r="21" ht="21.75" customHeight="1" spans="1:50" x14ac:dyDescent="0.25">
      <c r="A21" s="461">
        <v>14</v>
      </c>
      <c r="B21" s="475" t="str">
        <f>IF(NOMINA!B14="","",NOMINA!B14)</f>
        <v>MURILLO CALIZAYA DAVID GABRIEL</v>
      </c>
      <c r="C21" s="456"/>
      <c r="D21" s="456"/>
      <c r="E21" s="456"/>
      <c r="F21" s="456"/>
      <c r="G21" s="456"/>
      <c r="H21" s="456"/>
      <c r="I21" s="456"/>
      <c r="J21" s="456"/>
      <c r="K21" s="456"/>
      <c r="L21" s="456"/>
      <c r="M21" s="456"/>
      <c r="N21" s="456"/>
      <c r="O21" s="459"/>
      <c r="P21" s="459"/>
      <c r="Q21" s="459"/>
      <c r="R21" s="459"/>
      <c r="S21" s="459"/>
      <c r="T21" s="459"/>
      <c r="U21" s="459"/>
      <c r="V21" s="459"/>
      <c r="W21" s="459"/>
      <c r="X21" s="459"/>
      <c r="Y21" s="459"/>
      <c r="Z21" s="459"/>
      <c r="AA21" s="459"/>
      <c r="AB21" s="459"/>
      <c r="AC21" s="459"/>
      <c r="AD21" s="459"/>
      <c r="AE21" s="459"/>
      <c r="AF21" s="459"/>
      <c r="AG21" s="459"/>
      <c r="AH21" s="459"/>
      <c r="AI21" s="459"/>
      <c r="AJ21" s="459"/>
      <c r="AK21" s="459"/>
      <c r="AL21" s="459"/>
      <c r="AM21" s="459"/>
      <c r="AN21" s="459"/>
      <c r="AO21" s="459"/>
      <c r="AP21" s="459"/>
      <c r="AQ21" s="459"/>
      <c r="AR21" s="459"/>
      <c r="AS21" s="459"/>
      <c r="AT21" s="459"/>
      <c r="AU21" s="459"/>
      <c r="AV21" s="459"/>
      <c r="AW21" s="459"/>
      <c r="AX21" s="459"/>
    </row>
    <row r="22" ht="21.75" customHeight="1" spans="1:50" x14ac:dyDescent="0.25">
      <c r="A22" s="461">
        <v>15</v>
      </c>
      <c r="B22" s="475" t="str">
        <f>IF(NOMINA!B15="","",NOMINA!B15)</f>
        <v>OROSCO LIMACHI ADRIAN </v>
      </c>
      <c r="C22" s="456"/>
      <c r="D22" s="456"/>
      <c r="E22" s="456"/>
      <c r="F22" s="456"/>
      <c r="G22" s="456"/>
      <c r="H22" s="456"/>
      <c r="I22" s="456"/>
      <c r="J22" s="456"/>
      <c r="K22" s="456"/>
      <c r="L22" s="456"/>
      <c r="M22" s="456"/>
      <c r="N22" s="456"/>
      <c r="O22" s="459"/>
      <c r="P22" s="459"/>
      <c r="Q22" s="459"/>
      <c r="R22" s="459"/>
      <c r="S22" s="459"/>
      <c r="T22" s="459"/>
      <c r="U22" s="459"/>
      <c r="V22" s="459"/>
      <c r="W22" s="459"/>
      <c r="X22" s="459"/>
      <c r="Y22" s="459"/>
      <c r="Z22" s="459"/>
      <c r="AA22" s="459"/>
      <c r="AB22" s="459"/>
      <c r="AC22" s="459"/>
      <c r="AD22" s="459"/>
      <c r="AE22" s="459"/>
      <c r="AF22" s="459"/>
      <c r="AG22" s="459"/>
      <c r="AH22" s="459"/>
      <c r="AI22" s="459"/>
      <c r="AJ22" s="459"/>
      <c r="AK22" s="459"/>
      <c r="AL22" s="459"/>
      <c r="AM22" s="459"/>
      <c r="AN22" s="459"/>
      <c r="AO22" s="459"/>
      <c r="AP22" s="459"/>
      <c r="AQ22" s="459"/>
      <c r="AR22" s="459"/>
      <c r="AS22" s="459"/>
      <c r="AT22" s="459"/>
      <c r="AU22" s="459"/>
      <c r="AV22" s="459"/>
      <c r="AW22" s="459"/>
      <c r="AX22" s="459"/>
    </row>
    <row r="23" ht="21.75" customHeight="1" spans="1:50" x14ac:dyDescent="0.25">
      <c r="A23" s="461">
        <v>16</v>
      </c>
      <c r="B23" s="475" t="str">
        <f>IF(NOMINA!B16="","",NOMINA!B16)</f>
        <v>REINAGA CHOQUECALLATA DAYANA </v>
      </c>
      <c r="C23" s="456"/>
      <c r="D23" s="456"/>
      <c r="E23" s="456"/>
      <c r="F23" s="456"/>
      <c r="G23" s="456"/>
      <c r="H23" s="456"/>
      <c r="I23" s="456"/>
      <c r="J23" s="456"/>
      <c r="K23" s="456"/>
      <c r="L23" s="456"/>
      <c r="M23" s="456"/>
      <c r="N23" s="456"/>
      <c r="O23" s="459"/>
      <c r="P23" s="459"/>
      <c r="Q23" s="459"/>
      <c r="R23" s="459"/>
      <c r="S23" s="459"/>
      <c r="T23" s="459"/>
      <c r="U23" s="459"/>
      <c r="V23" s="459"/>
      <c r="W23" s="459"/>
      <c r="X23" s="459"/>
      <c r="Y23" s="459"/>
      <c r="Z23" s="459"/>
      <c r="AA23" s="459"/>
      <c r="AB23" s="459"/>
      <c r="AC23" s="459"/>
      <c r="AD23" s="459"/>
      <c r="AE23" s="459"/>
      <c r="AF23" s="459"/>
      <c r="AG23" s="459"/>
      <c r="AH23" s="459"/>
      <c r="AI23" s="459"/>
      <c r="AJ23" s="459"/>
      <c r="AK23" s="459"/>
      <c r="AL23" s="459"/>
      <c r="AM23" s="459"/>
      <c r="AN23" s="459"/>
      <c r="AO23" s="459"/>
      <c r="AP23" s="459"/>
      <c r="AQ23" s="459"/>
      <c r="AR23" s="459"/>
      <c r="AS23" s="459"/>
      <c r="AT23" s="459"/>
      <c r="AU23" s="459"/>
      <c r="AV23" s="459"/>
      <c r="AW23" s="459"/>
      <c r="AX23" s="459"/>
    </row>
    <row r="24" ht="21.75" customHeight="1" spans="1:50" x14ac:dyDescent="0.25">
      <c r="A24" s="461">
        <v>17</v>
      </c>
      <c r="B24" s="475" t="str">
        <f>IF(NOMINA!B17="","",NOMINA!B17)</f>
        <v>RIVERO VIDAL LUZ MARIA</v>
      </c>
      <c r="C24" s="456"/>
      <c r="D24" s="456"/>
      <c r="E24" s="456"/>
      <c r="F24" s="456"/>
      <c r="G24" s="456"/>
      <c r="H24" s="456"/>
      <c r="I24" s="456"/>
      <c r="J24" s="456"/>
      <c r="K24" s="456"/>
      <c r="L24" s="456"/>
      <c r="M24" s="456"/>
      <c r="N24" s="456"/>
      <c r="O24" s="459"/>
      <c r="P24" s="459"/>
      <c r="Q24" s="459"/>
      <c r="R24" s="459"/>
      <c r="S24" s="459"/>
      <c r="T24" s="459"/>
      <c r="U24" s="459"/>
      <c r="V24" s="459"/>
      <c r="W24" s="459"/>
      <c r="X24" s="459"/>
      <c r="Y24" s="459"/>
      <c r="Z24" s="459"/>
      <c r="AA24" s="459"/>
      <c r="AB24" s="459"/>
      <c r="AC24" s="459"/>
      <c r="AD24" s="459"/>
      <c r="AE24" s="459"/>
      <c r="AF24" s="459"/>
      <c r="AG24" s="459"/>
      <c r="AH24" s="459"/>
      <c r="AI24" s="459"/>
      <c r="AJ24" s="459"/>
      <c r="AK24" s="459"/>
      <c r="AL24" s="459"/>
      <c r="AM24" s="459"/>
      <c r="AN24" s="459"/>
      <c r="AO24" s="459"/>
      <c r="AP24" s="459"/>
      <c r="AQ24" s="459"/>
      <c r="AR24" s="459"/>
      <c r="AS24" s="459"/>
      <c r="AT24" s="459"/>
      <c r="AU24" s="459"/>
      <c r="AV24" s="459"/>
      <c r="AW24" s="459"/>
      <c r="AX24" s="459"/>
    </row>
    <row r="25" ht="21.75" customHeight="1" spans="1:50" x14ac:dyDescent="0.25">
      <c r="A25" s="461">
        <v>18</v>
      </c>
      <c r="B25" s="475" t="str">
        <f>IF(NOMINA!B18="","",NOMINA!B18)</f>
        <v>ROJAS MESA KIMBERLYN DARLY</v>
      </c>
      <c r="C25" s="456"/>
      <c r="D25" s="456"/>
      <c r="E25" s="456"/>
      <c r="F25" s="456"/>
      <c r="G25" s="456"/>
      <c r="H25" s="456"/>
      <c r="I25" s="456"/>
      <c r="J25" s="456"/>
      <c r="K25" s="456"/>
      <c r="L25" s="456"/>
      <c r="M25" s="456"/>
      <c r="N25" s="456"/>
      <c r="O25" s="459"/>
      <c r="P25" s="459"/>
      <c r="Q25" s="459"/>
      <c r="R25" s="459"/>
      <c r="S25" s="459"/>
      <c r="T25" s="459"/>
      <c r="U25" s="459"/>
      <c r="V25" s="459"/>
      <c r="W25" s="459"/>
      <c r="X25" s="459"/>
      <c r="Y25" s="459"/>
      <c r="Z25" s="459"/>
      <c r="AA25" s="459"/>
      <c r="AB25" s="459"/>
      <c r="AC25" s="459"/>
      <c r="AD25" s="459"/>
      <c r="AE25" s="459"/>
      <c r="AF25" s="459"/>
      <c r="AG25" s="459"/>
      <c r="AH25" s="459"/>
      <c r="AI25" s="459"/>
      <c r="AJ25" s="459"/>
      <c r="AK25" s="459"/>
      <c r="AL25" s="459"/>
      <c r="AM25" s="459"/>
      <c r="AN25" s="459"/>
      <c r="AO25" s="459"/>
      <c r="AP25" s="459"/>
      <c r="AQ25" s="459"/>
      <c r="AR25" s="459"/>
      <c r="AS25" s="459"/>
      <c r="AT25" s="459"/>
      <c r="AU25" s="459"/>
      <c r="AV25" s="459"/>
      <c r="AW25" s="459"/>
      <c r="AX25" s="459"/>
    </row>
    <row r="26" ht="21.75" customHeight="1" spans="1:50" x14ac:dyDescent="0.25">
      <c r="A26" s="461">
        <v>19</v>
      </c>
      <c r="B26" s="475" t="str">
        <f>IF(NOMINA!B19="","",NOMINA!B19)</f>
        <v>SOLIZ SAAVEDRA FERNANDO MARTIN</v>
      </c>
      <c r="C26" s="456"/>
      <c r="D26" s="456"/>
      <c r="E26" s="456"/>
      <c r="F26" s="456"/>
      <c r="G26" s="456"/>
      <c r="H26" s="456"/>
      <c r="I26" s="456"/>
      <c r="J26" s="456"/>
      <c r="K26" s="456"/>
      <c r="L26" s="456"/>
      <c r="M26" s="456"/>
      <c r="N26" s="456"/>
      <c r="O26" s="459"/>
      <c r="P26" s="459"/>
      <c r="Q26" s="459"/>
      <c r="R26" s="459"/>
      <c r="S26" s="459"/>
      <c r="T26" s="459"/>
      <c r="U26" s="459"/>
      <c r="V26" s="459"/>
      <c r="W26" s="459"/>
      <c r="X26" s="459"/>
      <c r="Y26" s="459"/>
      <c r="Z26" s="459"/>
      <c r="AA26" s="459"/>
      <c r="AB26" s="459"/>
      <c r="AC26" s="459"/>
      <c r="AD26" s="459"/>
      <c r="AE26" s="459"/>
      <c r="AF26" s="459"/>
      <c r="AG26" s="459"/>
      <c r="AH26" s="459"/>
      <c r="AI26" s="459"/>
      <c r="AJ26" s="459"/>
      <c r="AK26" s="459"/>
      <c r="AL26" s="459"/>
      <c r="AM26" s="459"/>
      <c r="AN26" s="459"/>
      <c r="AO26" s="459"/>
      <c r="AP26" s="459"/>
      <c r="AQ26" s="459"/>
      <c r="AR26" s="459"/>
      <c r="AS26" s="459"/>
      <c r="AT26" s="459"/>
      <c r="AU26" s="459"/>
      <c r="AV26" s="459"/>
      <c r="AW26" s="459"/>
      <c r="AX26" s="459"/>
    </row>
    <row r="27" ht="21.75" customHeight="1" spans="1:50" x14ac:dyDescent="0.25">
      <c r="A27" s="461">
        <v>20</v>
      </c>
      <c r="B27" s="475" t="str">
        <f>IF(NOMINA!B20="","",NOMINA!B20)</f>
        <v>VILLARROEL CAMPOS ISAIAS ORIOL</v>
      </c>
      <c r="C27" s="456"/>
      <c r="D27" s="456"/>
      <c r="E27" s="456"/>
      <c r="F27" s="456"/>
      <c r="G27" s="456"/>
      <c r="H27" s="456"/>
      <c r="I27" s="456"/>
      <c r="J27" s="456"/>
      <c r="K27" s="456"/>
      <c r="L27" s="456"/>
      <c r="M27" s="456"/>
      <c r="N27" s="456"/>
      <c r="O27" s="459"/>
      <c r="P27" s="459"/>
      <c r="Q27" s="459"/>
      <c r="R27" s="459"/>
      <c r="S27" s="459"/>
      <c r="T27" s="459"/>
      <c r="U27" s="459"/>
      <c r="V27" s="459"/>
      <c r="W27" s="459"/>
      <c r="X27" s="459"/>
      <c r="Y27" s="459"/>
      <c r="Z27" s="459"/>
      <c r="AA27" s="459"/>
      <c r="AB27" s="459"/>
      <c r="AC27" s="459"/>
      <c r="AD27" s="459"/>
      <c r="AE27" s="459"/>
      <c r="AF27" s="459"/>
      <c r="AG27" s="459"/>
      <c r="AH27" s="459"/>
      <c r="AI27" s="459"/>
      <c r="AJ27" s="459"/>
      <c r="AK27" s="459"/>
      <c r="AL27" s="459"/>
      <c r="AM27" s="459"/>
      <c r="AN27" s="459"/>
      <c r="AO27" s="459"/>
      <c r="AP27" s="459"/>
      <c r="AQ27" s="459"/>
      <c r="AR27" s="459"/>
      <c r="AS27" s="459"/>
      <c r="AT27" s="459"/>
      <c r="AU27" s="459"/>
      <c r="AV27" s="459"/>
      <c r="AW27" s="459"/>
      <c r="AX27" s="459"/>
    </row>
    <row r="28" ht="21.75" customHeight="1" spans="1:50" x14ac:dyDescent="0.25">
      <c r="A28" s="461">
        <v>21</v>
      </c>
      <c r="B28" s="475" t="str">
        <f>IF(NOMINA!B21="","",NOMINA!B21)</f>
        <v>  </v>
      </c>
      <c r="C28" s="456"/>
      <c r="D28" s="456"/>
      <c r="E28" s="456"/>
      <c r="F28" s="456"/>
      <c r="G28" s="456"/>
      <c r="H28" s="456"/>
      <c r="I28" s="456"/>
      <c r="J28" s="456"/>
      <c r="K28" s="456"/>
      <c r="L28" s="456"/>
      <c r="M28" s="456"/>
      <c r="N28" s="456"/>
      <c r="O28" s="459"/>
      <c r="P28" s="459"/>
      <c r="Q28" s="459"/>
      <c r="R28" s="459"/>
      <c r="S28" s="459"/>
      <c r="T28" s="459"/>
      <c r="U28" s="459"/>
      <c r="V28" s="459"/>
      <c r="W28" s="459"/>
      <c r="X28" s="459"/>
      <c r="Y28" s="459"/>
      <c r="Z28" s="459"/>
      <c r="AA28" s="459"/>
      <c r="AB28" s="459"/>
      <c r="AC28" s="459"/>
      <c r="AD28" s="459"/>
      <c r="AE28" s="459"/>
      <c r="AF28" s="459"/>
      <c r="AG28" s="459"/>
      <c r="AH28" s="459"/>
      <c r="AI28" s="459"/>
      <c r="AJ28" s="459"/>
      <c r="AK28" s="459"/>
      <c r="AL28" s="459"/>
      <c r="AM28" s="459"/>
      <c r="AN28" s="459"/>
      <c r="AO28" s="459"/>
      <c r="AP28" s="459"/>
      <c r="AQ28" s="459"/>
      <c r="AR28" s="459"/>
      <c r="AS28" s="459"/>
      <c r="AT28" s="459"/>
      <c r="AU28" s="459"/>
      <c r="AV28" s="459"/>
      <c r="AW28" s="459"/>
      <c r="AX28" s="459"/>
    </row>
    <row r="29" ht="21.75" customHeight="1" spans="1:50" x14ac:dyDescent="0.25">
      <c r="A29" s="461">
        <v>22</v>
      </c>
      <c r="B29" s="475" t="str">
        <f>IF(NOMINA!B22="","",NOMINA!B22)</f>
        <v>  </v>
      </c>
      <c r="C29" s="456"/>
      <c r="D29" s="456"/>
      <c r="E29" s="456"/>
      <c r="F29" s="456"/>
      <c r="G29" s="456"/>
      <c r="H29" s="456"/>
      <c r="I29" s="456"/>
      <c r="J29" s="456"/>
      <c r="K29" s="456"/>
      <c r="L29" s="456"/>
      <c r="M29" s="456"/>
      <c r="N29" s="456"/>
      <c r="O29" s="459"/>
      <c r="P29" s="459"/>
      <c r="Q29" s="459"/>
      <c r="R29" s="459"/>
      <c r="S29" s="459"/>
      <c r="T29" s="459"/>
      <c r="U29" s="459"/>
      <c r="V29" s="459"/>
      <c r="W29" s="459"/>
      <c r="X29" s="459"/>
      <c r="Y29" s="459"/>
      <c r="Z29" s="459"/>
      <c r="AA29" s="459"/>
      <c r="AB29" s="459"/>
      <c r="AC29" s="459"/>
      <c r="AD29" s="459"/>
      <c r="AE29" s="459"/>
      <c r="AF29" s="459"/>
      <c r="AG29" s="459"/>
      <c r="AH29" s="459"/>
      <c r="AI29" s="459"/>
      <c r="AJ29" s="459"/>
      <c r="AK29" s="459"/>
      <c r="AL29" s="459"/>
      <c r="AM29" s="459"/>
      <c r="AN29" s="459"/>
      <c r="AO29" s="459"/>
      <c r="AP29" s="459"/>
      <c r="AQ29" s="459"/>
      <c r="AR29" s="459"/>
      <c r="AS29" s="459"/>
      <c r="AT29" s="459"/>
      <c r="AU29" s="459"/>
      <c r="AV29" s="459"/>
      <c r="AW29" s="459"/>
      <c r="AX29" s="459"/>
    </row>
    <row r="30" ht="21.75" customHeight="1" spans="1:50" x14ac:dyDescent="0.25">
      <c r="A30" s="461">
        <v>23</v>
      </c>
      <c r="B30" s="475" t="str">
        <f>IF(NOMINA!B23="","",NOMINA!B23)</f>
        <v>  </v>
      </c>
      <c r="C30" s="456"/>
      <c r="D30" s="456"/>
      <c r="E30" s="456"/>
      <c r="F30" s="456"/>
      <c r="G30" s="456"/>
      <c r="H30" s="456"/>
      <c r="I30" s="456"/>
      <c r="J30" s="456"/>
      <c r="K30" s="456"/>
      <c r="L30" s="456"/>
      <c r="M30" s="456"/>
      <c r="N30" s="456"/>
      <c r="O30" s="459"/>
      <c r="P30" s="459"/>
      <c r="Q30" s="459"/>
      <c r="R30" s="459"/>
      <c r="S30" s="459"/>
      <c r="T30" s="459"/>
      <c r="U30" s="459"/>
      <c r="V30" s="459"/>
      <c r="W30" s="459"/>
      <c r="X30" s="459"/>
      <c r="Y30" s="459"/>
      <c r="Z30" s="459"/>
      <c r="AA30" s="459"/>
      <c r="AB30" s="459"/>
      <c r="AC30" s="459"/>
      <c r="AD30" s="459"/>
      <c r="AE30" s="459"/>
      <c r="AF30" s="459"/>
      <c r="AG30" s="459"/>
      <c r="AH30" s="459"/>
      <c r="AI30" s="459"/>
      <c r="AJ30" s="459"/>
      <c r="AK30" s="459"/>
      <c r="AL30" s="459"/>
      <c r="AM30" s="459"/>
      <c r="AN30" s="459"/>
      <c r="AO30" s="459"/>
      <c r="AP30" s="459"/>
      <c r="AQ30" s="459"/>
      <c r="AR30" s="459"/>
      <c r="AS30" s="459"/>
      <c r="AT30" s="459"/>
      <c r="AU30" s="459"/>
      <c r="AV30" s="459"/>
      <c r="AW30" s="459"/>
      <c r="AX30" s="459"/>
    </row>
    <row r="31" ht="21.75" customHeight="1" spans="1:50" x14ac:dyDescent="0.25">
      <c r="A31" s="461">
        <v>24</v>
      </c>
      <c r="B31" s="475" t="str">
        <f>IF(NOMINA!B24="","",NOMINA!B24)</f>
        <v>  </v>
      </c>
      <c r="C31" s="456"/>
      <c r="D31" s="456"/>
      <c r="E31" s="456"/>
      <c r="F31" s="456"/>
      <c r="G31" s="456"/>
      <c r="H31" s="456"/>
      <c r="I31" s="456"/>
      <c r="J31" s="456"/>
      <c r="K31" s="456"/>
      <c r="L31" s="456"/>
      <c r="M31" s="456"/>
      <c r="N31" s="456"/>
      <c r="O31" s="459"/>
      <c r="P31" s="459"/>
      <c r="Q31" s="459"/>
      <c r="R31" s="459"/>
      <c r="S31" s="459"/>
      <c r="T31" s="459"/>
      <c r="U31" s="459"/>
      <c r="V31" s="459"/>
      <c r="W31" s="459"/>
      <c r="X31" s="459"/>
      <c r="Y31" s="459"/>
      <c r="Z31" s="459"/>
      <c r="AA31" s="459"/>
      <c r="AB31" s="459"/>
      <c r="AC31" s="459"/>
      <c r="AD31" s="459"/>
      <c r="AE31" s="459"/>
      <c r="AF31" s="459"/>
      <c r="AG31" s="459"/>
      <c r="AH31" s="459"/>
      <c r="AI31" s="459"/>
      <c r="AJ31" s="459"/>
      <c r="AK31" s="459"/>
      <c r="AL31" s="459"/>
      <c r="AM31" s="459"/>
      <c r="AN31" s="459"/>
      <c r="AO31" s="459"/>
      <c r="AP31" s="459"/>
      <c r="AQ31" s="459"/>
      <c r="AR31" s="459"/>
      <c r="AS31" s="459"/>
      <c r="AT31" s="459"/>
      <c r="AU31" s="459"/>
      <c r="AV31" s="459"/>
      <c r="AW31" s="459"/>
      <c r="AX31" s="459"/>
    </row>
    <row r="32" ht="21.75" customHeight="1" spans="1:50" x14ac:dyDescent="0.25">
      <c r="A32" s="461">
        <v>25</v>
      </c>
      <c r="B32" s="475" t="str">
        <f>IF(NOMINA!B25="","",NOMINA!B25)</f>
        <v>  </v>
      </c>
      <c r="C32" s="456"/>
      <c r="D32" s="456"/>
      <c r="E32" s="456"/>
      <c r="F32" s="456"/>
      <c r="G32" s="456"/>
      <c r="H32" s="456"/>
      <c r="I32" s="456"/>
      <c r="J32" s="456"/>
      <c r="K32" s="456"/>
      <c r="L32" s="456"/>
      <c r="M32" s="456"/>
      <c r="N32" s="456"/>
      <c r="O32" s="459"/>
      <c r="P32" s="459"/>
      <c r="Q32" s="459"/>
      <c r="R32" s="459"/>
      <c r="S32" s="459"/>
      <c r="T32" s="459"/>
      <c r="U32" s="459"/>
      <c r="V32" s="459"/>
      <c r="W32" s="459"/>
      <c r="X32" s="459"/>
      <c r="Y32" s="459"/>
      <c r="Z32" s="459"/>
      <c r="AA32" s="459"/>
      <c r="AB32" s="459"/>
      <c r="AC32" s="459"/>
      <c r="AD32" s="459"/>
      <c r="AE32" s="459"/>
      <c r="AF32" s="459"/>
      <c r="AG32" s="459"/>
      <c r="AH32" s="459"/>
      <c r="AI32" s="459"/>
      <c r="AJ32" s="459"/>
      <c r="AK32" s="459"/>
      <c r="AL32" s="459"/>
      <c r="AM32" s="459"/>
      <c r="AN32" s="459"/>
      <c r="AO32" s="459"/>
      <c r="AP32" s="459"/>
      <c r="AQ32" s="459"/>
      <c r="AR32" s="459"/>
      <c r="AS32" s="459"/>
      <c r="AT32" s="459"/>
      <c r="AU32" s="459"/>
      <c r="AV32" s="459"/>
      <c r="AW32" s="459"/>
      <c r="AX32" s="459"/>
    </row>
    <row r="33" ht="21.75" customHeight="1" hidden="1" spans="1:50" x14ac:dyDescent="0.25">
      <c r="A33" s="461">
        <v>26</v>
      </c>
      <c r="B33" s="475" t="str">
        <f>IF(NOMINA!B26="","",NOMINA!B26)</f>
        <v>  </v>
      </c>
      <c r="C33" s="456"/>
      <c r="D33" s="456"/>
      <c r="E33" s="456"/>
      <c r="F33" s="456"/>
      <c r="G33" s="456"/>
      <c r="H33" s="456"/>
      <c r="I33" s="456"/>
      <c r="J33" s="456"/>
      <c r="K33" s="456"/>
      <c r="L33" s="456"/>
      <c r="M33" s="456"/>
      <c r="N33" s="456"/>
      <c r="O33" s="459"/>
      <c r="P33" s="459"/>
      <c r="Q33" s="459"/>
      <c r="R33" s="459"/>
      <c r="S33" s="459"/>
      <c r="T33" s="459"/>
      <c r="U33" s="459"/>
      <c r="V33" s="459"/>
      <c r="W33" s="459"/>
      <c r="X33" s="459"/>
      <c r="Y33" s="459"/>
      <c r="Z33" s="459"/>
      <c r="AA33" s="459"/>
      <c r="AB33" s="459"/>
      <c r="AC33" s="459"/>
      <c r="AD33" s="459"/>
      <c r="AE33" s="459"/>
      <c r="AF33" s="459"/>
      <c r="AG33" s="459"/>
      <c r="AH33" s="459"/>
      <c r="AI33" s="459"/>
      <c r="AJ33" s="459"/>
      <c r="AK33" s="459"/>
      <c r="AL33" s="459"/>
      <c r="AM33" s="459"/>
      <c r="AN33" s="459"/>
      <c r="AO33" s="459"/>
      <c r="AP33" s="459"/>
      <c r="AQ33" s="459"/>
      <c r="AR33" s="459"/>
      <c r="AS33" s="459"/>
      <c r="AT33" s="459"/>
      <c r="AU33" s="459"/>
      <c r="AV33" s="459"/>
      <c r="AW33" s="459"/>
      <c r="AX33" s="459"/>
    </row>
    <row r="34" ht="21.75" customHeight="1" hidden="1" spans="1:50" x14ac:dyDescent="0.25">
      <c r="A34" s="461">
        <v>27</v>
      </c>
      <c r="B34" s="475" t="str">
        <f>IF(NOMINA!B27="","",NOMINA!B27)</f>
        <v>  </v>
      </c>
      <c r="C34" s="456"/>
      <c r="D34" s="456"/>
      <c r="E34" s="456"/>
      <c r="F34" s="456"/>
      <c r="G34" s="456"/>
      <c r="H34" s="456"/>
      <c r="I34" s="456"/>
      <c r="J34" s="456"/>
      <c r="K34" s="456"/>
      <c r="L34" s="456"/>
      <c r="M34" s="456"/>
      <c r="N34" s="456"/>
      <c r="O34" s="459"/>
      <c r="P34" s="459"/>
      <c r="Q34" s="459"/>
      <c r="R34" s="459"/>
      <c r="S34" s="459"/>
      <c r="T34" s="459"/>
      <c r="U34" s="459"/>
      <c r="V34" s="459"/>
      <c r="W34" s="459"/>
      <c r="X34" s="459"/>
      <c r="Y34" s="459"/>
      <c r="Z34" s="459"/>
      <c r="AA34" s="459"/>
      <c r="AB34" s="459"/>
      <c r="AC34" s="459"/>
      <c r="AD34" s="459"/>
      <c r="AE34" s="459"/>
      <c r="AF34" s="459"/>
      <c r="AG34" s="459"/>
      <c r="AH34" s="459"/>
      <c r="AI34" s="459"/>
      <c r="AJ34" s="459"/>
      <c r="AK34" s="459"/>
      <c r="AL34" s="459"/>
      <c r="AM34" s="459"/>
      <c r="AN34" s="459"/>
      <c r="AO34" s="459"/>
      <c r="AP34" s="459"/>
      <c r="AQ34" s="459"/>
      <c r="AR34" s="459"/>
      <c r="AS34" s="459"/>
      <c r="AT34" s="459"/>
      <c r="AU34" s="459"/>
      <c r="AV34" s="459"/>
      <c r="AW34" s="459"/>
      <c r="AX34" s="459"/>
    </row>
    <row r="35" ht="21.75" customHeight="1" hidden="1" spans="1:50" x14ac:dyDescent="0.25">
      <c r="A35" s="461">
        <v>28</v>
      </c>
      <c r="B35" s="475" t="str">
        <f>IF(NOMINA!B28="","",NOMINA!B28)</f>
        <v>  </v>
      </c>
      <c r="C35" s="456"/>
      <c r="D35" s="456"/>
      <c r="E35" s="456"/>
      <c r="F35" s="456"/>
      <c r="G35" s="456"/>
      <c r="H35" s="456"/>
      <c r="I35" s="456"/>
      <c r="J35" s="456"/>
      <c r="K35" s="456"/>
      <c r="L35" s="456"/>
      <c r="M35" s="456"/>
      <c r="N35" s="456"/>
      <c r="O35" s="459"/>
      <c r="P35" s="459"/>
      <c r="Q35" s="459"/>
      <c r="R35" s="459"/>
      <c r="S35" s="459"/>
      <c r="T35" s="459"/>
      <c r="U35" s="459"/>
      <c r="V35" s="459"/>
      <c r="W35" s="459"/>
      <c r="X35" s="459"/>
      <c r="Y35" s="459"/>
      <c r="Z35" s="459"/>
      <c r="AA35" s="459"/>
      <c r="AB35" s="459"/>
      <c r="AC35" s="459"/>
      <c r="AD35" s="459"/>
      <c r="AE35" s="459"/>
      <c r="AF35" s="459"/>
      <c r="AG35" s="459"/>
      <c r="AH35" s="459"/>
      <c r="AI35" s="459"/>
      <c r="AJ35" s="459"/>
      <c r="AK35" s="459"/>
      <c r="AL35" s="459"/>
      <c r="AM35" s="459"/>
      <c r="AN35" s="459"/>
      <c r="AO35" s="459"/>
      <c r="AP35" s="459"/>
      <c r="AQ35" s="459"/>
      <c r="AR35" s="459"/>
      <c r="AS35" s="459"/>
      <c r="AT35" s="459"/>
      <c r="AU35" s="459"/>
      <c r="AV35" s="459"/>
      <c r="AW35" s="459"/>
      <c r="AX35" s="459"/>
    </row>
    <row r="36" ht="21.75" customHeight="1" hidden="1" spans="1:50" x14ac:dyDescent="0.25">
      <c r="A36" s="461">
        <v>29</v>
      </c>
      <c r="B36" s="475" t="str">
        <f>IF(NOMINA!B29="","",NOMINA!B29)</f>
        <v>  </v>
      </c>
      <c r="C36" s="456"/>
      <c r="D36" s="456"/>
      <c r="E36" s="456"/>
      <c r="F36" s="456"/>
      <c r="G36" s="456"/>
      <c r="H36" s="456"/>
      <c r="I36" s="456"/>
      <c r="J36" s="456"/>
      <c r="K36" s="456"/>
      <c r="L36" s="456"/>
      <c r="M36" s="456"/>
      <c r="N36" s="456"/>
      <c r="O36" s="459"/>
      <c r="P36" s="459"/>
      <c r="Q36" s="459"/>
      <c r="R36" s="459"/>
      <c r="S36" s="459"/>
      <c r="T36" s="459"/>
      <c r="U36" s="459"/>
      <c r="V36" s="459"/>
      <c r="W36" s="459"/>
      <c r="X36" s="459"/>
      <c r="Y36" s="459"/>
      <c r="Z36" s="459"/>
      <c r="AA36" s="459"/>
      <c r="AB36" s="459"/>
      <c r="AC36" s="459"/>
      <c r="AD36" s="459"/>
      <c r="AE36" s="459"/>
      <c r="AF36" s="459"/>
      <c r="AG36" s="459"/>
      <c r="AH36" s="459"/>
      <c r="AI36" s="459"/>
      <c r="AJ36" s="459"/>
      <c r="AK36" s="459"/>
      <c r="AL36" s="459"/>
      <c r="AM36" s="459"/>
      <c r="AN36" s="459"/>
      <c r="AO36" s="459"/>
      <c r="AP36" s="459"/>
      <c r="AQ36" s="459"/>
      <c r="AR36" s="459"/>
      <c r="AS36" s="459"/>
      <c r="AT36" s="459"/>
      <c r="AU36" s="459"/>
      <c r="AV36" s="459"/>
      <c r="AW36" s="459"/>
      <c r="AX36" s="459"/>
    </row>
    <row r="37" ht="21.75" customHeight="1" hidden="1" spans="1:50" x14ac:dyDescent="0.25">
      <c r="A37" s="461">
        <v>30</v>
      </c>
      <c r="B37" s="475" t="str">
        <f>IF(NOMINA!B30="","",NOMINA!B30)</f>
        <v>  </v>
      </c>
      <c r="C37" s="456"/>
      <c r="D37" s="456"/>
      <c r="E37" s="456"/>
      <c r="F37" s="456"/>
      <c r="G37" s="456"/>
      <c r="H37" s="456"/>
      <c r="I37" s="456"/>
      <c r="J37" s="456"/>
      <c r="K37" s="456"/>
      <c r="L37" s="456"/>
      <c r="M37" s="456"/>
      <c r="N37" s="456"/>
      <c r="O37" s="459"/>
      <c r="P37" s="459"/>
      <c r="Q37" s="459"/>
      <c r="R37" s="459"/>
      <c r="S37" s="459"/>
      <c r="T37" s="459"/>
      <c r="U37" s="459"/>
      <c r="V37" s="459"/>
      <c r="W37" s="459"/>
      <c r="X37" s="459"/>
      <c r="Y37" s="459"/>
      <c r="Z37" s="459"/>
      <c r="AA37" s="459"/>
      <c r="AB37" s="459"/>
      <c r="AC37" s="459"/>
      <c r="AD37" s="459"/>
      <c r="AE37" s="459"/>
      <c r="AF37" s="459"/>
      <c r="AG37" s="459"/>
      <c r="AH37" s="459"/>
      <c r="AI37" s="459"/>
      <c r="AJ37" s="459"/>
      <c r="AK37" s="459"/>
      <c r="AL37" s="459"/>
      <c r="AM37" s="459"/>
      <c r="AN37" s="459"/>
      <c r="AO37" s="459"/>
      <c r="AP37" s="459"/>
      <c r="AQ37" s="459"/>
      <c r="AR37" s="459"/>
      <c r="AS37" s="459"/>
      <c r="AT37" s="459"/>
      <c r="AU37" s="459"/>
      <c r="AV37" s="459"/>
      <c r="AW37" s="459"/>
      <c r="AX37" s="459"/>
    </row>
    <row r="38" ht="21.75" customHeight="1" hidden="1" spans="1:50" x14ac:dyDescent="0.25">
      <c r="A38" s="461">
        <v>31</v>
      </c>
      <c r="B38" s="475" t="str">
        <f>IF(NOMINA!B31="","",NOMINA!B31)</f>
        <v>  </v>
      </c>
      <c r="C38" s="456"/>
      <c r="D38" s="456"/>
      <c r="E38" s="456"/>
      <c r="F38" s="456"/>
      <c r="G38" s="456"/>
      <c r="H38" s="456"/>
      <c r="I38" s="456"/>
      <c r="J38" s="456"/>
      <c r="K38" s="456"/>
      <c r="L38" s="456"/>
      <c r="M38" s="456"/>
      <c r="N38" s="456"/>
      <c r="O38" s="459"/>
      <c r="P38" s="459"/>
      <c r="Q38" s="459"/>
      <c r="R38" s="459"/>
      <c r="S38" s="459"/>
      <c r="T38" s="459"/>
      <c r="U38" s="459"/>
      <c r="V38" s="459"/>
      <c r="W38" s="459"/>
      <c r="X38" s="459"/>
      <c r="Y38" s="459"/>
      <c r="Z38" s="459"/>
      <c r="AA38" s="459"/>
      <c r="AB38" s="459"/>
      <c r="AC38" s="459"/>
      <c r="AD38" s="459"/>
      <c r="AE38" s="459"/>
      <c r="AF38" s="459"/>
      <c r="AG38" s="459"/>
      <c r="AH38" s="459"/>
      <c r="AI38" s="459"/>
      <c r="AJ38" s="459"/>
      <c r="AK38" s="459"/>
      <c r="AL38" s="459"/>
      <c r="AM38" s="459"/>
      <c r="AN38" s="459"/>
      <c r="AO38" s="459"/>
      <c r="AP38" s="459"/>
      <c r="AQ38" s="459"/>
      <c r="AR38" s="459"/>
      <c r="AS38" s="459"/>
      <c r="AT38" s="459"/>
      <c r="AU38" s="459"/>
      <c r="AV38" s="459"/>
      <c r="AW38" s="459"/>
      <c r="AX38" s="459"/>
    </row>
    <row r="39" ht="21.75" customHeight="1" hidden="1" spans="1:50" x14ac:dyDescent="0.25">
      <c r="A39" s="461">
        <v>32</v>
      </c>
      <c r="B39" s="475" t="str">
        <f>IF(NOMINA!B32="","",NOMINA!B32)</f>
        <v>  </v>
      </c>
      <c r="C39" s="456"/>
      <c r="D39" s="456"/>
      <c r="E39" s="456"/>
      <c r="F39" s="456"/>
      <c r="G39" s="456"/>
      <c r="H39" s="456"/>
      <c r="I39" s="456"/>
      <c r="J39" s="456"/>
      <c r="K39" s="456"/>
      <c r="L39" s="456"/>
      <c r="M39" s="456"/>
      <c r="N39" s="456"/>
      <c r="O39" s="459"/>
      <c r="P39" s="459"/>
      <c r="Q39" s="459"/>
      <c r="R39" s="459"/>
      <c r="S39" s="459"/>
      <c r="T39" s="459"/>
      <c r="U39" s="459"/>
      <c r="V39" s="459"/>
      <c r="W39" s="459"/>
      <c r="X39" s="459"/>
      <c r="Y39" s="459"/>
      <c r="Z39" s="459"/>
      <c r="AA39" s="459"/>
      <c r="AB39" s="459"/>
      <c r="AC39" s="459"/>
      <c r="AD39" s="459"/>
      <c r="AE39" s="459"/>
      <c r="AF39" s="459"/>
      <c r="AG39" s="459"/>
      <c r="AH39" s="459"/>
      <c r="AI39" s="459"/>
      <c r="AJ39" s="459"/>
      <c r="AK39" s="459"/>
      <c r="AL39" s="459"/>
      <c r="AM39" s="459"/>
      <c r="AN39" s="459"/>
      <c r="AO39" s="459"/>
      <c r="AP39" s="459"/>
      <c r="AQ39" s="459"/>
      <c r="AR39" s="459"/>
      <c r="AS39" s="459"/>
      <c r="AT39" s="459"/>
      <c r="AU39" s="459"/>
      <c r="AV39" s="459"/>
      <c r="AW39" s="459"/>
      <c r="AX39" s="459"/>
    </row>
    <row r="40" ht="21.75" customHeight="1" hidden="1" spans="1:50" x14ac:dyDescent="0.25">
      <c r="A40" s="461">
        <v>33</v>
      </c>
      <c r="B40" s="475" t="str">
        <f>IF(NOMINA!B33="","",NOMINA!B33)</f>
        <v>  </v>
      </c>
      <c r="C40" s="456"/>
      <c r="D40" s="456"/>
      <c r="E40" s="456"/>
      <c r="F40" s="456"/>
      <c r="G40" s="456"/>
      <c r="H40" s="456"/>
      <c r="I40" s="456"/>
      <c r="J40" s="456"/>
      <c r="K40" s="456"/>
      <c r="L40" s="456"/>
      <c r="M40" s="456"/>
      <c r="N40" s="456"/>
      <c r="O40" s="459"/>
      <c r="P40" s="459"/>
      <c r="Q40" s="459"/>
      <c r="R40" s="459"/>
      <c r="S40" s="459"/>
      <c r="T40" s="459"/>
      <c r="U40" s="459"/>
      <c r="V40" s="459"/>
      <c r="W40" s="459"/>
      <c r="X40" s="459"/>
      <c r="Y40" s="459"/>
      <c r="Z40" s="459"/>
      <c r="AA40" s="459"/>
      <c r="AB40" s="459"/>
      <c r="AC40" s="459"/>
      <c r="AD40" s="459"/>
      <c r="AE40" s="459"/>
      <c r="AF40" s="459"/>
      <c r="AG40" s="459"/>
      <c r="AH40" s="459"/>
      <c r="AI40" s="459"/>
      <c r="AJ40" s="459"/>
      <c r="AK40" s="459"/>
      <c r="AL40" s="459"/>
      <c r="AM40" s="459"/>
      <c r="AN40" s="459"/>
      <c r="AO40" s="459"/>
      <c r="AP40" s="459"/>
      <c r="AQ40" s="459"/>
      <c r="AR40" s="459"/>
      <c r="AS40" s="459"/>
      <c r="AT40" s="459"/>
      <c r="AU40" s="459"/>
      <c r="AV40" s="459"/>
      <c r="AW40" s="459"/>
      <c r="AX40" s="459"/>
    </row>
    <row r="41" ht="21.75" customHeight="1" hidden="1" spans="1:50" x14ac:dyDescent="0.25">
      <c r="A41" s="461">
        <v>34</v>
      </c>
      <c r="B41" s="475" t="str">
        <f>IF(NOMINA!B34="","",NOMINA!B34)</f>
        <v>  </v>
      </c>
      <c r="C41" s="456"/>
      <c r="D41" s="456"/>
      <c r="E41" s="456"/>
      <c r="F41" s="456"/>
      <c r="G41" s="456"/>
      <c r="H41" s="456"/>
      <c r="I41" s="456"/>
      <c r="J41" s="456"/>
      <c r="K41" s="456"/>
      <c r="L41" s="456"/>
      <c r="M41" s="456"/>
      <c r="N41" s="456"/>
      <c r="O41" s="459"/>
      <c r="P41" s="459"/>
      <c r="Q41" s="459"/>
      <c r="R41" s="459"/>
      <c r="S41" s="459"/>
      <c r="T41" s="459"/>
      <c r="U41" s="459"/>
      <c r="V41" s="459"/>
      <c r="W41" s="459"/>
      <c r="X41" s="459"/>
      <c r="Y41" s="459"/>
      <c r="Z41" s="459"/>
      <c r="AA41" s="459"/>
      <c r="AB41" s="459"/>
      <c r="AC41" s="459"/>
      <c r="AD41" s="459"/>
      <c r="AE41" s="459"/>
      <c r="AF41" s="459"/>
      <c r="AG41" s="459"/>
      <c r="AH41" s="459"/>
      <c r="AI41" s="459"/>
      <c r="AJ41" s="459"/>
      <c r="AK41" s="459"/>
      <c r="AL41" s="459"/>
      <c r="AM41" s="459"/>
      <c r="AN41" s="459"/>
      <c r="AO41" s="459"/>
      <c r="AP41" s="459"/>
      <c r="AQ41" s="459"/>
      <c r="AR41" s="459"/>
      <c r="AS41" s="459"/>
      <c r="AT41" s="459"/>
      <c r="AU41" s="459"/>
      <c r="AV41" s="459"/>
      <c r="AW41" s="459"/>
      <c r="AX41" s="459"/>
    </row>
    <row r="42" ht="21.75" customHeight="1" hidden="1" spans="1:50" x14ac:dyDescent="0.25">
      <c r="A42" s="461">
        <v>35</v>
      </c>
      <c r="B42" s="475" t="str">
        <f>IF(NOMINA!B35="","",NOMINA!B35)</f>
        <v>  </v>
      </c>
      <c r="C42" s="456"/>
      <c r="D42" s="456"/>
      <c r="E42" s="456"/>
      <c r="F42" s="456"/>
      <c r="G42" s="456"/>
      <c r="H42" s="456"/>
      <c r="I42" s="456"/>
      <c r="J42" s="456"/>
      <c r="K42" s="456"/>
      <c r="L42" s="456"/>
      <c r="M42" s="456"/>
      <c r="N42" s="456"/>
      <c r="O42" s="459"/>
      <c r="P42" s="459"/>
      <c r="Q42" s="459"/>
      <c r="R42" s="459"/>
      <c r="S42" s="459"/>
      <c r="T42" s="459"/>
      <c r="U42" s="459"/>
      <c r="V42" s="459"/>
      <c r="W42" s="459"/>
      <c r="X42" s="459"/>
      <c r="Y42" s="459"/>
      <c r="Z42" s="459"/>
      <c r="AA42" s="459"/>
      <c r="AB42" s="459"/>
      <c r="AC42" s="459"/>
      <c r="AD42" s="459"/>
      <c r="AE42" s="459"/>
      <c r="AF42" s="459"/>
      <c r="AG42" s="459"/>
      <c r="AH42" s="459"/>
      <c r="AI42" s="459"/>
      <c r="AJ42" s="459"/>
      <c r="AK42" s="459"/>
      <c r="AL42" s="459"/>
      <c r="AM42" s="459"/>
      <c r="AN42" s="459"/>
      <c r="AO42" s="459"/>
      <c r="AP42" s="459"/>
      <c r="AQ42" s="459"/>
      <c r="AR42" s="459"/>
      <c r="AS42" s="459"/>
      <c r="AT42" s="459"/>
      <c r="AU42" s="459"/>
      <c r="AV42" s="459"/>
      <c r="AW42" s="459"/>
      <c r="AX42" s="459"/>
    </row>
    <row r="43" ht="21.75" customHeight="1" hidden="1" spans="1:50" x14ac:dyDescent="0.25">
      <c r="A43" s="461">
        <v>36</v>
      </c>
      <c r="B43" s="475" t="str">
        <f>IF(NOMINA!B36="","",NOMINA!B36)</f>
        <v>  </v>
      </c>
      <c r="C43" s="456"/>
      <c r="D43" s="456"/>
      <c r="E43" s="456"/>
      <c r="F43" s="456"/>
      <c r="G43" s="456"/>
      <c r="H43" s="456"/>
      <c r="I43" s="456"/>
      <c r="J43" s="456"/>
      <c r="K43" s="456"/>
      <c r="L43" s="456"/>
      <c r="M43" s="456"/>
      <c r="N43" s="456"/>
      <c r="O43" s="459"/>
      <c r="P43" s="459"/>
      <c r="Q43" s="459"/>
      <c r="R43" s="459"/>
      <c r="S43" s="459"/>
      <c r="T43" s="459"/>
      <c r="U43" s="459"/>
      <c r="V43" s="459"/>
      <c r="W43" s="459"/>
      <c r="X43" s="459"/>
      <c r="Y43" s="459"/>
      <c r="Z43" s="459"/>
      <c r="AA43" s="459"/>
      <c r="AB43" s="459"/>
      <c r="AC43" s="459"/>
      <c r="AD43" s="459"/>
      <c r="AE43" s="459"/>
      <c r="AF43" s="459"/>
      <c r="AG43" s="459"/>
      <c r="AH43" s="459"/>
      <c r="AI43" s="459"/>
      <c r="AJ43" s="459"/>
      <c r="AK43" s="459"/>
      <c r="AL43" s="459"/>
      <c r="AM43" s="459"/>
      <c r="AN43" s="459"/>
      <c r="AO43" s="459"/>
      <c r="AP43" s="459"/>
      <c r="AQ43" s="459"/>
      <c r="AR43" s="459"/>
      <c r="AS43" s="459"/>
      <c r="AT43" s="459"/>
      <c r="AU43" s="459"/>
      <c r="AV43" s="459"/>
      <c r="AW43" s="459"/>
      <c r="AX43" s="459"/>
    </row>
    <row r="44" ht="21.75" customHeight="1" hidden="1" spans="1:50" x14ac:dyDescent="0.25">
      <c r="A44" s="461">
        <v>37</v>
      </c>
      <c r="B44" s="475" t="str">
        <f>IF(NOMINA!B37="","",NOMINA!B37)</f>
        <v>  </v>
      </c>
      <c r="C44" s="456"/>
      <c r="D44" s="456"/>
      <c r="E44" s="456"/>
      <c r="F44" s="456"/>
      <c r="G44" s="456"/>
      <c r="H44" s="456"/>
      <c r="I44" s="456"/>
      <c r="J44" s="456"/>
      <c r="K44" s="456"/>
      <c r="L44" s="456"/>
      <c r="M44" s="456"/>
      <c r="N44" s="456"/>
      <c r="O44" s="459"/>
      <c r="P44" s="459"/>
      <c r="Q44" s="459"/>
      <c r="R44" s="459"/>
      <c r="S44" s="459"/>
      <c r="T44" s="459"/>
      <c r="U44" s="459"/>
      <c r="V44" s="459"/>
      <c r="W44" s="459"/>
      <c r="X44" s="459"/>
      <c r="Y44" s="459"/>
      <c r="Z44" s="459"/>
      <c r="AA44" s="459"/>
      <c r="AB44" s="459"/>
      <c r="AC44" s="459"/>
      <c r="AD44" s="459"/>
      <c r="AE44" s="459"/>
      <c r="AF44" s="459"/>
      <c r="AG44" s="459"/>
      <c r="AH44" s="459"/>
      <c r="AI44" s="459"/>
      <c r="AJ44" s="459"/>
      <c r="AK44" s="459"/>
      <c r="AL44" s="459"/>
      <c r="AM44" s="459"/>
      <c r="AN44" s="459"/>
      <c r="AO44" s="459"/>
      <c r="AP44" s="459"/>
      <c r="AQ44" s="459"/>
      <c r="AR44" s="459"/>
      <c r="AS44" s="459"/>
      <c r="AT44" s="459"/>
      <c r="AU44" s="459"/>
      <c r="AV44" s="459"/>
      <c r="AW44" s="459"/>
      <c r="AX44" s="459"/>
    </row>
    <row r="45" ht="21.75" customHeight="1" hidden="1" spans="1:50" x14ac:dyDescent="0.25">
      <c r="A45" s="461">
        <v>38</v>
      </c>
      <c r="B45" s="475" t="str">
        <f>IF(NOMINA!B38="","",NOMINA!B38)</f>
        <v>  </v>
      </c>
      <c r="C45" s="456"/>
      <c r="D45" s="456"/>
      <c r="E45" s="456"/>
      <c r="F45" s="456"/>
      <c r="G45" s="456"/>
      <c r="H45" s="456"/>
      <c r="I45" s="456"/>
      <c r="J45" s="456"/>
      <c r="K45" s="456"/>
      <c r="L45" s="456"/>
      <c r="M45" s="456"/>
      <c r="N45" s="456"/>
      <c r="O45" s="459"/>
      <c r="P45" s="459"/>
      <c r="Q45" s="459"/>
      <c r="R45" s="459"/>
      <c r="S45" s="459"/>
      <c r="T45" s="459"/>
      <c r="U45" s="459"/>
      <c r="V45" s="459"/>
      <c r="W45" s="459"/>
      <c r="X45" s="459"/>
      <c r="Y45" s="459"/>
      <c r="Z45" s="459"/>
      <c r="AA45" s="459"/>
      <c r="AB45" s="459"/>
      <c r="AC45" s="459"/>
      <c r="AD45" s="459"/>
      <c r="AE45" s="459"/>
      <c r="AF45" s="459"/>
      <c r="AG45" s="459"/>
      <c r="AH45" s="459"/>
      <c r="AI45" s="459"/>
      <c r="AJ45" s="459"/>
      <c r="AK45" s="459"/>
      <c r="AL45" s="459"/>
      <c r="AM45" s="459"/>
      <c r="AN45" s="459"/>
      <c r="AO45" s="459"/>
      <c r="AP45" s="459"/>
      <c r="AQ45" s="459"/>
      <c r="AR45" s="459"/>
      <c r="AS45" s="459"/>
      <c r="AT45" s="459"/>
      <c r="AU45" s="459"/>
      <c r="AV45" s="459"/>
      <c r="AW45" s="459"/>
      <c r="AX45" s="459"/>
    </row>
    <row r="46" ht="21.75" customHeight="1" hidden="1" spans="1:50" x14ac:dyDescent="0.25">
      <c r="A46" s="461">
        <v>39</v>
      </c>
      <c r="B46" s="475" t="str">
        <f>IF(NOMINA!B39="","",NOMINA!B39)</f>
        <v>  </v>
      </c>
      <c r="C46" s="456"/>
      <c r="D46" s="456"/>
      <c r="E46" s="456"/>
      <c r="F46" s="456"/>
      <c r="G46" s="456"/>
      <c r="H46" s="456"/>
      <c r="I46" s="456"/>
      <c r="J46" s="456"/>
      <c r="K46" s="456"/>
      <c r="L46" s="456"/>
      <c r="M46" s="456"/>
      <c r="N46" s="456"/>
      <c r="O46" s="459"/>
      <c r="P46" s="459"/>
      <c r="Q46" s="459"/>
      <c r="R46" s="459"/>
      <c r="S46" s="459"/>
      <c r="T46" s="459"/>
      <c r="U46" s="459"/>
      <c r="V46" s="459"/>
      <c r="W46" s="459"/>
      <c r="X46" s="459"/>
      <c r="Y46" s="459"/>
      <c r="Z46" s="459"/>
      <c r="AA46" s="459"/>
      <c r="AB46" s="459"/>
      <c r="AC46" s="459"/>
      <c r="AD46" s="459"/>
      <c r="AE46" s="459"/>
      <c r="AF46" s="459"/>
      <c r="AG46" s="459"/>
      <c r="AH46" s="459"/>
      <c r="AI46" s="459"/>
      <c r="AJ46" s="459"/>
      <c r="AK46" s="459"/>
      <c r="AL46" s="459"/>
      <c r="AM46" s="459"/>
      <c r="AN46" s="459"/>
      <c r="AO46" s="459"/>
      <c r="AP46" s="459"/>
      <c r="AQ46" s="459"/>
      <c r="AR46" s="459"/>
      <c r="AS46" s="459"/>
      <c r="AT46" s="459"/>
      <c r="AU46" s="459"/>
      <c r="AV46" s="459"/>
      <c r="AW46" s="459"/>
      <c r="AX46" s="459"/>
    </row>
    <row r="47" ht="21.75" customHeight="1" hidden="1" spans="1:50" x14ac:dyDescent="0.25">
      <c r="A47" s="461">
        <v>40</v>
      </c>
      <c r="B47" s="475" t="str">
        <f>IF(NOMINA!B40="","",NOMINA!B40)</f>
        <v>  </v>
      </c>
      <c r="C47" s="456"/>
      <c r="D47" s="456"/>
      <c r="E47" s="456"/>
      <c r="F47" s="456"/>
      <c r="G47" s="456"/>
      <c r="H47" s="456"/>
      <c r="I47" s="456"/>
      <c r="J47" s="456"/>
      <c r="K47" s="456"/>
      <c r="L47" s="456"/>
      <c r="M47" s="456"/>
      <c r="N47" s="456"/>
      <c r="O47" s="459"/>
      <c r="P47" s="459"/>
      <c r="Q47" s="459"/>
      <c r="R47" s="459"/>
      <c r="S47" s="459"/>
      <c r="T47" s="459"/>
      <c r="U47" s="459"/>
      <c r="V47" s="459"/>
      <c r="W47" s="459"/>
      <c r="X47" s="459"/>
      <c r="Y47" s="459"/>
      <c r="Z47" s="459"/>
      <c r="AA47" s="459"/>
      <c r="AB47" s="459"/>
      <c r="AC47" s="459"/>
      <c r="AD47" s="459"/>
      <c r="AE47" s="459"/>
      <c r="AF47" s="459"/>
      <c r="AG47" s="459"/>
      <c r="AH47" s="459"/>
      <c r="AI47" s="459"/>
      <c r="AJ47" s="459"/>
      <c r="AK47" s="459"/>
      <c r="AL47" s="459"/>
      <c r="AM47" s="459"/>
      <c r="AN47" s="459"/>
      <c r="AO47" s="459"/>
      <c r="AP47" s="459"/>
      <c r="AQ47" s="459"/>
      <c r="AR47" s="459"/>
      <c r="AS47" s="459"/>
      <c r="AT47" s="459"/>
      <c r="AU47" s="459"/>
      <c r="AV47" s="459"/>
      <c r="AW47" s="459"/>
      <c r="AX47" s="459"/>
    </row>
    <row r="48" ht="21.75" customHeight="1" hidden="1" spans="1:50" x14ac:dyDescent="0.25">
      <c r="A48" s="461">
        <v>41</v>
      </c>
      <c r="B48" s="475" t="str">
        <f>IF(NOMINA!B41="","",NOMINA!B41)</f>
        <v>  </v>
      </c>
      <c r="C48" s="456"/>
      <c r="D48" s="456"/>
      <c r="E48" s="456"/>
      <c r="F48" s="456"/>
      <c r="G48" s="456"/>
      <c r="H48" s="456"/>
      <c r="I48" s="456"/>
      <c r="J48" s="456"/>
      <c r="K48" s="456"/>
      <c r="L48" s="456"/>
      <c r="M48" s="456"/>
      <c r="N48" s="456"/>
      <c r="O48" s="459"/>
      <c r="P48" s="459"/>
      <c r="Q48" s="459"/>
      <c r="R48" s="459"/>
      <c r="S48" s="459"/>
      <c r="T48" s="459"/>
      <c r="U48" s="459"/>
      <c r="V48" s="459"/>
      <c r="W48" s="459"/>
      <c r="X48" s="459"/>
      <c r="Y48" s="459"/>
      <c r="Z48" s="459"/>
      <c r="AA48" s="459"/>
      <c r="AB48" s="459"/>
      <c r="AC48" s="459"/>
      <c r="AD48" s="459"/>
      <c r="AE48" s="459"/>
      <c r="AF48" s="459"/>
      <c r="AG48" s="459"/>
      <c r="AH48" s="459"/>
      <c r="AI48" s="459"/>
      <c r="AJ48" s="459"/>
      <c r="AK48" s="459"/>
      <c r="AL48" s="459"/>
      <c r="AM48" s="459"/>
      <c r="AN48" s="459"/>
      <c r="AO48" s="459"/>
      <c r="AP48" s="459"/>
      <c r="AQ48" s="459"/>
      <c r="AR48" s="459"/>
      <c r="AS48" s="459"/>
      <c r="AT48" s="459"/>
      <c r="AU48" s="459"/>
      <c r="AV48" s="459"/>
      <c r="AW48" s="459"/>
      <c r="AX48" s="459"/>
    </row>
    <row r="49" ht="20.25" customHeight="1" hidden="1" spans="1:50" x14ac:dyDescent="0.25">
      <c r="A49" s="461">
        <v>42</v>
      </c>
      <c r="B49" s="475" t="str">
        <f>IF(NOMINA!B42="","",NOMINA!B42)</f>
        <v>  </v>
      </c>
      <c r="C49" s="456"/>
      <c r="D49" s="456"/>
      <c r="E49" s="456"/>
      <c r="F49" s="456"/>
      <c r="G49" s="456"/>
      <c r="H49" s="456"/>
      <c r="I49" s="456"/>
      <c r="J49" s="456"/>
      <c r="K49" s="456"/>
      <c r="L49" s="456"/>
      <c r="M49" s="456"/>
      <c r="N49" s="456"/>
      <c r="O49" s="459"/>
      <c r="P49" s="459"/>
      <c r="Q49" s="459"/>
      <c r="R49" s="459"/>
      <c r="S49" s="459"/>
      <c r="T49" s="459"/>
      <c r="U49" s="459"/>
      <c r="V49" s="459"/>
      <c r="W49" s="459"/>
      <c r="X49" s="459"/>
      <c r="Y49" s="459"/>
      <c r="Z49" s="459"/>
      <c r="AA49" s="459"/>
      <c r="AB49" s="459"/>
      <c r="AC49" s="459"/>
      <c r="AD49" s="459"/>
      <c r="AE49" s="459"/>
      <c r="AF49" s="459"/>
      <c r="AG49" s="459"/>
      <c r="AH49" s="459"/>
      <c r="AI49" s="459"/>
      <c r="AJ49" s="459"/>
      <c r="AK49" s="459"/>
      <c r="AL49" s="459"/>
      <c r="AM49" s="459"/>
      <c r="AN49" s="459"/>
      <c r="AO49" s="459"/>
      <c r="AP49" s="459"/>
      <c r="AQ49" s="459"/>
      <c r="AR49" s="459"/>
      <c r="AS49" s="459"/>
      <c r="AT49" s="459"/>
      <c r="AU49" s="459"/>
      <c r="AV49" s="459"/>
      <c r="AW49" s="459"/>
      <c r="AX49" s="459"/>
    </row>
    <row r="50" ht="20.25" customHeight="1" hidden="1" spans="1:50" x14ac:dyDescent="0.25">
      <c r="A50" s="461">
        <v>43</v>
      </c>
      <c r="B50" s="475" t="str">
        <f>IF(NOMINA!B43="","",NOMINA!B43)</f>
        <v>  </v>
      </c>
      <c r="C50" s="456"/>
      <c r="D50" s="456"/>
      <c r="E50" s="456"/>
      <c r="F50" s="456"/>
      <c r="G50" s="456"/>
      <c r="H50" s="456"/>
      <c r="I50" s="456"/>
      <c r="J50" s="456"/>
      <c r="K50" s="456"/>
      <c r="L50" s="456"/>
      <c r="M50" s="456"/>
      <c r="N50" s="456"/>
      <c r="O50" s="476"/>
      <c r="P50" s="466"/>
      <c r="Q50" s="466"/>
      <c r="R50" s="466"/>
      <c r="S50" s="466"/>
      <c r="T50" s="466"/>
      <c r="U50" s="466"/>
      <c r="V50" s="466"/>
      <c r="W50" s="466"/>
      <c r="X50" s="466"/>
      <c r="Y50" s="466"/>
      <c r="Z50" s="466"/>
      <c r="AA50" s="466"/>
      <c r="AB50" s="466"/>
      <c r="AC50" s="466"/>
      <c r="AD50" s="466"/>
      <c r="AE50" s="466"/>
      <c r="AF50" s="466"/>
      <c r="AG50" s="466"/>
      <c r="AH50" s="466"/>
      <c r="AI50" s="466"/>
      <c r="AJ50" s="466"/>
      <c r="AK50" s="466"/>
      <c r="AL50" s="466"/>
      <c r="AM50" s="466"/>
      <c r="AN50" s="466"/>
      <c r="AO50" s="466"/>
      <c r="AP50" s="466"/>
      <c r="AQ50" s="466"/>
      <c r="AR50" s="466"/>
      <c r="AS50" s="466"/>
      <c r="AT50" s="466"/>
      <c r="AU50" s="466"/>
      <c r="AV50" s="466"/>
      <c r="AW50" s="466"/>
      <c r="AX50" s="467"/>
    </row>
    <row r="51" hidden="1" spans="1:50" x14ac:dyDescent="0.25">
      <c r="A51" s="461">
        <v>44</v>
      </c>
      <c r="B51" s="475" t="str">
        <f>IF(NOMINA!B44="","",NOMINA!B44)</f>
        <v>  </v>
      </c>
      <c r="C51" s="456"/>
      <c r="D51" s="456"/>
      <c r="E51" s="456"/>
      <c r="F51" s="456"/>
      <c r="G51" s="456"/>
      <c r="H51" s="456"/>
      <c r="I51" s="456"/>
      <c r="J51" s="456"/>
      <c r="K51" s="456"/>
      <c r="L51" s="456"/>
      <c r="M51" s="456"/>
      <c r="N51" s="456"/>
      <c r="O51" s="459"/>
      <c r="P51" s="459"/>
      <c r="Q51" s="459"/>
      <c r="R51" s="459"/>
      <c r="S51" s="459"/>
      <c r="T51" s="459"/>
      <c r="U51" s="459"/>
      <c r="V51" s="459"/>
      <c r="W51" s="459"/>
      <c r="X51" s="459"/>
      <c r="Y51" s="459"/>
      <c r="Z51" s="459"/>
      <c r="AA51" s="459"/>
      <c r="AB51" s="459"/>
      <c r="AC51" s="459"/>
      <c r="AD51" s="459"/>
      <c r="AE51" s="459"/>
      <c r="AF51" s="459"/>
      <c r="AG51" s="459"/>
      <c r="AH51" s="459"/>
      <c r="AI51" s="459"/>
      <c r="AJ51" s="459"/>
      <c r="AK51" s="459"/>
      <c r="AL51" s="459"/>
      <c r="AM51" s="459"/>
      <c r="AN51" s="456"/>
      <c r="AO51" s="456"/>
      <c r="AP51" s="456"/>
      <c r="AQ51" s="456"/>
      <c r="AR51" s="456"/>
      <c r="AS51" s="456"/>
      <c r="AT51" s="456"/>
      <c r="AU51" s="456"/>
      <c r="AV51" s="456"/>
      <c r="AW51" s="456"/>
      <c r="AX51" s="456"/>
    </row>
    <row r="52" hidden="1" spans="1:50" x14ac:dyDescent="0.25">
      <c r="A52" s="461">
        <v>45</v>
      </c>
      <c r="B52" s="475" t="str">
        <f>IF(NOMINA!B45="","",NOMINA!B45)</f>
        <v>  </v>
      </c>
      <c r="C52" s="456"/>
      <c r="D52" s="456"/>
      <c r="E52" s="456"/>
      <c r="F52" s="456"/>
      <c r="G52" s="456"/>
      <c r="H52" s="456"/>
      <c r="I52" s="456"/>
      <c r="J52" s="456"/>
      <c r="K52" s="456"/>
      <c r="L52" s="456"/>
      <c r="M52" s="456"/>
      <c r="N52" s="456"/>
      <c r="O52" s="459"/>
      <c r="P52" s="459"/>
      <c r="Q52" s="459"/>
      <c r="R52" s="459"/>
      <c r="S52" s="459"/>
      <c r="T52" s="459"/>
      <c r="U52" s="459"/>
      <c r="V52" s="459"/>
      <c r="W52" s="459"/>
      <c r="X52" s="459"/>
      <c r="Y52" s="459"/>
      <c r="Z52" s="459"/>
      <c r="AA52" s="459"/>
      <c r="AB52" s="459"/>
      <c r="AC52" s="459"/>
      <c r="AD52" s="459"/>
      <c r="AE52" s="459"/>
      <c r="AF52" s="459"/>
      <c r="AG52" s="459"/>
      <c r="AH52" s="459"/>
      <c r="AI52" s="459"/>
      <c r="AJ52" s="459"/>
      <c r="AK52" s="459"/>
      <c r="AL52" s="459"/>
      <c r="AM52" s="459"/>
      <c r="AN52" s="456"/>
      <c r="AO52" s="456"/>
      <c r="AP52" s="456"/>
      <c r="AQ52" s="456"/>
      <c r="AR52" s="456"/>
      <c r="AS52" s="456"/>
      <c r="AT52" s="456"/>
      <c r="AU52" s="456"/>
      <c r="AV52" s="456"/>
      <c r="AW52" s="456"/>
      <c r="AX52" s="456"/>
    </row>
  </sheetData>
  <sheetProtection selectLockedCells="1"/>
  <mergeCells count="3">
    <mergeCell ref="A2:AX2"/>
    <mergeCell ref="A5:A7"/>
    <mergeCell ref="B5:B6"/>
  </mergeCells>
  <pageMargins left="0.5118110236220472" right="0.2755905511811024" top="0.5118110236220472" bottom="0.3937007874015748" header="0.31496062992125984" footer="0.31496062992125984"/>
  <pageSetup orientation="landscape" horizontalDpi="4294967295" verticalDpi="4294967295" scale="90" fitToWidth="1" fitToHeight="1" firstPageNumber="1" useFirstPageNumber="1" copies="1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AD52"/>
  <sheetViews>
    <sheetView workbookViewId="0" zoomScale="100" zoomScaleNormal="100" view="pageLayout">
      <selection activeCell="I4" sqref="I4"/>
    </sheetView>
  </sheetViews>
  <sheetFormatPr defaultRowHeight="15" outlineLevelRow="0" outlineLevelCol="0" x14ac:dyDescent="0.25"/>
  <cols>
    <col min="1" max="1" width="2.85546875" customWidth="1"/>
    <col min="2" max="2" width="18.28515625" customWidth="1"/>
    <col min="3" max="7" hidden="1" customWidth="1"/>
    <col min="8" max="13" width="11.42578125" hidden="1" customWidth="1"/>
    <col min="14" max="14" hidden="1" customWidth="1"/>
    <col min="15" max="30" width="7.5703125" customWidth="1"/>
  </cols>
  <sheetData>
    <row r="1" ht="18.75" customHeight="1" spans="1:25" x14ac:dyDescent="0.25">
      <c r="A1" s="448" t="str">
        <f>NOMINA!$F$1</f>
        <v>U.E. "BEATRIZ HARTMANN DE BEDREGAL"</v>
      </c>
      <c r="Y1" s="449" t="s">
        <v>492</v>
      </c>
    </row>
    <row r="2" ht="25.5" customHeight="1" spans="1:30" x14ac:dyDescent="0.25">
      <c r="A2" s="450" t="s">
        <v>493</v>
      </c>
      <c r="B2" s="450"/>
      <c r="C2" s="450"/>
      <c r="D2" s="450"/>
      <c r="E2" s="450"/>
      <c r="F2" s="450"/>
      <c r="G2" s="450"/>
      <c r="H2" s="450"/>
      <c r="I2" s="450"/>
      <c r="J2" s="450"/>
      <c r="K2" s="450"/>
      <c r="L2" s="450"/>
      <c r="M2" s="450"/>
      <c r="N2" s="450"/>
      <c r="O2" s="450"/>
      <c r="P2" s="450"/>
      <c r="Q2" s="450"/>
      <c r="R2" s="450"/>
      <c r="S2" s="450"/>
      <c r="T2" s="450"/>
      <c r="U2" s="450"/>
      <c r="V2" s="450"/>
      <c r="W2" s="450"/>
      <c r="X2" s="450"/>
      <c r="Y2" s="450"/>
      <c r="Z2" s="450"/>
      <c r="AA2" s="450"/>
      <c r="AB2" s="450"/>
      <c r="AC2" s="450"/>
      <c r="AD2" s="450"/>
    </row>
    <row r="3" ht="18" customHeight="1" spans="1:27" x14ac:dyDescent="0.25">
      <c r="A3" s="451" t="str">
        <f>NOMINA!$C$1</f>
        <v>PROFESOR(A): SARA VALDIVIA ARANCIBIA</v>
      </c>
      <c r="B3" s="468"/>
      <c r="C3" s="468"/>
      <c r="D3" s="468"/>
      <c r="E3" s="468"/>
      <c r="F3" s="468"/>
      <c r="G3" s="468"/>
      <c r="H3" s="468"/>
      <c r="I3" s="468"/>
      <c r="J3" s="468"/>
      <c r="K3" s="468"/>
      <c r="L3" s="468"/>
      <c r="M3" s="468"/>
      <c r="N3" s="468"/>
      <c r="O3" s="468"/>
      <c r="P3" s="468"/>
      <c r="Q3" s="468"/>
      <c r="S3" s="451" t="str">
        <f>NOMINA!$C$2</f>
        <v>CURSO: 5º "A" PRIMARIA</v>
      </c>
      <c r="T3" s="468"/>
      <c r="U3" s="468"/>
      <c r="V3" s="468"/>
      <c r="W3" s="453"/>
      <c r="Y3" s="468"/>
      <c r="AA3" s="451" t="str">
        <f>NOMINA!$C$4</f>
        <v>GESTIÓN: 2024</v>
      </c>
    </row>
    <row r="4" ht="3.75" customHeight="1" spans="1:27" x14ac:dyDescent="0.25">
      <c r="A4" s="451"/>
      <c r="B4" s="468"/>
      <c r="C4" s="468"/>
      <c r="D4" s="468"/>
      <c r="E4" s="468"/>
      <c r="F4" s="468"/>
      <c r="G4" s="468"/>
      <c r="H4" s="468"/>
      <c r="I4" s="468"/>
      <c r="J4" s="468"/>
      <c r="K4" s="468"/>
      <c r="L4" s="468"/>
      <c r="M4" s="468"/>
      <c r="N4" s="468"/>
      <c r="O4" s="468"/>
      <c r="P4" s="468"/>
      <c r="Q4" s="468"/>
      <c r="S4" s="451"/>
      <c r="T4" s="468"/>
      <c r="U4" s="468"/>
      <c r="V4" s="468"/>
      <c r="W4" s="453"/>
      <c r="Y4" s="468"/>
      <c r="AA4" s="451"/>
    </row>
    <row r="5" spans="1:30" x14ac:dyDescent="0.25">
      <c r="A5" s="461" t="s">
        <v>202</v>
      </c>
      <c r="B5" s="472" t="s">
        <v>491</v>
      </c>
      <c r="C5" s="456"/>
      <c r="D5" s="456"/>
      <c r="E5" s="456"/>
      <c r="F5" s="456"/>
      <c r="G5" s="456"/>
      <c r="H5" s="456"/>
      <c r="I5" s="456"/>
      <c r="J5" s="456"/>
      <c r="K5" s="456"/>
      <c r="L5" s="456"/>
      <c r="M5" s="456"/>
      <c r="N5" s="456"/>
      <c r="O5" s="457"/>
      <c r="P5" s="457"/>
      <c r="Q5" s="457"/>
      <c r="R5" s="457"/>
      <c r="S5" s="457"/>
      <c r="T5" s="457"/>
      <c r="U5" s="457"/>
      <c r="V5" s="457"/>
      <c r="W5" s="457"/>
      <c r="X5" s="457"/>
      <c r="Y5" s="457"/>
      <c r="Z5" s="459"/>
      <c r="AA5" s="459"/>
      <c r="AB5" s="459"/>
      <c r="AC5" s="459"/>
      <c r="AD5" s="459"/>
    </row>
    <row r="6" spans="1:30" x14ac:dyDescent="0.25">
      <c r="A6" s="461"/>
      <c r="B6" s="472"/>
      <c r="C6" s="456"/>
      <c r="D6" s="456"/>
      <c r="E6" s="456"/>
      <c r="F6" s="456"/>
      <c r="G6" s="456"/>
      <c r="H6" s="456"/>
      <c r="I6" s="456"/>
      <c r="J6" s="456"/>
      <c r="K6" s="456"/>
      <c r="L6" s="456"/>
      <c r="M6" s="456"/>
      <c r="N6" s="456"/>
      <c r="O6" s="457"/>
      <c r="P6" s="457"/>
      <c r="Q6" s="457"/>
      <c r="R6" s="457"/>
      <c r="S6" s="457"/>
      <c r="T6" s="457"/>
      <c r="U6" s="457"/>
      <c r="V6" s="457"/>
      <c r="W6" s="457"/>
      <c r="X6" s="457"/>
      <c r="Y6" s="457"/>
      <c r="Z6" s="459"/>
      <c r="AA6" s="459"/>
      <c r="AB6" s="459"/>
      <c r="AC6" s="459"/>
      <c r="AD6" s="459"/>
    </row>
    <row r="7" ht="99.75" customHeight="1" spans="1:30" x14ac:dyDescent="0.25">
      <c r="A7" s="461"/>
      <c r="B7" s="455" t="s">
        <v>487</v>
      </c>
      <c r="C7" s="456"/>
      <c r="D7" s="456"/>
      <c r="E7" s="456"/>
      <c r="F7" s="456"/>
      <c r="G7" s="456"/>
      <c r="H7" s="456"/>
      <c r="I7" s="456"/>
      <c r="J7" s="456"/>
      <c r="K7" s="456"/>
      <c r="L7" s="456"/>
      <c r="M7" s="456"/>
      <c r="N7" s="456"/>
      <c r="O7" s="473"/>
      <c r="P7" s="473"/>
      <c r="Q7" s="473"/>
      <c r="R7" s="473"/>
      <c r="S7" s="473"/>
      <c r="T7" s="473"/>
      <c r="U7" s="473"/>
      <c r="V7" s="473"/>
      <c r="W7" s="473"/>
      <c r="X7" s="473"/>
      <c r="Y7" s="473"/>
      <c r="Z7" s="474"/>
      <c r="AA7" s="474"/>
      <c r="AB7" s="474"/>
      <c r="AC7" s="474"/>
      <c r="AD7" s="474"/>
    </row>
    <row r="8" ht="21.75" customHeight="1" spans="1:30" x14ac:dyDescent="0.25">
      <c r="A8" s="461">
        <v>1</v>
      </c>
      <c r="B8" s="475" t="str">
        <f>IF(NOMINA!B1="","",NOMINA!B1)</f>
        <v> TORREZ CAMILA VICTORIA</v>
      </c>
      <c r="C8" s="456"/>
      <c r="D8" s="456"/>
      <c r="E8" s="456"/>
      <c r="F8" s="456"/>
      <c r="G8" s="456"/>
      <c r="H8" s="456"/>
      <c r="I8" s="456"/>
      <c r="J8" s="456"/>
      <c r="K8" s="456"/>
      <c r="L8" s="456"/>
      <c r="M8" s="456"/>
      <c r="N8" s="456"/>
      <c r="O8" s="459"/>
      <c r="P8" s="459"/>
      <c r="Q8" s="459"/>
      <c r="R8" s="459"/>
      <c r="S8" s="459"/>
      <c r="T8" s="459"/>
      <c r="U8" s="459"/>
      <c r="V8" s="459"/>
      <c r="W8" s="459"/>
      <c r="X8" s="459"/>
      <c r="Y8" s="459"/>
      <c r="Z8" s="459"/>
      <c r="AA8" s="459"/>
      <c r="AB8" s="459"/>
      <c r="AC8" s="459"/>
      <c r="AD8" s="459"/>
    </row>
    <row r="9" ht="21.75" customHeight="1" spans="1:30" x14ac:dyDescent="0.25">
      <c r="A9" s="461">
        <v>2</v>
      </c>
      <c r="B9" s="475" t="str">
        <f>IF(NOMINA!B2="","",NOMINA!B2)</f>
        <v>AZERO BLANCO SARAH JOYCE</v>
      </c>
      <c r="C9" s="456"/>
      <c r="D9" s="456"/>
      <c r="E9" s="456"/>
      <c r="F9" s="456"/>
      <c r="G9" s="456"/>
      <c r="H9" s="456"/>
      <c r="I9" s="456"/>
      <c r="J9" s="456"/>
      <c r="K9" s="456"/>
      <c r="L9" s="456"/>
      <c r="M9" s="456"/>
      <c r="N9" s="456"/>
      <c r="O9" s="459"/>
      <c r="P9" s="459"/>
      <c r="Q9" s="459"/>
      <c r="R9" s="459"/>
      <c r="S9" s="459"/>
      <c r="T9" s="459"/>
      <c r="U9" s="459"/>
      <c r="V9" s="459"/>
      <c r="W9" s="459"/>
      <c r="X9" s="459"/>
      <c r="Y9" s="459"/>
      <c r="Z9" s="459"/>
      <c r="AA9" s="459"/>
      <c r="AB9" s="459"/>
      <c r="AC9" s="459"/>
      <c r="AD9" s="459"/>
    </row>
    <row r="10" ht="21.75" customHeight="1" spans="1:30" x14ac:dyDescent="0.25">
      <c r="A10" s="461">
        <v>3</v>
      </c>
      <c r="B10" s="475" t="str">
        <f>IF(NOMINA!B3="","",NOMINA!B3)</f>
        <v>BAUTISTA MITA RODRIGO </v>
      </c>
      <c r="C10" s="456"/>
      <c r="D10" s="456"/>
      <c r="E10" s="456"/>
      <c r="F10" s="456"/>
      <c r="G10" s="456"/>
      <c r="H10" s="456"/>
      <c r="I10" s="456"/>
      <c r="J10" s="456"/>
      <c r="K10" s="456"/>
      <c r="L10" s="456"/>
      <c r="M10" s="456"/>
      <c r="N10" s="456"/>
      <c r="O10" s="459"/>
      <c r="P10" s="459"/>
      <c r="Q10" s="459"/>
      <c r="R10" s="459"/>
      <c r="S10" s="459"/>
      <c r="T10" s="459"/>
      <c r="U10" s="459"/>
      <c r="V10" s="459"/>
      <c r="W10" s="459"/>
      <c r="X10" s="459"/>
      <c r="Y10" s="459"/>
      <c r="Z10" s="459"/>
      <c r="AA10" s="459"/>
      <c r="AB10" s="459"/>
      <c r="AC10" s="459"/>
      <c r="AD10" s="459"/>
    </row>
    <row r="11" ht="21.75" customHeight="1" spans="1:30" x14ac:dyDescent="0.25">
      <c r="A11" s="461">
        <v>4</v>
      </c>
      <c r="B11" s="475" t="str">
        <f>IF(NOMINA!B4="","",NOMINA!B4)</f>
        <v>CANSECO PEREDO ANGELINA ISABELLA</v>
      </c>
      <c r="C11" s="456"/>
      <c r="D11" s="456"/>
      <c r="E11" s="456"/>
      <c r="F11" s="456"/>
      <c r="G11" s="456"/>
      <c r="H11" s="456"/>
      <c r="I11" s="456"/>
      <c r="J11" s="456"/>
      <c r="K11" s="456"/>
      <c r="L11" s="456"/>
      <c r="M11" s="456"/>
      <c r="N11" s="456"/>
      <c r="O11" s="459"/>
      <c r="P11" s="459"/>
      <c r="Q11" s="459"/>
      <c r="R11" s="459"/>
      <c r="S11" s="459"/>
      <c r="T11" s="459"/>
      <c r="U11" s="459"/>
      <c r="V11" s="459"/>
      <c r="W11" s="459"/>
      <c r="X11" s="459"/>
      <c r="Y11" s="459"/>
      <c r="Z11" s="459"/>
      <c r="AA11" s="459"/>
      <c r="AB11" s="459"/>
      <c r="AC11" s="459"/>
      <c r="AD11" s="459"/>
    </row>
    <row r="12" ht="21.75" customHeight="1" spans="1:30" x14ac:dyDescent="0.25">
      <c r="A12" s="461">
        <v>5</v>
      </c>
      <c r="B12" s="475" t="str">
        <f>IF(NOMINA!B5="","",NOMINA!B5)</f>
        <v>CERVANTES GUTIERREZ LUIS FERNANDO</v>
      </c>
      <c r="C12" s="456"/>
      <c r="D12" s="456"/>
      <c r="E12" s="456"/>
      <c r="F12" s="456"/>
      <c r="G12" s="456"/>
      <c r="H12" s="456"/>
      <c r="I12" s="456"/>
      <c r="J12" s="456"/>
      <c r="K12" s="456"/>
      <c r="L12" s="456"/>
      <c r="M12" s="456"/>
      <c r="N12" s="456"/>
      <c r="O12" s="459"/>
      <c r="P12" s="459"/>
      <c r="Q12" s="459"/>
      <c r="R12" s="459"/>
      <c r="S12" s="459"/>
      <c r="T12" s="459"/>
      <c r="U12" s="459"/>
      <c r="V12" s="459"/>
      <c r="W12" s="459"/>
      <c r="X12" s="459"/>
      <c r="Y12" s="459"/>
      <c r="Z12" s="459"/>
      <c r="AA12" s="459"/>
      <c r="AB12" s="459"/>
      <c r="AC12" s="459"/>
      <c r="AD12" s="459"/>
    </row>
    <row r="13" ht="21.75" customHeight="1" spans="1:30" x14ac:dyDescent="0.25">
      <c r="A13" s="461">
        <v>6</v>
      </c>
      <c r="B13" s="475" t="str">
        <f>IF(NOMINA!B6="","",NOMINA!B6)</f>
        <v>COLQUE QUENTA MICHELLE ANGELETH</v>
      </c>
      <c r="C13" s="456"/>
      <c r="D13" s="456"/>
      <c r="E13" s="456"/>
      <c r="F13" s="456"/>
      <c r="G13" s="456"/>
      <c r="H13" s="456"/>
      <c r="I13" s="456"/>
      <c r="J13" s="456"/>
      <c r="K13" s="456"/>
      <c r="L13" s="456"/>
      <c r="M13" s="456"/>
      <c r="N13" s="456"/>
      <c r="O13" s="459"/>
      <c r="P13" s="459"/>
      <c r="Q13" s="459"/>
      <c r="R13" s="459"/>
      <c r="S13" s="459"/>
      <c r="T13" s="459"/>
      <c r="U13" s="459"/>
      <c r="V13" s="459"/>
      <c r="W13" s="459"/>
      <c r="X13" s="459"/>
      <c r="Y13" s="459"/>
      <c r="Z13" s="459"/>
      <c r="AA13" s="459"/>
      <c r="AB13" s="459"/>
      <c r="AC13" s="459"/>
      <c r="AD13" s="459"/>
    </row>
    <row r="14" ht="21.75" customHeight="1" spans="1:30" x14ac:dyDescent="0.25">
      <c r="A14" s="461">
        <v>7</v>
      </c>
      <c r="B14" s="475" t="str">
        <f>IF(NOMINA!B7="","",NOMINA!B7)</f>
        <v>CORDOVA MONTAÑO KENDALL MATIAS</v>
      </c>
      <c r="C14" s="456"/>
      <c r="D14" s="456"/>
      <c r="E14" s="456"/>
      <c r="F14" s="456"/>
      <c r="G14" s="456"/>
      <c r="H14" s="456"/>
      <c r="I14" s="456"/>
      <c r="J14" s="456"/>
      <c r="K14" s="456"/>
      <c r="L14" s="456"/>
      <c r="M14" s="456"/>
      <c r="N14" s="456"/>
      <c r="O14" s="459"/>
      <c r="P14" s="459"/>
      <c r="Q14" s="459"/>
      <c r="R14" s="459"/>
      <c r="S14" s="459"/>
      <c r="T14" s="459"/>
      <c r="U14" s="459"/>
      <c r="V14" s="459"/>
      <c r="W14" s="459"/>
      <c r="X14" s="459"/>
      <c r="Y14" s="459"/>
      <c r="Z14" s="459"/>
      <c r="AA14" s="459"/>
      <c r="AB14" s="459"/>
      <c r="AC14" s="459"/>
      <c r="AD14" s="459"/>
    </row>
    <row r="15" ht="21.75" customHeight="1" spans="1:30" x14ac:dyDescent="0.25">
      <c r="A15" s="461">
        <v>8</v>
      </c>
      <c r="B15" s="475" t="str">
        <f>IF(NOMINA!B8="","",NOMINA!B8)</f>
        <v>CUCHALLO ALORAS CHRISTOPHER </v>
      </c>
      <c r="C15" s="456"/>
      <c r="D15" s="456"/>
      <c r="E15" s="456"/>
      <c r="F15" s="456"/>
      <c r="G15" s="456"/>
      <c r="H15" s="456"/>
      <c r="I15" s="456"/>
      <c r="J15" s="456"/>
      <c r="K15" s="456"/>
      <c r="L15" s="456"/>
      <c r="M15" s="456"/>
      <c r="N15" s="456"/>
      <c r="O15" s="459"/>
      <c r="P15" s="459"/>
      <c r="Q15" s="459"/>
      <c r="R15" s="459"/>
      <c r="S15" s="459"/>
      <c r="T15" s="459"/>
      <c r="U15" s="459"/>
      <c r="V15" s="459"/>
      <c r="W15" s="459"/>
      <c r="X15" s="459"/>
      <c r="Y15" s="459"/>
      <c r="Z15" s="459"/>
      <c r="AA15" s="459"/>
      <c r="AB15" s="459"/>
      <c r="AC15" s="459"/>
      <c r="AD15" s="459"/>
    </row>
    <row r="16" ht="21.75" customHeight="1" spans="1:30" x14ac:dyDescent="0.25">
      <c r="A16" s="461">
        <v>9</v>
      </c>
      <c r="B16" s="475" t="str">
        <f>IF(NOMINA!B9="","",NOMINA!B9)</f>
        <v>DUARTE MELO ANA CLARA</v>
      </c>
      <c r="C16" s="456"/>
      <c r="D16" s="456"/>
      <c r="E16" s="456"/>
      <c r="F16" s="456"/>
      <c r="G16" s="456"/>
      <c r="H16" s="456"/>
      <c r="I16" s="456"/>
      <c r="J16" s="456"/>
      <c r="K16" s="456"/>
      <c r="L16" s="456"/>
      <c r="M16" s="456"/>
      <c r="N16" s="456"/>
      <c r="O16" s="459"/>
      <c r="P16" s="459"/>
      <c r="Q16" s="459"/>
      <c r="R16" s="459"/>
      <c r="S16" s="459"/>
      <c r="T16" s="459"/>
      <c r="U16" s="459"/>
      <c r="V16" s="459"/>
      <c r="W16" s="459"/>
      <c r="X16" s="459"/>
      <c r="Y16" s="459"/>
      <c r="Z16" s="459"/>
      <c r="AA16" s="459"/>
      <c r="AB16" s="459"/>
      <c r="AC16" s="459"/>
      <c r="AD16" s="459"/>
    </row>
    <row r="17" ht="21.75" customHeight="1" spans="1:30" x14ac:dyDescent="0.25">
      <c r="A17" s="461">
        <v>10</v>
      </c>
      <c r="B17" s="475" t="str">
        <f>IF(NOMINA!B10="","",NOMINA!B10)</f>
        <v>GONZALES ROJAS ANTONELLA INDIRA</v>
      </c>
      <c r="C17" s="456"/>
      <c r="D17" s="456"/>
      <c r="E17" s="456"/>
      <c r="F17" s="456"/>
      <c r="G17" s="456"/>
      <c r="H17" s="456"/>
      <c r="I17" s="456"/>
      <c r="J17" s="456"/>
      <c r="K17" s="456"/>
      <c r="L17" s="456"/>
      <c r="M17" s="456"/>
      <c r="N17" s="456"/>
      <c r="O17" s="459"/>
      <c r="P17" s="459"/>
      <c r="Q17" s="459"/>
      <c r="R17" s="459"/>
      <c r="S17" s="459"/>
      <c r="T17" s="459"/>
      <c r="U17" s="459"/>
      <c r="V17" s="459"/>
      <c r="W17" s="459"/>
      <c r="X17" s="459"/>
      <c r="Y17" s="459"/>
      <c r="Z17" s="459"/>
      <c r="AA17" s="459"/>
      <c r="AB17" s="459"/>
      <c r="AC17" s="459"/>
      <c r="AD17" s="459"/>
    </row>
    <row r="18" ht="21.75" customHeight="1" spans="1:30" x14ac:dyDescent="0.25">
      <c r="A18" s="461">
        <v>11</v>
      </c>
      <c r="B18" s="475" t="str">
        <f>IF(NOMINA!B11="","",NOMINA!B11)</f>
        <v>GUERRA PANTIGOSO ROGER ALEJANDRO</v>
      </c>
      <c r="C18" s="456"/>
      <c r="D18" s="456"/>
      <c r="E18" s="456"/>
      <c r="F18" s="456"/>
      <c r="G18" s="456"/>
      <c r="H18" s="456"/>
      <c r="I18" s="456"/>
      <c r="J18" s="456"/>
      <c r="K18" s="456"/>
      <c r="L18" s="456"/>
      <c r="M18" s="456"/>
      <c r="N18" s="456"/>
      <c r="O18" s="459"/>
      <c r="P18" s="459"/>
      <c r="Q18" s="459"/>
      <c r="R18" s="459"/>
      <c r="S18" s="459"/>
      <c r="T18" s="459"/>
      <c r="U18" s="459"/>
      <c r="V18" s="459"/>
      <c r="W18" s="459"/>
      <c r="X18" s="459"/>
      <c r="Y18" s="459"/>
      <c r="Z18" s="459"/>
      <c r="AA18" s="459"/>
      <c r="AB18" s="459"/>
      <c r="AC18" s="459"/>
      <c r="AD18" s="459"/>
    </row>
    <row r="19" ht="21.75" customHeight="1" spans="1:30" x14ac:dyDescent="0.25">
      <c r="A19" s="461">
        <v>12</v>
      </c>
      <c r="B19" s="475" t="str">
        <f>IF(NOMINA!B12="","",NOMINA!B12)</f>
        <v>LEON GARNICA JUNIOR ISAIAS</v>
      </c>
      <c r="C19" s="456"/>
      <c r="D19" s="456"/>
      <c r="E19" s="456"/>
      <c r="F19" s="456"/>
      <c r="G19" s="456"/>
      <c r="H19" s="456"/>
      <c r="I19" s="456"/>
      <c r="J19" s="456"/>
      <c r="K19" s="456"/>
      <c r="L19" s="456"/>
      <c r="M19" s="456"/>
      <c r="N19" s="456"/>
      <c r="O19" s="459"/>
      <c r="P19" s="459"/>
      <c r="Q19" s="459"/>
      <c r="R19" s="459"/>
      <c r="S19" s="459"/>
      <c r="T19" s="459"/>
      <c r="U19" s="459"/>
      <c r="V19" s="459"/>
      <c r="W19" s="459"/>
      <c r="X19" s="459"/>
      <c r="Y19" s="459"/>
      <c r="Z19" s="459"/>
      <c r="AA19" s="459"/>
      <c r="AB19" s="459"/>
      <c r="AC19" s="459"/>
      <c r="AD19" s="459"/>
    </row>
    <row r="20" ht="21.75" customHeight="1" spans="1:30" x14ac:dyDescent="0.25">
      <c r="A20" s="461">
        <v>13</v>
      </c>
      <c r="B20" s="475" t="str">
        <f>IF(NOMINA!B13="","",NOMINA!B13)</f>
        <v>MAMANI ESTRADA MARISOL CARMEN</v>
      </c>
      <c r="C20" s="456"/>
      <c r="D20" s="456"/>
      <c r="E20" s="456"/>
      <c r="F20" s="456"/>
      <c r="G20" s="456"/>
      <c r="H20" s="456"/>
      <c r="I20" s="456"/>
      <c r="J20" s="456"/>
      <c r="K20" s="456"/>
      <c r="L20" s="456"/>
      <c r="M20" s="456"/>
      <c r="N20" s="456"/>
      <c r="O20" s="459"/>
      <c r="P20" s="459"/>
      <c r="Q20" s="459"/>
      <c r="R20" s="459"/>
      <c r="S20" s="459"/>
      <c r="T20" s="459"/>
      <c r="U20" s="459"/>
      <c r="V20" s="459"/>
      <c r="W20" s="459"/>
      <c r="X20" s="459"/>
      <c r="Y20" s="459"/>
      <c r="Z20" s="459"/>
      <c r="AA20" s="459"/>
      <c r="AB20" s="459"/>
      <c r="AC20" s="459"/>
      <c r="AD20" s="459"/>
    </row>
    <row r="21" ht="21.75" customHeight="1" spans="1:30" x14ac:dyDescent="0.25">
      <c r="A21" s="461">
        <v>14</v>
      </c>
      <c r="B21" s="475" t="str">
        <f>IF(NOMINA!B14="","",NOMINA!B14)</f>
        <v>MURILLO CALIZAYA DAVID GABRIEL</v>
      </c>
      <c r="C21" s="456"/>
      <c r="D21" s="456"/>
      <c r="E21" s="456"/>
      <c r="F21" s="456"/>
      <c r="G21" s="456"/>
      <c r="H21" s="456"/>
      <c r="I21" s="456"/>
      <c r="J21" s="456"/>
      <c r="K21" s="456"/>
      <c r="L21" s="456"/>
      <c r="M21" s="456"/>
      <c r="N21" s="456"/>
      <c r="O21" s="459"/>
      <c r="P21" s="459"/>
      <c r="Q21" s="459"/>
      <c r="R21" s="459"/>
      <c r="S21" s="459"/>
      <c r="T21" s="459"/>
      <c r="U21" s="459"/>
      <c r="V21" s="459"/>
      <c r="W21" s="459"/>
      <c r="X21" s="459"/>
      <c r="Y21" s="459"/>
      <c r="Z21" s="459"/>
      <c r="AA21" s="459"/>
      <c r="AB21" s="459"/>
      <c r="AC21" s="459"/>
      <c r="AD21" s="459"/>
    </row>
    <row r="22" ht="21.75" customHeight="1" spans="1:30" x14ac:dyDescent="0.25">
      <c r="A22" s="461">
        <v>15</v>
      </c>
      <c r="B22" s="475" t="str">
        <f>IF(NOMINA!B15="","",NOMINA!B15)</f>
        <v>OROSCO LIMACHI ADRIAN </v>
      </c>
      <c r="C22" s="456"/>
      <c r="D22" s="456"/>
      <c r="E22" s="456"/>
      <c r="F22" s="456"/>
      <c r="G22" s="456"/>
      <c r="H22" s="456"/>
      <c r="I22" s="456"/>
      <c r="J22" s="456"/>
      <c r="K22" s="456"/>
      <c r="L22" s="456"/>
      <c r="M22" s="456"/>
      <c r="N22" s="456"/>
      <c r="O22" s="459"/>
      <c r="P22" s="459"/>
      <c r="Q22" s="459"/>
      <c r="R22" s="459"/>
      <c r="S22" s="459"/>
      <c r="T22" s="459"/>
      <c r="U22" s="459"/>
      <c r="V22" s="459"/>
      <c r="W22" s="459"/>
      <c r="X22" s="459"/>
      <c r="Y22" s="459"/>
      <c r="Z22" s="459"/>
      <c r="AA22" s="459"/>
      <c r="AB22" s="459"/>
      <c r="AC22" s="459"/>
      <c r="AD22" s="459"/>
    </row>
    <row r="23" ht="21.75" customHeight="1" spans="1:30" x14ac:dyDescent="0.25">
      <c r="A23" s="461">
        <v>16</v>
      </c>
      <c r="B23" s="475" t="str">
        <f>IF(NOMINA!B16="","",NOMINA!B16)</f>
        <v>REINAGA CHOQUECALLATA DAYANA </v>
      </c>
      <c r="C23" s="456"/>
      <c r="D23" s="456"/>
      <c r="E23" s="456"/>
      <c r="F23" s="456"/>
      <c r="G23" s="456"/>
      <c r="H23" s="456"/>
      <c r="I23" s="456"/>
      <c r="J23" s="456"/>
      <c r="K23" s="456"/>
      <c r="L23" s="456"/>
      <c r="M23" s="456"/>
      <c r="N23" s="456"/>
      <c r="O23" s="459"/>
      <c r="P23" s="459"/>
      <c r="Q23" s="459"/>
      <c r="R23" s="459"/>
      <c r="S23" s="459"/>
      <c r="T23" s="459"/>
      <c r="U23" s="459"/>
      <c r="V23" s="459"/>
      <c r="W23" s="459"/>
      <c r="X23" s="459"/>
      <c r="Y23" s="459"/>
      <c r="Z23" s="459"/>
      <c r="AA23" s="459"/>
      <c r="AB23" s="459"/>
      <c r="AC23" s="459"/>
      <c r="AD23" s="459"/>
    </row>
    <row r="24" ht="21.75" customHeight="1" spans="1:30" x14ac:dyDescent="0.25">
      <c r="A24" s="461">
        <v>17</v>
      </c>
      <c r="B24" s="475" t="str">
        <f>IF(NOMINA!B17="","",NOMINA!B17)</f>
        <v>RIVERO VIDAL LUZ MARIA</v>
      </c>
      <c r="C24" s="456"/>
      <c r="D24" s="456"/>
      <c r="E24" s="456"/>
      <c r="F24" s="456"/>
      <c r="G24" s="456"/>
      <c r="H24" s="456"/>
      <c r="I24" s="456"/>
      <c r="J24" s="456"/>
      <c r="K24" s="456"/>
      <c r="L24" s="456"/>
      <c r="M24" s="456"/>
      <c r="N24" s="456"/>
      <c r="O24" s="459"/>
      <c r="P24" s="459"/>
      <c r="Q24" s="459"/>
      <c r="R24" s="459"/>
      <c r="S24" s="459"/>
      <c r="T24" s="459"/>
      <c r="U24" s="459"/>
      <c r="V24" s="459"/>
      <c r="W24" s="459"/>
      <c r="X24" s="459"/>
      <c r="Y24" s="459"/>
      <c r="Z24" s="459"/>
      <c r="AA24" s="459"/>
      <c r="AB24" s="459"/>
      <c r="AC24" s="459"/>
      <c r="AD24" s="459"/>
    </row>
    <row r="25" ht="21.75" customHeight="1" spans="1:30" x14ac:dyDescent="0.25">
      <c r="A25" s="461">
        <v>18</v>
      </c>
      <c r="B25" s="475" t="str">
        <f>IF(NOMINA!B18="","",NOMINA!B18)</f>
        <v>ROJAS MESA KIMBERLYN DARLY</v>
      </c>
      <c r="C25" s="456"/>
      <c r="D25" s="456"/>
      <c r="E25" s="456"/>
      <c r="F25" s="456"/>
      <c r="G25" s="456"/>
      <c r="H25" s="456"/>
      <c r="I25" s="456"/>
      <c r="J25" s="456"/>
      <c r="K25" s="456"/>
      <c r="L25" s="456"/>
      <c r="M25" s="456"/>
      <c r="N25" s="456"/>
      <c r="O25" s="459"/>
      <c r="P25" s="459"/>
      <c r="Q25" s="459"/>
      <c r="R25" s="459"/>
      <c r="S25" s="459"/>
      <c r="T25" s="459"/>
      <c r="U25" s="459"/>
      <c r="V25" s="459"/>
      <c r="W25" s="459"/>
      <c r="X25" s="459"/>
      <c r="Y25" s="459"/>
      <c r="Z25" s="459"/>
      <c r="AA25" s="459"/>
      <c r="AB25" s="459"/>
      <c r="AC25" s="459"/>
      <c r="AD25" s="459"/>
    </row>
    <row r="26" ht="21.75" customHeight="1" spans="1:30" x14ac:dyDescent="0.25">
      <c r="A26" s="461">
        <v>19</v>
      </c>
      <c r="B26" s="475" t="str">
        <f>IF(NOMINA!B19="","",NOMINA!B19)</f>
        <v>SOLIZ SAAVEDRA FERNANDO MARTIN</v>
      </c>
      <c r="C26" s="456"/>
      <c r="D26" s="456"/>
      <c r="E26" s="456"/>
      <c r="F26" s="456"/>
      <c r="G26" s="456"/>
      <c r="H26" s="456"/>
      <c r="I26" s="456"/>
      <c r="J26" s="456"/>
      <c r="K26" s="456"/>
      <c r="L26" s="456"/>
      <c r="M26" s="456"/>
      <c r="N26" s="456"/>
      <c r="O26" s="459"/>
      <c r="P26" s="459"/>
      <c r="Q26" s="459"/>
      <c r="R26" s="459"/>
      <c r="S26" s="459"/>
      <c r="T26" s="459"/>
      <c r="U26" s="459"/>
      <c r="V26" s="459"/>
      <c r="W26" s="459"/>
      <c r="X26" s="459"/>
      <c r="Y26" s="459"/>
      <c r="Z26" s="459"/>
      <c r="AA26" s="459"/>
      <c r="AB26" s="459"/>
      <c r="AC26" s="459"/>
      <c r="AD26" s="459"/>
    </row>
    <row r="27" ht="21.75" customHeight="1" spans="1:30" x14ac:dyDescent="0.25">
      <c r="A27" s="461">
        <v>20</v>
      </c>
      <c r="B27" s="475" t="str">
        <f>IF(NOMINA!B20="","",NOMINA!B20)</f>
        <v>VILLARROEL CAMPOS ISAIAS ORIOL</v>
      </c>
      <c r="C27" s="456"/>
      <c r="D27" s="456"/>
      <c r="E27" s="456"/>
      <c r="F27" s="456"/>
      <c r="G27" s="456"/>
      <c r="H27" s="456"/>
      <c r="I27" s="456"/>
      <c r="J27" s="456"/>
      <c r="K27" s="456"/>
      <c r="L27" s="456"/>
      <c r="M27" s="456"/>
      <c r="N27" s="456"/>
      <c r="O27" s="459"/>
      <c r="P27" s="459"/>
      <c r="Q27" s="459"/>
      <c r="R27" s="459"/>
      <c r="S27" s="459"/>
      <c r="T27" s="459"/>
      <c r="U27" s="459"/>
      <c r="V27" s="459"/>
      <c r="W27" s="459"/>
      <c r="X27" s="459"/>
      <c r="Y27" s="459"/>
      <c r="Z27" s="459"/>
      <c r="AA27" s="459"/>
      <c r="AB27" s="459"/>
      <c r="AC27" s="459"/>
      <c r="AD27" s="459"/>
    </row>
    <row r="28" ht="21.75" customHeight="1" spans="1:30" x14ac:dyDescent="0.25">
      <c r="A28" s="461">
        <v>21</v>
      </c>
      <c r="B28" s="475" t="str">
        <f>IF(NOMINA!B21="","",NOMINA!B21)</f>
        <v>  </v>
      </c>
      <c r="C28" s="456"/>
      <c r="D28" s="456"/>
      <c r="E28" s="456"/>
      <c r="F28" s="456"/>
      <c r="G28" s="456"/>
      <c r="H28" s="456"/>
      <c r="I28" s="456"/>
      <c r="J28" s="456"/>
      <c r="K28" s="456"/>
      <c r="L28" s="456"/>
      <c r="M28" s="456"/>
      <c r="N28" s="456"/>
      <c r="O28" s="459"/>
      <c r="P28" s="459"/>
      <c r="Q28" s="459"/>
      <c r="R28" s="459"/>
      <c r="S28" s="459"/>
      <c r="T28" s="459"/>
      <c r="U28" s="459"/>
      <c r="V28" s="459"/>
      <c r="W28" s="459"/>
      <c r="X28" s="459"/>
      <c r="Y28" s="459"/>
      <c r="Z28" s="459"/>
      <c r="AA28" s="459"/>
      <c r="AB28" s="459"/>
      <c r="AC28" s="459"/>
      <c r="AD28" s="459"/>
    </row>
    <row r="29" ht="21.75" customHeight="1" spans="1:30" x14ac:dyDescent="0.25">
      <c r="A29" s="461">
        <v>22</v>
      </c>
      <c r="B29" s="475" t="str">
        <f>IF(NOMINA!B22="","",NOMINA!B22)</f>
        <v>  </v>
      </c>
      <c r="C29" s="456"/>
      <c r="D29" s="456"/>
      <c r="E29" s="456"/>
      <c r="F29" s="456"/>
      <c r="G29" s="456"/>
      <c r="H29" s="456"/>
      <c r="I29" s="456"/>
      <c r="J29" s="456"/>
      <c r="K29" s="456"/>
      <c r="L29" s="456"/>
      <c r="M29" s="456"/>
      <c r="N29" s="456"/>
      <c r="O29" s="459"/>
      <c r="P29" s="459"/>
      <c r="Q29" s="459"/>
      <c r="R29" s="459"/>
      <c r="S29" s="459"/>
      <c r="T29" s="459"/>
      <c r="U29" s="459"/>
      <c r="V29" s="459"/>
      <c r="W29" s="459"/>
      <c r="X29" s="459"/>
      <c r="Y29" s="459"/>
      <c r="Z29" s="459"/>
      <c r="AA29" s="459"/>
      <c r="AB29" s="459"/>
      <c r="AC29" s="459"/>
      <c r="AD29" s="459"/>
    </row>
    <row r="30" ht="21.75" customHeight="1" spans="1:30" x14ac:dyDescent="0.25">
      <c r="A30" s="461">
        <v>23</v>
      </c>
      <c r="B30" s="475" t="str">
        <f>IF(NOMINA!B23="","",NOMINA!B23)</f>
        <v>  </v>
      </c>
      <c r="C30" s="456"/>
      <c r="D30" s="456"/>
      <c r="E30" s="456"/>
      <c r="F30" s="456"/>
      <c r="G30" s="456"/>
      <c r="H30" s="456"/>
      <c r="I30" s="456"/>
      <c r="J30" s="456"/>
      <c r="K30" s="456"/>
      <c r="L30" s="456"/>
      <c r="M30" s="456"/>
      <c r="N30" s="456"/>
      <c r="O30" s="459"/>
      <c r="P30" s="459"/>
      <c r="Q30" s="459"/>
      <c r="R30" s="459"/>
      <c r="S30" s="459"/>
      <c r="T30" s="459"/>
      <c r="U30" s="459"/>
      <c r="V30" s="459"/>
      <c r="W30" s="459"/>
      <c r="X30" s="459"/>
      <c r="Y30" s="459"/>
      <c r="Z30" s="459"/>
      <c r="AA30" s="459"/>
      <c r="AB30" s="459"/>
      <c r="AC30" s="459"/>
      <c r="AD30" s="459"/>
    </row>
    <row r="31" ht="21.75" customHeight="1" spans="1:30" x14ac:dyDescent="0.25">
      <c r="A31" s="461">
        <v>24</v>
      </c>
      <c r="B31" s="475" t="str">
        <f>IF(NOMINA!B24="","",NOMINA!B24)</f>
        <v>  </v>
      </c>
      <c r="C31" s="456"/>
      <c r="D31" s="456"/>
      <c r="E31" s="456"/>
      <c r="F31" s="456"/>
      <c r="G31" s="456"/>
      <c r="H31" s="456"/>
      <c r="I31" s="456"/>
      <c r="J31" s="456"/>
      <c r="K31" s="456"/>
      <c r="L31" s="456"/>
      <c r="M31" s="456"/>
      <c r="N31" s="456"/>
      <c r="O31" s="459"/>
      <c r="P31" s="459"/>
      <c r="Q31" s="459"/>
      <c r="R31" s="459"/>
      <c r="S31" s="459"/>
      <c r="T31" s="459"/>
      <c r="U31" s="459"/>
      <c r="V31" s="459"/>
      <c r="W31" s="459"/>
      <c r="X31" s="459"/>
      <c r="Y31" s="459"/>
      <c r="Z31" s="459"/>
      <c r="AA31" s="459"/>
      <c r="AB31" s="459"/>
      <c r="AC31" s="459"/>
      <c r="AD31" s="459"/>
    </row>
    <row r="32" ht="21.75" customHeight="1" spans="1:30" x14ac:dyDescent="0.25">
      <c r="A32" s="461">
        <v>25</v>
      </c>
      <c r="B32" s="475" t="str">
        <f>IF(NOMINA!B25="","",NOMINA!B25)</f>
        <v>  </v>
      </c>
      <c r="C32" s="456"/>
      <c r="D32" s="456"/>
      <c r="E32" s="456"/>
      <c r="F32" s="456"/>
      <c r="G32" s="456"/>
      <c r="H32" s="456"/>
      <c r="I32" s="456"/>
      <c r="J32" s="456"/>
      <c r="K32" s="456"/>
      <c r="L32" s="456"/>
      <c r="M32" s="456"/>
      <c r="N32" s="456"/>
      <c r="O32" s="459"/>
      <c r="P32" s="459"/>
      <c r="Q32" s="459"/>
      <c r="R32" s="459"/>
      <c r="S32" s="459"/>
      <c r="T32" s="459"/>
      <c r="U32" s="459"/>
      <c r="V32" s="459"/>
      <c r="W32" s="459"/>
      <c r="X32" s="459"/>
      <c r="Y32" s="459"/>
      <c r="Z32" s="459"/>
      <c r="AA32" s="459"/>
      <c r="AB32" s="459"/>
      <c r="AC32" s="459"/>
      <c r="AD32" s="459"/>
    </row>
    <row r="33" ht="21.75" customHeight="1" hidden="1" spans="1:30" x14ac:dyDescent="0.25">
      <c r="A33" s="461">
        <v>26</v>
      </c>
      <c r="B33" s="475" t="str">
        <f>IF(NOMINA!B26="","",NOMINA!B26)</f>
        <v>  </v>
      </c>
      <c r="C33" s="456"/>
      <c r="D33" s="456"/>
      <c r="E33" s="456"/>
      <c r="F33" s="456"/>
      <c r="G33" s="456"/>
      <c r="H33" s="456"/>
      <c r="I33" s="456"/>
      <c r="J33" s="456"/>
      <c r="K33" s="456"/>
      <c r="L33" s="456"/>
      <c r="M33" s="456"/>
      <c r="N33" s="456"/>
      <c r="O33" s="459"/>
      <c r="P33" s="459"/>
      <c r="Q33" s="459"/>
      <c r="R33" s="459"/>
      <c r="S33" s="459"/>
      <c r="T33" s="459"/>
      <c r="U33" s="459"/>
      <c r="V33" s="459"/>
      <c r="W33" s="459"/>
      <c r="X33" s="459"/>
      <c r="Y33" s="459"/>
      <c r="Z33" s="459"/>
      <c r="AA33" s="459"/>
      <c r="AB33" s="459"/>
      <c r="AC33" s="459"/>
      <c r="AD33" s="459"/>
    </row>
    <row r="34" ht="21.75" customHeight="1" hidden="1" spans="1:30" x14ac:dyDescent="0.25">
      <c r="A34" s="461">
        <v>27</v>
      </c>
      <c r="B34" s="475" t="str">
        <f>IF(NOMINA!B27="","",NOMINA!B27)</f>
        <v>  </v>
      </c>
      <c r="C34" s="456"/>
      <c r="D34" s="456"/>
      <c r="E34" s="456"/>
      <c r="F34" s="456"/>
      <c r="G34" s="456"/>
      <c r="H34" s="456"/>
      <c r="I34" s="456"/>
      <c r="J34" s="456"/>
      <c r="K34" s="456"/>
      <c r="L34" s="456"/>
      <c r="M34" s="456"/>
      <c r="N34" s="456"/>
      <c r="O34" s="459"/>
      <c r="P34" s="459"/>
      <c r="Q34" s="459"/>
      <c r="R34" s="459"/>
      <c r="S34" s="459"/>
      <c r="T34" s="459"/>
      <c r="U34" s="459"/>
      <c r="V34" s="459"/>
      <c r="W34" s="459"/>
      <c r="X34" s="459"/>
      <c r="Y34" s="459"/>
      <c r="Z34" s="459"/>
      <c r="AA34" s="459"/>
      <c r="AB34" s="459"/>
      <c r="AC34" s="459"/>
      <c r="AD34" s="459"/>
    </row>
    <row r="35" ht="21.75" customHeight="1" hidden="1" spans="1:30" x14ac:dyDescent="0.25">
      <c r="A35" s="461">
        <v>28</v>
      </c>
      <c r="B35" s="475" t="str">
        <f>IF(NOMINA!B28="","",NOMINA!B28)</f>
        <v>  </v>
      </c>
      <c r="C35" s="456"/>
      <c r="D35" s="456"/>
      <c r="E35" s="456"/>
      <c r="F35" s="456"/>
      <c r="G35" s="456"/>
      <c r="H35" s="456"/>
      <c r="I35" s="456"/>
      <c r="J35" s="456"/>
      <c r="K35" s="456"/>
      <c r="L35" s="456"/>
      <c r="M35" s="456"/>
      <c r="N35" s="456"/>
      <c r="O35" s="459"/>
      <c r="P35" s="459"/>
      <c r="Q35" s="459"/>
      <c r="R35" s="459"/>
      <c r="S35" s="459"/>
      <c r="T35" s="459"/>
      <c r="U35" s="459"/>
      <c r="V35" s="459"/>
      <c r="W35" s="459"/>
      <c r="X35" s="459"/>
      <c r="Y35" s="459"/>
      <c r="Z35" s="459"/>
      <c r="AA35" s="459"/>
      <c r="AB35" s="459"/>
      <c r="AC35" s="459"/>
      <c r="AD35" s="459"/>
    </row>
    <row r="36" ht="21.75" customHeight="1" hidden="1" spans="1:30" x14ac:dyDescent="0.25">
      <c r="A36" s="461">
        <v>29</v>
      </c>
      <c r="B36" s="475" t="str">
        <f>IF(NOMINA!B29="","",NOMINA!B29)</f>
        <v>  </v>
      </c>
      <c r="C36" s="456"/>
      <c r="D36" s="456"/>
      <c r="E36" s="456"/>
      <c r="F36" s="456"/>
      <c r="G36" s="456"/>
      <c r="H36" s="456"/>
      <c r="I36" s="456"/>
      <c r="J36" s="456"/>
      <c r="K36" s="456"/>
      <c r="L36" s="456"/>
      <c r="M36" s="456"/>
      <c r="N36" s="456"/>
      <c r="O36" s="459"/>
      <c r="P36" s="459"/>
      <c r="Q36" s="459"/>
      <c r="R36" s="459"/>
      <c r="S36" s="459"/>
      <c r="T36" s="459"/>
      <c r="U36" s="459"/>
      <c r="V36" s="459"/>
      <c r="W36" s="459"/>
      <c r="X36" s="459"/>
      <c r="Y36" s="459"/>
      <c r="Z36" s="459"/>
      <c r="AA36" s="459"/>
      <c r="AB36" s="459"/>
      <c r="AC36" s="459"/>
      <c r="AD36" s="459"/>
    </row>
    <row r="37" ht="21.75" customHeight="1" hidden="1" spans="1:30" x14ac:dyDescent="0.25">
      <c r="A37" s="461">
        <v>30</v>
      </c>
      <c r="B37" s="475" t="str">
        <f>IF(NOMINA!B30="","",NOMINA!B30)</f>
        <v>  </v>
      </c>
      <c r="C37" s="456"/>
      <c r="D37" s="456"/>
      <c r="E37" s="456"/>
      <c r="F37" s="456"/>
      <c r="G37" s="456"/>
      <c r="H37" s="456"/>
      <c r="I37" s="456"/>
      <c r="J37" s="456"/>
      <c r="K37" s="456"/>
      <c r="L37" s="456"/>
      <c r="M37" s="456"/>
      <c r="N37" s="456"/>
      <c r="O37" s="459"/>
      <c r="P37" s="459"/>
      <c r="Q37" s="459"/>
      <c r="R37" s="459"/>
      <c r="S37" s="459"/>
      <c r="T37" s="459"/>
      <c r="U37" s="459"/>
      <c r="V37" s="459"/>
      <c r="W37" s="459"/>
      <c r="X37" s="459"/>
      <c r="Y37" s="459"/>
      <c r="Z37" s="459"/>
      <c r="AA37" s="459"/>
      <c r="AB37" s="459"/>
      <c r="AC37" s="459"/>
      <c r="AD37" s="459"/>
    </row>
    <row r="38" ht="21.75" customHeight="1" hidden="1" spans="1:30" x14ac:dyDescent="0.25">
      <c r="A38" s="461">
        <v>31</v>
      </c>
      <c r="B38" s="475" t="str">
        <f>IF(NOMINA!B31="","",NOMINA!B31)</f>
        <v>  </v>
      </c>
      <c r="C38" s="456"/>
      <c r="D38" s="456"/>
      <c r="E38" s="456"/>
      <c r="F38" s="456"/>
      <c r="G38" s="456"/>
      <c r="H38" s="456"/>
      <c r="I38" s="456"/>
      <c r="J38" s="456"/>
      <c r="K38" s="456"/>
      <c r="L38" s="456"/>
      <c r="M38" s="456"/>
      <c r="N38" s="456"/>
      <c r="O38" s="459"/>
      <c r="P38" s="459"/>
      <c r="Q38" s="459"/>
      <c r="R38" s="459"/>
      <c r="S38" s="459"/>
      <c r="T38" s="459"/>
      <c r="U38" s="459"/>
      <c r="V38" s="459"/>
      <c r="W38" s="459"/>
      <c r="X38" s="459"/>
      <c r="Y38" s="459"/>
      <c r="Z38" s="459"/>
      <c r="AA38" s="459"/>
      <c r="AB38" s="459"/>
      <c r="AC38" s="459"/>
      <c r="AD38" s="459"/>
    </row>
    <row r="39" ht="21.75" customHeight="1" hidden="1" spans="1:30" x14ac:dyDescent="0.25">
      <c r="A39" s="461">
        <v>32</v>
      </c>
      <c r="B39" s="475" t="str">
        <f>IF(NOMINA!B32="","",NOMINA!B32)</f>
        <v>  </v>
      </c>
      <c r="C39" s="456"/>
      <c r="D39" s="456"/>
      <c r="E39" s="456"/>
      <c r="F39" s="456"/>
      <c r="G39" s="456"/>
      <c r="H39" s="456"/>
      <c r="I39" s="456"/>
      <c r="J39" s="456"/>
      <c r="K39" s="456"/>
      <c r="L39" s="456"/>
      <c r="M39" s="456"/>
      <c r="N39" s="456"/>
      <c r="O39" s="459"/>
      <c r="P39" s="459"/>
      <c r="Q39" s="459"/>
      <c r="R39" s="459"/>
      <c r="S39" s="459"/>
      <c r="T39" s="459"/>
      <c r="U39" s="459"/>
      <c r="V39" s="459"/>
      <c r="W39" s="459"/>
      <c r="X39" s="459"/>
      <c r="Y39" s="459"/>
      <c r="Z39" s="459"/>
      <c r="AA39" s="459"/>
      <c r="AB39" s="459"/>
      <c r="AC39" s="459"/>
      <c r="AD39" s="459"/>
    </row>
    <row r="40" ht="21.75" customHeight="1" hidden="1" spans="1:30" x14ac:dyDescent="0.25">
      <c r="A40" s="461">
        <v>33</v>
      </c>
      <c r="B40" s="475" t="str">
        <f>IF(NOMINA!B33="","",NOMINA!B33)</f>
        <v>  </v>
      </c>
      <c r="C40" s="456"/>
      <c r="D40" s="456"/>
      <c r="E40" s="456"/>
      <c r="F40" s="456"/>
      <c r="G40" s="456"/>
      <c r="H40" s="456"/>
      <c r="I40" s="456"/>
      <c r="J40" s="456"/>
      <c r="K40" s="456"/>
      <c r="L40" s="456"/>
      <c r="M40" s="456"/>
      <c r="N40" s="456"/>
      <c r="O40" s="459"/>
      <c r="P40" s="459"/>
      <c r="Q40" s="459"/>
      <c r="R40" s="459"/>
      <c r="S40" s="459"/>
      <c r="T40" s="459"/>
      <c r="U40" s="459"/>
      <c r="V40" s="459"/>
      <c r="W40" s="459"/>
      <c r="X40" s="459"/>
      <c r="Y40" s="459"/>
      <c r="Z40" s="459"/>
      <c r="AA40" s="459"/>
      <c r="AB40" s="459"/>
      <c r="AC40" s="459"/>
      <c r="AD40" s="459"/>
    </row>
    <row r="41" ht="21.75" customHeight="1" hidden="1" spans="1:30" x14ac:dyDescent="0.25">
      <c r="A41" s="461">
        <v>34</v>
      </c>
      <c r="B41" s="475" t="str">
        <f>IF(NOMINA!B34="","",NOMINA!B34)</f>
        <v>  </v>
      </c>
      <c r="C41" s="456"/>
      <c r="D41" s="456"/>
      <c r="E41" s="456"/>
      <c r="F41" s="456"/>
      <c r="G41" s="456"/>
      <c r="H41" s="456"/>
      <c r="I41" s="456"/>
      <c r="J41" s="456"/>
      <c r="K41" s="456"/>
      <c r="L41" s="456"/>
      <c r="M41" s="456"/>
      <c r="N41" s="456"/>
      <c r="O41" s="459"/>
      <c r="P41" s="459"/>
      <c r="Q41" s="459"/>
      <c r="R41" s="459"/>
      <c r="S41" s="459"/>
      <c r="T41" s="459"/>
      <c r="U41" s="459"/>
      <c r="V41" s="459"/>
      <c r="W41" s="459"/>
      <c r="X41" s="459"/>
      <c r="Y41" s="459"/>
      <c r="Z41" s="459"/>
      <c r="AA41" s="459"/>
      <c r="AB41" s="459"/>
      <c r="AC41" s="459"/>
      <c r="AD41" s="459"/>
    </row>
    <row r="42" ht="21.75" customHeight="1" hidden="1" spans="1:30" x14ac:dyDescent="0.25">
      <c r="A42" s="461">
        <v>35</v>
      </c>
      <c r="B42" s="475" t="str">
        <f>IF(NOMINA!B35="","",NOMINA!B35)</f>
        <v>  </v>
      </c>
      <c r="C42" s="456"/>
      <c r="D42" s="456"/>
      <c r="E42" s="456"/>
      <c r="F42" s="456"/>
      <c r="G42" s="456"/>
      <c r="H42" s="456"/>
      <c r="I42" s="456"/>
      <c r="J42" s="456"/>
      <c r="K42" s="456"/>
      <c r="L42" s="456"/>
      <c r="M42" s="456"/>
      <c r="N42" s="456"/>
      <c r="O42" s="459"/>
      <c r="P42" s="459"/>
      <c r="Q42" s="459"/>
      <c r="R42" s="459"/>
      <c r="S42" s="459"/>
      <c r="T42" s="459"/>
      <c r="U42" s="459"/>
      <c r="V42" s="459"/>
      <c r="W42" s="459"/>
      <c r="X42" s="459"/>
      <c r="Y42" s="459"/>
      <c r="Z42" s="459"/>
      <c r="AA42" s="459"/>
      <c r="AB42" s="459"/>
      <c r="AC42" s="459"/>
      <c r="AD42" s="459"/>
    </row>
    <row r="43" ht="21.75" customHeight="1" hidden="1" spans="1:30" x14ac:dyDescent="0.25">
      <c r="A43" s="461">
        <v>36</v>
      </c>
      <c r="B43" s="475" t="str">
        <f>IF(NOMINA!B36="","",NOMINA!B36)</f>
        <v>  </v>
      </c>
      <c r="C43" s="456"/>
      <c r="D43" s="456"/>
      <c r="E43" s="456"/>
      <c r="F43" s="456"/>
      <c r="G43" s="456"/>
      <c r="H43" s="456"/>
      <c r="I43" s="456"/>
      <c r="J43" s="456"/>
      <c r="K43" s="456"/>
      <c r="L43" s="456"/>
      <c r="M43" s="456"/>
      <c r="N43" s="456"/>
      <c r="O43" s="459"/>
      <c r="P43" s="459"/>
      <c r="Q43" s="459"/>
      <c r="R43" s="459"/>
      <c r="S43" s="459"/>
      <c r="T43" s="459"/>
      <c r="U43" s="459"/>
      <c r="V43" s="459"/>
      <c r="W43" s="459"/>
      <c r="X43" s="459"/>
      <c r="Y43" s="459"/>
      <c r="Z43" s="459"/>
      <c r="AA43" s="459"/>
      <c r="AB43" s="459"/>
      <c r="AC43" s="459"/>
      <c r="AD43" s="459"/>
    </row>
    <row r="44" ht="21.75" customHeight="1" hidden="1" spans="1:30" x14ac:dyDescent="0.25">
      <c r="A44" s="461">
        <v>37</v>
      </c>
      <c r="B44" s="475" t="str">
        <f>IF(NOMINA!B37="","",NOMINA!B37)</f>
        <v>  </v>
      </c>
      <c r="C44" s="456"/>
      <c r="D44" s="456"/>
      <c r="E44" s="456"/>
      <c r="F44" s="456"/>
      <c r="G44" s="456"/>
      <c r="H44" s="456"/>
      <c r="I44" s="456"/>
      <c r="J44" s="456"/>
      <c r="K44" s="456"/>
      <c r="L44" s="456"/>
      <c r="M44" s="456"/>
      <c r="N44" s="456"/>
      <c r="O44" s="459"/>
      <c r="P44" s="459"/>
      <c r="Q44" s="459"/>
      <c r="R44" s="459"/>
      <c r="S44" s="459"/>
      <c r="T44" s="459"/>
      <c r="U44" s="459"/>
      <c r="V44" s="459"/>
      <c r="W44" s="459"/>
      <c r="X44" s="459"/>
      <c r="Y44" s="459"/>
      <c r="Z44" s="459"/>
      <c r="AA44" s="459"/>
      <c r="AB44" s="459"/>
      <c r="AC44" s="459"/>
      <c r="AD44" s="459"/>
    </row>
    <row r="45" ht="21.75" customHeight="1" hidden="1" spans="1:30" x14ac:dyDescent="0.25">
      <c r="A45" s="461">
        <v>38</v>
      </c>
      <c r="B45" s="475" t="str">
        <f>IF(NOMINA!B38="","",NOMINA!B38)</f>
        <v>  </v>
      </c>
      <c r="C45" s="456"/>
      <c r="D45" s="456"/>
      <c r="E45" s="456"/>
      <c r="F45" s="456"/>
      <c r="G45" s="456"/>
      <c r="H45" s="456"/>
      <c r="I45" s="456"/>
      <c r="J45" s="456"/>
      <c r="K45" s="456"/>
      <c r="L45" s="456"/>
      <c r="M45" s="456"/>
      <c r="N45" s="456"/>
      <c r="O45" s="459"/>
      <c r="P45" s="459"/>
      <c r="Q45" s="459"/>
      <c r="R45" s="459"/>
      <c r="S45" s="459"/>
      <c r="T45" s="459"/>
      <c r="U45" s="459"/>
      <c r="V45" s="459"/>
      <c r="W45" s="459"/>
      <c r="X45" s="459"/>
      <c r="Y45" s="459"/>
      <c r="Z45" s="459"/>
      <c r="AA45" s="459"/>
      <c r="AB45" s="459"/>
      <c r="AC45" s="459"/>
      <c r="AD45" s="459"/>
    </row>
    <row r="46" ht="21.75" customHeight="1" hidden="1" spans="1:30" x14ac:dyDescent="0.25">
      <c r="A46" s="461">
        <v>39</v>
      </c>
      <c r="B46" s="475" t="str">
        <f>IF(NOMINA!B39="","",NOMINA!B39)</f>
        <v>  </v>
      </c>
      <c r="C46" s="456"/>
      <c r="D46" s="456"/>
      <c r="E46" s="456"/>
      <c r="F46" s="456"/>
      <c r="G46" s="456"/>
      <c r="H46" s="456"/>
      <c r="I46" s="456"/>
      <c r="J46" s="456"/>
      <c r="K46" s="456"/>
      <c r="L46" s="456"/>
      <c r="M46" s="456"/>
      <c r="N46" s="456"/>
      <c r="O46" s="459"/>
      <c r="P46" s="459"/>
      <c r="Q46" s="459"/>
      <c r="R46" s="459"/>
      <c r="S46" s="459"/>
      <c r="T46" s="459"/>
      <c r="U46" s="459"/>
      <c r="V46" s="459"/>
      <c r="W46" s="459"/>
      <c r="X46" s="459"/>
      <c r="Y46" s="459"/>
      <c r="Z46" s="459"/>
      <c r="AA46" s="459"/>
      <c r="AB46" s="459"/>
      <c r="AC46" s="459"/>
      <c r="AD46" s="459"/>
    </row>
    <row r="47" ht="21.75" customHeight="1" hidden="1" spans="1:30" x14ac:dyDescent="0.25">
      <c r="A47" s="461">
        <v>40</v>
      </c>
      <c r="B47" s="475" t="str">
        <f>IF(NOMINA!B40="","",NOMINA!B40)</f>
        <v>  </v>
      </c>
      <c r="C47" s="456"/>
      <c r="D47" s="456"/>
      <c r="E47" s="456"/>
      <c r="F47" s="456"/>
      <c r="G47" s="456"/>
      <c r="H47" s="456"/>
      <c r="I47" s="456"/>
      <c r="J47" s="456"/>
      <c r="K47" s="456"/>
      <c r="L47" s="456"/>
      <c r="M47" s="456"/>
      <c r="N47" s="456"/>
      <c r="O47" s="459"/>
      <c r="P47" s="459"/>
      <c r="Q47" s="459"/>
      <c r="R47" s="459"/>
      <c r="S47" s="459"/>
      <c r="T47" s="459"/>
      <c r="U47" s="459"/>
      <c r="V47" s="459"/>
      <c r="W47" s="459"/>
      <c r="X47" s="459"/>
      <c r="Y47" s="459"/>
      <c r="Z47" s="459"/>
      <c r="AA47" s="459"/>
      <c r="AB47" s="459"/>
      <c r="AC47" s="459"/>
      <c r="AD47" s="459"/>
    </row>
    <row r="48" ht="21.75" customHeight="1" hidden="1" spans="1:30" x14ac:dyDescent="0.25">
      <c r="A48" s="461">
        <v>41</v>
      </c>
      <c r="B48" s="475" t="str">
        <f>IF(NOMINA!B41="","",NOMINA!B41)</f>
        <v>  </v>
      </c>
      <c r="C48" s="456"/>
      <c r="D48" s="456"/>
      <c r="E48" s="456"/>
      <c r="F48" s="456"/>
      <c r="G48" s="456"/>
      <c r="H48" s="456"/>
      <c r="I48" s="456"/>
      <c r="J48" s="456"/>
      <c r="K48" s="456"/>
      <c r="L48" s="456"/>
      <c r="M48" s="456"/>
      <c r="N48" s="456"/>
      <c r="O48" s="459"/>
      <c r="P48" s="459"/>
      <c r="Q48" s="459"/>
      <c r="R48" s="459"/>
      <c r="S48" s="459"/>
      <c r="T48" s="459"/>
      <c r="U48" s="459"/>
      <c r="V48" s="459"/>
      <c r="W48" s="459"/>
      <c r="X48" s="459"/>
      <c r="Y48" s="459"/>
      <c r="Z48" s="459"/>
      <c r="AA48" s="459"/>
      <c r="AB48" s="459"/>
      <c r="AC48" s="459"/>
      <c r="AD48" s="459"/>
    </row>
    <row r="49" ht="21" customHeight="1" hidden="1" spans="1:30" x14ac:dyDescent="0.25">
      <c r="A49" s="461">
        <v>42</v>
      </c>
      <c r="B49" s="475" t="str">
        <f>IF(NOMINA!B42="","",NOMINA!B42)</f>
        <v>  </v>
      </c>
      <c r="C49" s="456"/>
      <c r="D49" s="456"/>
      <c r="E49" s="456"/>
      <c r="F49" s="456"/>
      <c r="G49" s="456"/>
      <c r="H49" s="456"/>
      <c r="I49" s="456"/>
      <c r="J49" s="456"/>
      <c r="K49" s="456"/>
      <c r="L49" s="456"/>
      <c r="M49" s="456"/>
      <c r="N49" s="456"/>
      <c r="O49" s="459"/>
      <c r="P49" s="459"/>
      <c r="Q49" s="459"/>
      <c r="R49" s="459"/>
      <c r="S49" s="459"/>
      <c r="T49" s="459"/>
      <c r="U49" s="459"/>
      <c r="V49" s="459"/>
      <c r="W49" s="459"/>
      <c r="X49" s="459"/>
      <c r="Y49" s="459"/>
      <c r="Z49" s="459"/>
      <c r="AA49" s="459"/>
      <c r="AB49" s="459"/>
      <c r="AC49" s="459"/>
      <c r="AD49" s="459"/>
    </row>
    <row r="50" ht="21" customHeight="1" hidden="1" spans="1:30" x14ac:dyDescent="0.25">
      <c r="A50" s="461">
        <v>43</v>
      </c>
      <c r="B50" s="475" t="str">
        <f>IF(NOMINA!B43="","",NOMINA!B43)</f>
        <v>  </v>
      </c>
      <c r="C50" s="456"/>
      <c r="D50" s="456"/>
      <c r="E50" s="456"/>
      <c r="F50" s="456"/>
      <c r="G50" s="456"/>
      <c r="H50" s="456"/>
      <c r="I50" s="456"/>
      <c r="J50" s="456"/>
      <c r="K50" s="456"/>
      <c r="L50" s="456"/>
      <c r="M50" s="456"/>
      <c r="N50" s="456"/>
      <c r="O50" s="459"/>
      <c r="P50" s="459"/>
      <c r="Q50" s="459"/>
      <c r="R50" s="459"/>
      <c r="S50" s="459"/>
      <c r="T50" s="459"/>
      <c r="U50" s="459"/>
      <c r="V50" s="459"/>
      <c r="W50" s="459"/>
      <c r="X50" s="459"/>
      <c r="Y50" s="459"/>
      <c r="Z50" s="459"/>
      <c r="AA50" s="459"/>
      <c r="AB50" s="459"/>
      <c r="AC50" s="459"/>
      <c r="AD50" s="459"/>
    </row>
    <row r="51" ht="23.25" customHeight="1" hidden="1" spans="1:30" x14ac:dyDescent="0.25">
      <c r="A51" s="461">
        <v>44</v>
      </c>
      <c r="B51" s="475" t="str">
        <f>IF(NOMINA!B44="","",NOMINA!B44)</f>
        <v>  </v>
      </c>
      <c r="C51" s="456"/>
      <c r="D51" s="456"/>
      <c r="E51" s="456"/>
      <c r="F51" s="456"/>
      <c r="G51" s="456"/>
      <c r="H51" s="456"/>
      <c r="I51" s="456"/>
      <c r="J51" s="456"/>
      <c r="K51" s="456"/>
      <c r="L51" s="456"/>
      <c r="M51" s="456"/>
      <c r="N51" s="456"/>
      <c r="O51" s="459"/>
      <c r="P51" s="459"/>
      <c r="Q51" s="459"/>
      <c r="R51" s="459"/>
      <c r="S51" s="459"/>
      <c r="T51" s="459"/>
      <c r="U51" s="459"/>
      <c r="V51" s="459"/>
      <c r="W51" s="459"/>
      <c r="X51" s="459"/>
      <c r="Y51" s="459"/>
      <c r="Z51" s="459"/>
      <c r="AA51" s="459"/>
      <c r="AB51" s="459"/>
      <c r="AC51" s="459"/>
      <c r="AD51" s="459"/>
    </row>
    <row r="52" ht="23.25" customHeight="1" hidden="1" spans="1:30" x14ac:dyDescent="0.25">
      <c r="A52" s="461">
        <v>45</v>
      </c>
      <c r="B52" s="475" t="str">
        <f>IF(NOMINA!B45="","",NOMINA!B45)</f>
        <v>  </v>
      </c>
      <c r="C52" s="456"/>
      <c r="D52" s="456"/>
      <c r="E52" s="456"/>
      <c r="F52" s="456"/>
      <c r="G52" s="456"/>
      <c r="H52" s="456"/>
      <c r="I52" s="456"/>
      <c r="J52" s="456"/>
      <c r="K52" s="456"/>
      <c r="L52" s="456"/>
      <c r="M52" s="456"/>
      <c r="N52" s="456"/>
      <c r="O52" s="459"/>
      <c r="P52" s="459"/>
      <c r="Q52" s="459"/>
      <c r="R52" s="459"/>
      <c r="S52" s="459"/>
      <c r="T52" s="459"/>
      <c r="U52" s="459"/>
      <c r="V52" s="459"/>
      <c r="W52" s="459"/>
      <c r="X52" s="459"/>
      <c r="Y52" s="459"/>
      <c r="Z52" s="459"/>
      <c r="AA52" s="459"/>
      <c r="AB52" s="459"/>
      <c r="AC52" s="459"/>
      <c r="AD52" s="459"/>
    </row>
  </sheetData>
  <sheetProtection selectLockedCells="1"/>
  <mergeCells count="3">
    <mergeCell ref="A2:AD2"/>
    <mergeCell ref="A5:A7"/>
    <mergeCell ref="B5:B6"/>
  </mergeCells>
  <pageMargins left="0.4330708661417323" right="0.2755905511811024" top="0.5905511811023623" bottom="0.3937007874015748" header="0.31496062992125984" footer="0.31496062992125984"/>
  <pageSetup orientation="landscape" horizontalDpi="4294967295" verticalDpi="4294967295" scale="90" fitToWidth="1" fitToHeight="1" firstPageNumber="1" useFirstPageNumber="1" copies="1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O52"/>
  <sheetViews>
    <sheetView workbookViewId="0" zoomScale="110" zoomScaleNormal="100" view="pageLayout">
      <selection activeCell="I4" sqref="I4"/>
    </sheetView>
  </sheetViews>
  <sheetFormatPr defaultRowHeight="15" outlineLevelRow="0" outlineLevelCol="0" x14ac:dyDescent="0.25"/>
  <cols>
    <col min="1" max="1" width="2.85546875" customWidth="1"/>
    <col min="2" max="2" width="23.28515625" customWidth="1"/>
    <col min="3" max="7" hidden="1" customWidth="1"/>
    <col min="8" max="13" width="11.42578125" hidden="1" customWidth="1"/>
    <col min="14" max="14" hidden="1" customWidth="1"/>
    <col min="15" max="15" width="82.28515625" customWidth="1"/>
  </cols>
  <sheetData>
    <row r="1" ht="18.75" customHeight="1" spans="1:15" x14ac:dyDescent="0.25">
      <c r="A1" s="448" t="str">
        <f>NOMINA!$F$1</f>
        <v>U.E. "BEATRIZ HARTMANN DE BEDREGAL"</v>
      </c>
      <c r="O1" s="449" t="s">
        <v>494</v>
      </c>
    </row>
    <row r="2" ht="25.5" customHeight="1" spans="1:15" x14ac:dyDescent="0.25">
      <c r="A2" s="450" t="s">
        <v>495</v>
      </c>
      <c r="B2" s="450"/>
      <c r="C2" s="450"/>
      <c r="D2" s="450"/>
      <c r="E2" s="450"/>
      <c r="F2" s="450"/>
      <c r="G2" s="450"/>
      <c r="H2" s="450"/>
      <c r="I2" s="450"/>
      <c r="J2" s="450"/>
      <c r="K2" s="450"/>
      <c r="L2" s="450"/>
      <c r="M2" s="450"/>
      <c r="N2" s="450"/>
      <c r="O2" s="450"/>
    </row>
    <row r="3" ht="15" customHeight="1" spans="1:15" x14ac:dyDescent="0.25">
      <c r="A3" s="451" t="str">
        <f>NOMINA!$C$1</f>
        <v>PROFESOR(A): SARA VALDIVIA ARANCIBIA</v>
      </c>
      <c r="B3" s="452"/>
      <c r="C3" s="452"/>
      <c r="D3" s="452"/>
      <c r="E3" s="452"/>
      <c r="F3" s="452"/>
      <c r="G3" s="452"/>
      <c r="H3" s="452"/>
      <c r="I3" s="452"/>
      <c r="J3" s="452"/>
      <c r="K3" s="452"/>
      <c r="L3" s="452"/>
      <c r="M3" s="452"/>
      <c r="N3" s="452"/>
      <c r="O3" s="452"/>
    </row>
    <row r="4" ht="3.75" customHeight="1" spans="1:15" x14ac:dyDescent="0.25">
      <c r="A4" s="451"/>
      <c r="B4" s="452"/>
      <c r="C4" s="452"/>
      <c r="D4" s="452"/>
      <c r="E4" s="452"/>
      <c r="F4" s="452"/>
      <c r="G4" s="452"/>
      <c r="H4" s="452"/>
      <c r="I4" s="452"/>
      <c r="J4" s="452"/>
      <c r="K4" s="452"/>
      <c r="L4" s="452"/>
      <c r="M4" s="452"/>
      <c r="N4" s="452"/>
      <c r="O4" s="452"/>
    </row>
    <row r="5" ht="15" customHeight="1" spans="1:15" x14ac:dyDescent="0.25">
      <c r="A5" s="451" t="str">
        <f>NOMINA!$C$2</f>
        <v>CURSO: 5º "A" PRIMARIA</v>
      </c>
      <c r="O5" s="451" t="str">
        <f>NOMINA!$C$4</f>
        <v>GESTIÓN: 2024</v>
      </c>
    </row>
    <row r="6" ht="7.5" customHeight="1" spans="1:15" x14ac:dyDescent="0.25">
      <c r="A6" s="451"/>
      <c r="O6" s="451"/>
    </row>
    <row r="7" ht="18.75" customHeight="1" spans="1:15" x14ac:dyDescent="0.25">
      <c r="A7" s="461" t="s">
        <v>202</v>
      </c>
      <c r="B7" s="472" t="s">
        <v>487</v>
      </c>
      <c r="C7" s="477"/>
      <c r="D7" s="477"/>
      <c r="E7" s="477"/>
      <c r="F7" s="477"/>
      <c r="G7" s="477"/>
      <c r="H7" s="477"/>
      <c r="I7" s="477"/>
      <c r="J7" s="477"/>
      <c r="K7" s="477"/>
      <c r="L7" s="477"/>
      <c r="M7" s="477"/>
      <c r="N7" s="477"/>
      <c r="O7" s="455" t="s">
        <v>496</v>
      </c>
    </row>
    <row r="8" ht="69" customHeight="1" spans="1:15" x14ac:dyDescent="0.25">
      <c r="A8" s="461">
        <v>1</v>
      </c>
      <c r="B8" s="478" t="str">
        <f>IF(NOMINA!B1="","",NOMINA!B1)</f>
        <v> TORREZ CAMILA VICTORIA</v>
      </c>
      <c r="C8" s="456"/>
      <c r="D8" s="456"/>
      <c r="E8" s="456"/>
      <c r="F8" s="456"/>
      <c r="G8" s="456"/>
      <c r="H8" s="456"/>
      <c r="I8" s="456"/>
      <c r="J8" s="456"/>
      <c r="K8" s="456"/>
      <c r="L8" s="456"/>
      <c r="M8" s="456"/>
      <c r="N8" s="456"/>
      <c r="O8" s="459"/>
    </row>
    <row r="9" ht="69" customHeight="1" spans="1:15" x14ac:dyDescent="0.25">
      <c r="A9" s="461">
        <v>2</v>
      </c>
      <c r="B9" s="478" t="str">
        <f>IF(NOMINA!B2="","",NOMINA!B2)</f>
        <v>AZERO BLANCO SARAH JOYCE</v>
      </c>
      <c r="C9" s="456"/>
      <c r="D9" s="456"/>
      <c r="E9" s="456"/>
      <c r="F9" s="456"/>
      <c r="G9" s="456"/>
      <c r="H9" s="456"/>
      <c r="I9" s="456"/>
      <c r="J9" s="456"/>
      <c r="K9" s="456"/>
      <c r="L9" s="456"/>
      <c r="M9" s="456"/>
      <c r="N9" s="456"/>
      <c r="O9" s="459"/>
    </row>
    <row r="10" ht="69" customHeight="1" spans="1:15" x14ac:dyDescent="0.25">
      <c r="A10" s="461">
        <v>3</v>
      </c>
      <c r="B10" s="478" t="str">
        <f>IF(NOMINA!B3="","",NOMINA!B3)</f>
        <v>BAUTISTA MITA RODRIGO </v>
      </c>
      <c r="C10" s="456"/>
      <c r="D10" s="456"/>
      <c r="E10" s="456"/>
      <c r="F10" s="456"/>
      <c r="G10" s="456"/>
      <c r="H10" s="456"/>
      <c r="I10" s="456"/>
      <c r="J10" s="456"/>
      <c r="K10" s="456"/>
      <c r="L10" s="456"/>
      <c r="M10" s="456"/>
      <c r="N10" s="456"/>
      <c r="O10" s="459"/>
    </row>
    <row r="11" ht="69" customHeight="1" spans="1:15" x14ac:dyDescent="0.25">
      <c r="A11" s="461">
        <v>4</v>
      </c>
      <c r="B11" s="478" t="str">
        <f>IF(NOMINA!B4="","",NOMINA!B4)</f>
        <v>CANSECO PEREDO ANGELINA ISABELLA</v>
      </c>
      <c r="C11" s="456"/>
      <c r="D11" s="456"/>
      <c r="E11" s="456"/>
      <c r="F11" s="456"/>
      <c r="G11" s="456"/>
      <c r="H11" s="456"/>
      <c r="I11" s="456"/>
      <c r="J11" s="456"/>
      <c r="K11" s="456"/>
      <c r="L11" s="456"/>
      <c r="M11" s="456"/>
      <c r="N11" s="456"/>
      <c r="O11" s="459"/>
    </row>
    <row r="12" ht="69" customHeight="1" spans="1:15" x14ac:dyDescent="0.25">
      <c r="A12" s="461">
        <v>5</v>
      </c>
      <c r="B12" s="478" t="str">
        <f>IF(NOMINA!B5="","",NOMINA!B5)</f>
        <v>CERVANTES GUTIERREZ LUIS FERNANDO</v>
      </c>
      <c r="C12" s="456"/>
      <c r="D12" s="456"/>
      <c r="E12" s="456"/>
      <c r="F12" s="456"/>
      <c r="G12" s="456"/>
      <c r="H12" s="456"/>
      <c r="I12" s="456"/>
      <c r="J12" s="456"/>
      <c r="K12" s="456"/>
      <c r="L12" s="456"/>
      <c r="M12" s="456"/>
      <c r="N12" s="456"/>
      <c r="O12" s="459"/>
    </row>
    <row r="13" ht="69" customHeight="1" spans="1:15" x14ac:dyDescent="0.25">
      <c r="A13" s="461">
        <v>6</v>
      </c>
      <c r="B13" s="478" t="str">
        <f>IF(NOMINA!B6="","",NOMINA!B6)</f>
        <v>COLQUE QUENTA MICHELLE ANGELETH</v>
      </c>
      <c r="C13" s="456"/>
      <c r="D13" s="456"/>
      <c r="E13" s="456"/>
      <c r="F13" s="456"/>
      <c r="G13" s="456"/>
      <c r="H13" s="456"/>
      <c r="I13" s="456"/>
      <c r="J13" s="456"/>
      <c r="K13" s="456"/>
      <c r="L13" s="456"/>
      <c r="M13" s="456"/>
      <c r="N13" s="456"/>
      <c r="O13" s="459"/>
    </row>
    <row r="14" ht="69" customHeight="1" spans="1:15" x14ac:dyDescent="0.25">
      <c r="A14" s="461">
        <v>7</v>
      </c>
      <c r="B14" s="478" t="str">
        <f>IF(NOMINA!B7="","",NOMINA!B7)</f>
        <v>CORDOVA MONTAÑO KENDALL MATIAS</v>
      </c>
      <c r="C14" s="456"/>
      <c r="D14" s="456"/>
      <c r="E14" s="456"/>
      <c r="F14" s="456"/>
      <c r="G14" s="456"/>
      <c r="H14" s="456"/>
      <c r="I14" s="456"/>
      <c r="J14" s="456"/>
      <c r="K14" s="456"/>
      <c r="L14" s="456"/>
      <c r="M14" s="456"/>
      <c r="N14" s="456"/>
      <c r="O14" s="459"/>
    </row>
    <row r="15" ht="69" customHeight="1" spans="1:15" x14ac:dyDescent="0.25">
      <c r="A15" s="461">
        <v>8</v>
      </c>
      <c r="B15" s="478" t="str">
        <f>IF(NOMINA!B8="","",NOMINA!B8)</f>
        <v>CUCHALLO ALORAS CHRISTOPHER </v>
      </c>
      <c r="C15" s="456"/>
      <c r="D15" s="456"/>
      <c r="E15" s="456"/>
      <c r="F15" s="456"/>
      <c r="G15" s="456"/>
      <c r="H15" s="456"/>
      <c r="I15" s="456"/>
      <c r="J15" s="456"/>
      <c r="K15" s="456"/>
      <c r="L15" s="456"/>
      <c r="M15" s="456"/>
      <c r="N15" s="456"/>
      <c r="O15" s="459"/>
    </row>
    <row r="16" ht="69" customHeight="1" spans="1:15" x14ac:dyDescent="0.25">
      <c r="A16" s="461">
        <v>9</v>
      </c>
      <c r="B16" s="478" t="str">
        <f>IF(NOMINA!B9="","",NOMINA!B9)</f>
        <v>DUARTE MELO ANA CLARA</v>
      </c>
      <c r="C16" s="456"/>
      <c r="D16" s="456"/>
      <c r="E16" s="456"/>
      <c r="F16" s="456"/>
      <c r="G16" s="456"/>
      <c r="H16" s="456"/>
      <c r="I16" s="456"/>
      <c r="J16" s="456"/>
      <c r="K16" s="456"/>
      <c r="L16" s="456"/>
      <c r="M16" s="456"/>
      <c r="N16" s="456"/>
      <c r="O16" s="459"/>
    </row>
    <row r="17" ht="69" customHeight="1" spans="1:15" x14ac:dyDescent="0.25">
      <c r="A17" s="461">
        <v>10</v>
      </c>
      <c r="B17" s="478" t="str">
        <f>IF(NOMINA!B10="","",NOMINA!B10)</f>
        <v>GONZALES ROJAS ANTONELLA INDIRA</v>
      </c>
      <c r="C17" s="456"/>
      <c r="D17" s="456"/>
      <c r="E17" s="456"/>
      <c r="F17" s="456"/>
      <c r="G17" s="456"/>
      <c r="H17" s="456"/>
      <c r="I17" s="456"/>
      <c r="J17" s="456"/>
      <c r="K17" s="456"/>
      <c r="L17" s="456"/>
      <c r="M17" s="456"/>
      <c r="N17" s="456"/>
      <c r="O17" s="459"/>
    </row>
    <row r="18" ht="69" customHeight="1" spans="1:15" x14ac:dyDescent="0.25">
      <c r="A18" s="461">
        <v>11</v>
      </c>
      <c r="B18" s="478" t="str">
        <f>IF(NOMINA!B11="","",NOMINA!B11)</f>
        <v>GUERRA PANTIGOSO ROGER ALEJANDRO</v>
      </c>
      <c r="C18" s="456"/>
      <c r="D18" s="456"/>
      <c r="E18" s="456"/>
      <c r="F18" s="456"/>
      <c r="G18" s="456"/>
      <c r="H18" s="456"/>
      <c r="I18" s="456"/>
      <c r="J18" s="456"/>
      <c r="K18" s="456"/>
      <c r="L18" s="456"/>
      <c r="M18" s="456"/>
      <c r="N18" s="456"/>
      <c r="O18" s="459"/>
    </row>
    <row r="19" ht="69" customHeight="1" spans="1:15" x14ac:dyDescent="0.25">
      <c r="A19" s="461">
        <v>12</v>
      </c>
      <c r="B19" s="478" t="str">
        <f>IF(NOMINA!B12="","",NOMINA!B12)</f>
        <v>LEON GARNICA JUNIOR ISAIAS</v>
      </c>
      <c r="C19" s="456"/>
      <c r="D19" s="456"/>
      <c r="E19" s="456"/>
      <c r="F19" s="456"/>
      <c r="G19" s="456"/>
      <c r="H19" s="456"/>
      <c r="I19" s="456"/>
      <c r="J19" s="456"/>
      <c r="K19" s="456"/>
      <c r="L19" s="456"/>
      <c r="M19" s="456"/>
      <c r="N19" s="456"/>
      <c r="O19" s="459"/>
    </row>
    <row r="20" ht="69" customHeight="1" spans="1:15" x14ac:dyDescent="0.25">
      <c r="A20" s="461">
        <v>13</v>
      </c>
      <c r="B20" s="478" t="str">
        <f>IF(NOMINA!B13="","",NOMINA!B13)</f>
        <v>MAMANI ESTRADA MARISOL CARMEN</v>
      </c>
      <c r="C20" s="456"/>
      <c r="D20" s="456"/>
      <c r="E20" s="456"/>
      <c r="F20" s="456"/>
      <c r="G20" s="456"/>
      <c r="H20" s="456"/>
      <c r="I20" s="456"/>
      <c r="J20" s="456"/>
      <c r="K20" s="456"/>
      <c r="L20" s="456"/>
      <c r="M20" s="456"/>
      <c r="N20" s="456"/>
      <c r="O20" s="459"/>
    </row>
    <row r="21" ht="69" customHeight="1" spans="1:15" x14ac:dyDescent="0.25">
      <c r="A21" s="461">
        <v>14</v>
      </c>
      <c r="B21" s="478" t="str">
        <f>IF(NOMINA!B14="","",NOMINA!B14)</f>
        <v>MURILLO CALIZAYA DAVID GABRIEL</v>
      </c>
      <c r="C21" s="456"/>
      <c r="D21" s="456"/>
      <c r="E21" s="456"/>
      <c r="F21" s="456"/>
      <c r="G21" s="456"/>
      <c r="H21" s="456"/>
      <c r="I21" s="456"/>
      <c r="J21" s="456"/>
      <c r="K21" s="456"/>
      <c r="L21" s="456"/>
      <c r="M21" s="456"/>
      <c r="N21" s="456"/>
      <c r="O21" s="459"/>
    </row>
    <row r="22" ht="69" customHeight="1" spans="1:15" x14ac:dyDescent="0.25">
      <c r="A22" s="461">
        <v>15</v>
      </c>
      <c r="B22" s="478" t="str">
        <f>IF(NOMINA!B15="","",NOMINA!B15)</f>
        <v>OROSCO LIMACHI ADRIAN </v>
      </c>
      <c r="C22" s="456"/>
      <c r="D22" s="456"/>
      <c r="E22" s="456"/>
      <c r="F22" s="456"/>
      <c r="G22" s="456"/>
      <c r="H22" s="456"/>
      <c r="I22" s="456"/>
      <c r="J22" s="456"/>
      <c r="K22" s="456"/>
      <c r="L22" s="456"/>
      <c r="M22" s="456"/>
      <c r="N22" s="456"/>
      <c r="O22" s="459"/>
    </row>
    <row r="23" ht="69" customHeight="1" spans="1:15" x14ac:dyDescent="0.25">
      <c r="A23" s="461">
        <v>16</v>
      </c>
      <c r="B23" s="478" t="str">
        <f>IF(NOMINA!B16="","",NOMINA!B16)</f>
        <v>REINAGA CHOQUECALLATA DAYANA </v>
      </c>
      <c r="C23" s="456"/>
      <c r="D23" s="456"/>
      <c r="E23" s="456"/>
      <c r="F23" s="456"/>
      <c r="G23" s="456"/>
      <c r="H23" s="456"/>
      <c r="I23" s="456"/>
      <c r="J23" s="456"/>
      <c r="K23" s="456"/>
      <c r="L23" s="456"/>
      <c r="M23" s="456"/>
      <c r="N23" s="456"/>
      <c r="O23" s="459"/>
    </row>
    <row r="24" ht="69" customHeight="1" spans="1:15" x14ac:dyDescent="0.25">
      <c r="A24" s="461">
        <v>17</v>
      </c>
      <c r="B24" s="478" t="str">
        <f>IF(NOMINA!B17="","",NOMINA!B17)</f>
        <v>RIVERO VIDAL LUZ MARIA</v>
      </c>
      <c r="C24" s="456"/>
      <c r="D24" s="456"/>
      <c r="E24" s="456"/>
      <c r="F24" s="456"/>
      <c r="G24" s="456"/>
      <c r="H24" s="456"/>
      <c r="I24" s="456"/>
      <c r="J24" s="456"/>
      <c r="K24" s="456"/>
      <c r="L24" s="456"/>
      <c r="M24" s="456"/>
      <c r="N24" s="456"/>
      <c r="O24" s="459"/>
    </row>
    <row r="25" ht="69" customHeight="1" spans="1:15" x14ac:dyDescent="0.25">
      <c r="A25" s="461">
        <v>18</v>
      </c>
      <c r="B25" s="478" t="str">
        <f>IF(NOMINA!B18="","",NOMINA!B18)</f>
        <v>ROJAS MESA KIMBERLYN DARLY</v>
      </c>
      <c r="C25" s="456"/>
      <c r="D25" s="456"/>
      <c r="E25" s="456"/>
      <c r="F25" s="456"/>
      <c r="G25" s="456"/>
      <c r="H25" s="456"/>
      <c r="I25" s="456"/>
      <c r="J25" s="456"/>
      <c r="K25" s="456"/>
      <c r="L25" s="456"/>
      <c r="M25" s="456"/>
      <c r="N25" s="456"/>
      <c r="O25" s="459"/>
    </row>
    <row r="26" ht="69" customHeight="1" spans="1:15" x14ac:dyDescent="0.25">
      <c r="A26" s="461">
        <v>19</v>
      </c>
      <c r="B26" s="478" t="str">
        <f>IF(NOMINA!B19="","",NOMINA!B19)</f>
        <v>SOLIZ SAAVEDRA FERNANDO MARTIN</v>
      </c>
      <c r="C26" s="456"/>
      <c r="D26" s="456"/>
      <c r="E26" s="456"/>
      <c r="F26" s="456"/>
      <c r="G26" s="456"/>
      <c r="H26" s="456"/>
      <c r="I26" s="456"/>
      <c r="J26" s="456"/>
      <c r="K26" s="456"/>
      <c r="L26" s="456"/>
      <c r="M26" s="456"/>
      <c r="N26" s="456"/>
      <c r="O26" s="459"/>
    </row>
    <row r="27" ht="69" customHeight="1" spans="1:15" x14ac:dyDescent="0.25">
      <c r="A27" s="461">
        <v>20</v>
      </c>
      <c r="B27" s="478" t="str">
        <f>IF(NOMINA!B20="","",NOMINA!B20)</f>
        <v>VILLARROEL CAMPOS ISAIAS ORIOL</v>
      </c>
      <c r="C27" s="456"/>
      <c r="D27" s="456"/>
      <c r="E27" s="456"/>
      <c r="F27" s="456"/>
      <c r="G27" s="456"/>
      <c r="H27" s="456"/>
      <c r="I27" s="456"/>
      <c r="J27" s="456"/>
      <c r="K27" s="456"/>
      <c r="L27" s="456"/>
      <c r="M27" s="456"/>
      <c r="N27" s="456"/>
      <c r="O27" s="459"/>
    </row>
    <row r="28" ht="69" customHeight="1" spans="1:15" x14ac:dyDescent="0.25">
      <c r="A28" s="461">
        <v>21</v>
      </c>
      <c r="B28" s="478" t="str">
        <f>IF(NOMINA!B21="","",NOMINA!B21)</f>
        <v>  </v>
      </c>
      <c r="C28" s="456"/>
      <c r="D28" s="456"/>
      <c r="E28" s="456"/>
      <c r="F28" s="456"/>
      <c r="G28" s="456"/>
      <c r="H28" s="456"/>
      <c r="I28" s="456"/>
      <c r="J28" s="456"/>
      <c r="K28" s="456"/>
      <c r="L28" s="456"/>
      <c r="M28" s="456"/>
      <c r="N28" s="456"/>
      <c r="O28" s="459"/>
    </row>
    <row r="29" ht="69" customHeight="1" spans="1:15" x14ac:dyDescent="0.25">
      <c r="A29" s="461">
        <v>22</v>
      </c>
      <c r="B29" s="478" t="str">
        <f>IF(NOMINA!B22="","",NOMINA!B22)</f>
        <v>  </v>
      </c>
      <c r="C29" s="456"/>
      <c r="D29" s="456"/>
      <c r="E29" s="456"/>
      <c r="F29" s="456"/>
      <c r="G29" s="456"/>
      <c r="H29" s="456"/>
      <c r="I29" s="456"/>
      <c r="J29" s="456"/>
      <c r="K29" s="456"/>
      <c r="L29" s="456"/>
      <c r="M29" s="456"/>
      <c r="N29" s="456"/>
      <c r="O29" s="459"/>
    </row>
    <row r="30" ht="69" customHeight="1" spans="1:15" x14ac:dyDescent="0.25">
      <c r="A30" s="461">
        <v>23</v>
      </c>
      <c r="B30" s="478" t="str">
        <f>IF(NOMINA!B23="","",NOMINA!B23)</f>
        <v>  </v>
      </c>
      <c r="C30" s="456"/>
      <c r="D30" s="456"/>
      <c r="E30" s="456"/>
      <c r="F30" s="456"/>
      <c r="G30" s="456"/>
      <c r="H30" s="456"/>
      <c r="I30" s="456"/>
      <c r="J30" s="456"/>
      <c r="K30" s="456"/>
      <c r="L30" s="456"/>
      <c r="M30" s="456"/>
      <c r="N30" s="456"/>
      <c r="O30" s="459"/>
    </row>
    <row r="31" ht="69" customHeight="1" spans="1:15" x14ac:dyDescent="0.25">
      <c r="A31" s="461">
        <v>24</v>
      </c>
      <c r="B31" s="478" t="str">
        <f>IF(NOMINA!B24="","",NOMINA!B24)</f>
        <v>  </v>
      </c>
      <c r="C31" s="456"/>
      <c r="D31" s="456"/>
      <c r="E31" s="456"/>
      <c r="F31" s="456"/>
      <c r="G31" s="456"/>
      <c r="H31" s="456"/>
      <c r="I31" s="456"/>
      <c r="J31" s="456"/>
      <c r="K31" s="456"/>
      <c r="L31" s="456"/>
      <c r="M31" s="456"/>
      <c r="N31" s="456"/>
      <c r="O31" s="459"/>
    </row>
    <row r="32" ht="69" customHeight="1" spans="1:15" x14ac:dyDescent="0.25">
      <c r="A32" s="461">
        <v>25</v>
      </c>
      <c r="B32" s="478" t="str">
        <f>IF(NOMINA!B25="","",NOMINA!B25)</f>
        <v>  </v>
      </c>
      <c r="C32" s="456"/>
      <c r="D32" s="456"/>
      <c r="E32" s="456"/>
      <c r="F32" s="456"/>
      <c r="G32" s="456"/>
      <c r="H32" s="456"/>
      <c r="I32" s="456"/>
      <c r="J32" s="456"/>
      <c r="K32" s="456"/>
      <c r="L32" s="456"/>
      <c r="M32" s="456"/>
      <c r="N32" s="456"/>
      <c r="O32" s="459"/>
    </row>
    <row r="33" ht="69" customHeight="1" hidden="1" spans="1:15" x14ac:dyDescent="0.25">
      <c r="A33" s="461">
        <v>26</v>
      </c>
      <c r="B33" s="478" t="str">
        <f>IF(NOMINA!B26="","",NOMINA!B26)</f>
        <v>  </v>
      </c>
      <c r="C33" s="456"/>
      <c r="D33" s="456"/>
      <c r="E33" s="456"/>
      <c r="F33" s="456"/>
      <c r="G33" s="456"/>
      <c r="H33" s="456"/>
      <c r="I33" s="456"/>
      <c r="J33" s="456"/>
      <c r="K33" s="456"/>
      <c r="L33" s="456"/>
      <c r="M33" s="456"/>
      <c r="N33" s="456"/>
      <c r="O33" s="459"/>
    </row>
    <row r="34" ht="69" customHeight="1" hidden="1" spans="1:15" x14ac:dyDescent="0.25">
      <c r="A34" s="461">
        <v>27</v>
      </c>
      <c r="B34" s="478" t="str">
        <f>IF(NOMINA!B27="","",NOMINA!B27)</f>
        <v>  </v>
      </c>
      <c r="C34" s="456"/>
      <c r="D34" s="456"/>
      <c r="E34" s="456"/>
      <c r="F34" s="456"/>
      <c r="G34" s="456"/>
      <c r="H34" s="456"/>
      <c r="I34" s="456"/>
      <c r="J34" s="456"/>
      <c r="K34" s="456"/>
      <c r="L34" s="456"/>
      <c r="M34" s="456"/>
      <c r="N34" s="456"/>
      <c r="O34" s="459"/>
    </row>
    <row r="35" ht="69" customHeight="1" hidden="1" spans="1:15" x14ac:dyDescent="0.25">
      <c r="A35" s="461">
        <v>28</v>
      </c>
      <c r="B35" s="478" t="str">
        <f>IF(NOMINA!B28="","",NOMINA!B28)</f>
        <v>  </v>
      </c>
      <c r="C35" s="456"/>
      <c r="D35" s="456"/>
      <c r="E35" s="456"/>
      <c r="F35" s="456"/>
      <c r="G35" s="456"/>
      <c r="H35" s="456"/>
      <c r="I35" s="456"/>
      <c r="J35" s="456"/>
      <c r="K35" s="456"/>
      <c r="L35" s="456"/>
      <c r="M35" s="456"/>
      <c r="N35" s="456"/>
      <c r="O35" s="459"/>
    </row>
    <row r="36" ht="69" customHeight="1" hidden="1" spans="1:15" x14ac:dyDescent="0.25">
      <c r="A36" s="461">
        <v>29</v>
      </c>
      <c r="B36" s="478" t="str">
        <f>IF(NOMINA!B29="","",NOMINA!B29)</f>
        <v>  </v>
      </c>
      <c r="C36" s="456"/>
      <c r="D36" s="456"/>
      <c r="E36" s="456"/>
      <c r="F36" s="456"/>
      <c r="G36" s="456"/>
      <c r="H36" s="456"/>
      <c r="I36" s="456"/>
      <c r="J36" s="456"/>
      <c r="K36" s="456"/>
      <c r="L36" s="456"/>
      <c r="M36" s="456"/>
      <c r="N36" s="456"/>
      <c r="O36" s="459"/>
    </row>
    <row r="37" ht="69" customHeight="1" hidden="1" spans="1:15" x14ac:dyDescent="0.25">
      <c r="A37" s="461">
        <v>30</v>
      </c>
      <c r="B37" s="478" t="str">
        <f>IF(NOMINA!B30="","",NOMINA!B30)</f>
        <v>  </v>
      </c>
      <c r="C37" s="456"/>
      <c r="D37" s="456"/>
      <c r="E37" s="456"/>
      <c r="F37" s="456"/>
      <c r="G37" s="456"/>
      <c r="H37" s="456"/>
      <c r="I37" s="456"/>
      <c r="J37" s="456"/>
      <c r="K37" s="456"/>
      <c r="L37" s="456"/>
      <c r="M37" s="456"/>
      <c r="N37" s="456"/>
      <c r="O37" s="459"/>
    </row>
    <row r="38" ht="69" customHeight="1" hidden="1" spans="1:15" x14ac:dyDescent="0.25">
      <c r="A38" s="461">
        <v>31</v>
      </c>
      <c r="B38" s="478" t="str">
        <f>IF(NOMINA!B31="","",NOMINA!B31)</f>
        <v>  </v>
      </c>
      <c r="C38" s="456"/>
      <c r="D38" s="456"/>
      <c r="E38" s="456"/>
      <c r="F38" s="456"/>
      <c r="G38" s="456"/>
      <c r="H38" s="456"/>
      <c r="I38" s="456"/>
      <c r="J38" s="456"/>
      <c r="K38" s="456"/>
      <c r="L38" s="456"/>
      <c r="M38" s="456"/>
      <c r="N38" s="456"/>
      <c r="O38" s="459"/>
    </row>
    <row r="39" ht="69" customHeight="1" hidden="1" spans="1:15" x14ac:dyDescent="0.25">
      <c r="A39" s="461">
        <v>32</v>
      </c>
      <c r="B39" s="478" t="str">
        <f>IF(NOMINA!B32="","",NOMINA!B32)</f>
        <v>  </v>
      </c>
      <c r="C39" s="456"/>
      <c r="D39" s="456"/>
      <c r="E39" s="456"/>
      <c r="F39" s="456"/>
      <c r="G39" s="456"/>
      <c r="H39" s="456"/>
      <c r="I39" s="456"/>
      <c r="J39" s="456"/>
      <c r="K39" s="456"/>
      <c r="L39" s="456"/>
      <c r="M39" s="456"/>
      <c r="N39" s="456"/>
      <c r="O39" s="459"/>
    </row>
    <row r="40" ht="69" customHeight="1" hidden="1" spans="1:15" x14ac:dyDescent="0.25">
      <c r="A40" s="461">
        <v>33</v>
      </c>
      <c r="B40" s="478" t="str">
        <f>IF(NOMINA!B33="","",NOMINA!B33)</f>
        <v>  </v>
      </c>
      <c r="C40" s="456"/>
      <c r="D40" s="456"/>
      <c r="E40" s="456"/>
      <c r="F40" s="456"/>
      <c r="G40" s="456"/>
      <c r="H40" s="456"/>
      <c r="I40" s="456"/>
      <c r="J40" s="456"/>
      <c r="K40" s="456"/>
      <c r="L40" s="456"/>
      <c r="M40" s="456"/>
      <c r="N40" s="456"/>
      <c r="O40" s="459"/>
    </row>
    <row r="41" ht="69" customHeight="1" hidden="1" spans="1:15" x14ac:dyDescent="0.25">
      <c r="A41" s="461">
        <v>34</v>
      </c>
      <c r="B41" s="478" t="str">
        <f>IF(NOMINA!B34="","",NOMINA!B34)</f>
        <v>  </v>
      </c>
      <c r="C41" s="456"/>
      <c r="D41" s="456"/>
      <c r="E41" s="456"/>
      <c r="F41" s="456"/>
      <c r="G41" s="456"/>
      <c r="H41" s="456"/>
      <c r="I41" s="456"/>
      <c r="J41" s="456"/>
      <c r="K41" s="456"/>
      <c r="L41" s="456"/>
      <c r="M41" s="456"/>
      <c r="N41" s="456"/>
      <c r="O41" s="459"/>
    </row>
    <row r="42" ht="69" customHeight="1" hidden="1" spans="1:15" x14ac:dyDescent="0.25">
      <c r="A42" s="461">
        <v>35</v>
      </c>
      <c r="B42" s="478" t="str">
        <f>IF(NOMINA!B35="","",NOMINA!B35)</f>
        <v>  </v>
      </c>
      <c r="C42" s="456"/>
      <c r="D42" s="456"/>
      <c r="E42" s="456"/>
      <c r="F42" s="456"/>
      <c r="G42" s="456"/>
      <c r="H42" s="456"/>
      <c r="I42" s="456"/>
      <c r="J42" s="456"/>
      <c r="K42" s="456"/>
      <c r="L42" s="456"/>
      <c r="M42" s="456"/>
      <c r="N42" s="456"/>
      <c r="O42" s="459"/>
    </row>
    <row r="43" ht="69" customHeight="1" hidden="1" spans="1:15" x14ac:dyDescent="0.25">
      <c r="A43" s="461">
        <v>36</v>
      </c>
      <c r="B43" s="478" t="str">
        <f>IF(NOMINA!B36="","",NOMINA!B36)</f>
        <v>  </v>
      </c>
      <c r="C43" s="456"/>
      <c r="D43" s="456"/>
      <c r="E43" s="456"/>
      <c r="F43" s="456"/>
      <c r="G43" s="456"/>
      <c r="H43" s="456"/>
      <c r="I43" s="456"/>
      <c r="J43" s="456"/>
      <c r="K43" s="456"/>
      <c r="L43" s="456"/>
      <c r="M43" s="456"/>
      <c r="N43" s="456"/>
      <c r="O43" s="459"/>
    </row>
    <row r="44" ht="69" customHeight="1" hidden="1" spans="1:15" x14ac:dyDescent="0.25">
      <c r="A44" s="461">
        <v>37</v>
      </c>
      <c r="B44" s="478" t="str">
        <f>IF(NOMINA!B37="","",NOMINA!B37)</f>
        <v>  </v>
      </c>
      <c r="C44" s="456"/>
      <c r="D44" s="456"/>
      <c r="E44" s="456"/>
      <c r="F44" s="456"/>
      <c r="G44" s="456"/>
      <c r="H44" s="456"/>
      <c r="I44" s="456"/>
      <c r="J44" s="456"/>
      <c r="K44" s="456"/>
      <c r="L44" s="456"/>
      <c r="M44" s="456"/>
      <c r="N44" s="456"/>
      <c r="O44" s="459"/>
    </row>
    <row r="45" ht="69" customHeight="1" hidden="1" spans="1:15" x14ac:dyDescent="0.25">
      <c r="A45" s="461">
        <v>38</v>
      </c>
      <c r="B45" s="478" t="str">
        <f>IF(NOMINA!B38="","",NOMINA!B38)</f>
        <v>  </v>
      </c>
      <c r="C45" s="456"/>
      <c r="D45" s="456"/>
      <c r="E45" s="456"/>
      <c r="F45" s="456"/>
      <c r="G45" s="456"/>
      <c r="H45" s="456"/>
      <c r="I45" s="456"/>
      <c r="J45" s="456"/>
      <c r="K45" s="456"/>
      <c r="L45" s="456"/>
      <c r="M45" s="456"/>
      <c r="N45" s="456"/>
      <c r="O45" s="459"/>
    </row>
    <row r="46" ht="69" customHeight="1" hidden="1" spans="1:15" x14ac:dyDescent="0.25">
      <c r="A46" s="461">
        <v>39</v>
      </c>
      <c r="B46" s="478" t="str">
        <f>IF(NOMINA!B39="","",NOMINA!B39)</f>
        <v>  </v>
      </c>
      <c r="C46" s="456"/>
      <c r="D46" s="456"/>
      <c r="E46" s="456"/>
      <c r="F46" s="456"/>
      <c r="G46" s="456"/>
      <c r="H46" s="456"/>
      <c r="I46" s="456"/>
      <c r="J46" s="456"/>
      <c r="K46" s="456"/>
      <c r="L46" s="456"/>
      <c r="M46" s="456"/>
      <c r="N46" s="456"/>
      <c r="O46" s="459"/>
    </row>
    <row r="47" ht="69" customHeight="1" hidden="1" spans="1:15" x14ac:dyDescent="0.25">
      <c r="A47" s="461">
        <v>40</v>
      </c>
      <c r="B47" s="478" t="str">
        <f>IF(NOMINA!B40="","",NOMINA!B40)</f>
        <v>  </v>
      </c>
      <c r="C47" s="456"/>
      <c r="D47" s="456"/>
      <c r="E47" s="456"/>
      <c r="F47" s="456"/>
      <c r="G47" s="456"/>
      <c r="H47" s="456"/>
      <c r="I47" s="456"/>
      <c r="J47" s="456"/>
      <c r="K47" s="456"/>
      <c r="L47" s="456"/>
      <c r="M47" s="456"/>
      <c r="N47" s="456"/>
      <c r="O47" s="459"/>
    </row>
    <row r="48" ht="69" customHeight="1" hidden="1" spans="1:15" x14ac:dyDescent="0.25">
      <c r="A48" s="461">
        <v>41</v>
      </c>
      <c r="B48" s="478" t="str">
        <f>IF(NOMINA!B41="","",NOMINA!B41)</f>
        <v>  </v>
      </c>
      <c r="C48" s="456"/>
      <c r="D48" s="456"/>
      <c r="E48" s="456"/>
      <c r="F48" s="456"/>
      <c r="G48" s="456"/>
      <c r="H48" s="456"/>
      <c r="I48" s="456"/>
      <c r="J48" s="456"/>
      <c r="K48" s="456"/>
      <c r="L48" s="456"/>
      <c r="M48" s="456"/>
      <c r="N48" s="456"/>
      <c r="O48" s="459"/>
    </row>
    <row r="49" ht="70.5" customHeight="1" hidden="1" spans="1:15" x14ac:dyDescent="0.25">
      <c r="A49" s="461">
        <v>42</v>
      </c>
      <c r="B49" s="478" t="str">
        <f>IF(NOMINA!B42="","",NOMINA!B42)</f>
        <v>  </v>
      </c>
      <c r="C49" s="456"/>
      <c r="D49" s="456"/>
      <c r="E49" s="456"/>
      <c r="F49" s="456"/>
      <c r="G49" s="456"/>
      <c r="H49" s="456"/>
      <c r="I49" s="456"/>
      <c r="J49" s="456"/>
      <c r="K49" s="456"/>
      <c r="L49" s="456"/>
      <c r="M49" s="456"/>
      <c r="N49" s="456"/>
      <c r="O49" s="459"/>
    </row>
    <row r="50" ht="63" customHeight="1" hidden="1" spans="1:15" x14ac:dyDescent="0.25">
      <c r="A50" s="461">
        <v>43</v>
      </c>
      <c r="B50" s="478" t="str">
        <f>IF(NOMINA!B43="","",NOMINA!B43)</f>
        <v>  </v>
      </c>
      <c r="C50" s="456"/>
      <c r="D50" s="456"/>
      <c r="E50" s="456"/>
      <c r="F50" s="456"/>
      <c r="G50" s="456"/>
      <c r="H50" s="456"/>
      <c r="I50" s="456"/>
      <c r="J50" s="456"/>
      <c r="K50" s="456"/>
      <c r="L50" s="456"/>
      <c r="M50" s="456"/>
      <c r="N50" s="456"/>
      <c r="O50" s="459"/>
    </row>
    <row r="51" ht="63" customHeight="1" hidden="1" spans="1:15" x14ac:dyDescent="0.25">
      <c r="A51" s="461">
        <v>44</v>
      </c>
      <c r="B51" s="478" t="str">
        <f>IF(NOMINA!B44="","",NOMINA!B44)</f>
        <v>  </v>
      </c>
      <c r="C51" s="456"/>
      <c r="D51" s="456"/>
      <c r="E51" s="456"/>
      <c r="F51" s="456"/>
      <c r="G51" s="456"/>
      <c r="H51" s="456"/>
      <c r="I51" s="456"/>
      <c r="J51" s="456"/>
      <c r="K51" s="456"/>
      <c r="L51" s="456"/>
      <c r="M51" s="456"/>
      <c r="N51" s="456"/>
      <c r="O51" s="459"/>
    </row>
    <row r="52" ht="63" customHeight="1" hidden="1" spans="1:15" x14ac:dyDescent="0.25">
      <c r="A52" s="461">
        <v>45</v>
      </c>
      <c r="B52" s="478" t="str">
        <f>IF(NOMINA!B45="","",NOMINA!B45)</f>
        <v>  </v>
      </c>
      <c r="C52" s="456"/>
      <c r="D52" s="456"/>
      <c r="E52" s="456"/>
      <c r="F52" s="456"/>
      <c r="G52" s="456"/>
      <c r="H52" s="456"/>
      <c r="I52" s="456"/>
      <c r="J52" s="456"/>
      <c r="K52" s="456"/>
      <c r="L52" s="456"/>
      <c r="M52" s="456"/>
      <c r="N52" s="456"/>
      <c r="O52" s="459"/>
    </row>
  </sheetData>
  <sheetProtection selectLockedCells="1"/>
  <mergeCells count="1">
    <mergeCell ref="A2:O2"/>
  </mergeCells>
  <pageMargins left="0.45473484848484846" right="0.2662037037037037" top="0.3937007874015748" bottom="0.3937007874015748" header="0.31496062992125984" footer="0.31496062992125984"/>
  <pageSetup orientation="portrait" horizontalDpi="4294967295" verticalDpi="4294967295" scale="90" fitToWidth="1" fitToHeight="1" firstPageNumber="1" useFirstPageNumber="1" copies="1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  <pageSetUpPr fitToPage="1"/>
  </sheetPr>
  <dimension ref="A1:F38"/>
  <sheetViews>
    <sheetView workbookViewId="0" zoomScale="100" zoomScaleNormal="100" view="pageLayout">
      <selection activeCell="E35" sqref="E35"/>
    </sheetView>
  </sheetViews>
  <sheetFormatPr defaultRowHeight="15" outlineLevelRow="0" outlineLevelCol="0" x14ac:dyDescent="0.25"/>
  <cols>
    <col min="1" max="1" width="14.140625" customWidth="1"/>
    <col min="2" max="2" width="17.5703125" customWidth="1"/>
    <col min="3" max="3" width="73.7109375" customWidth="1"/>
    <col min="4" max="5" width="17" customWidth="1"/>
    <col min="6" max="6" width="3.42578125" customWidth="1"/>
    <col min="7" max="10" width="3.140625" customWidth="1"/>
    <col min="11" max="13" width="3.28515625" customWidth="1"/>
  </cols>
  <sheetData>
    <row r="1" ht="18.75" customHeight="1" spans="1:6" x14ac:dyDescent="0.25">
      <c r="A1" s="58" t="str">
        <f>NOMINA!$F$1</f>
        <v>U.E. "BEATRIZ HARTMANN DE BEDREGAL"</v>
      </c>
      <c r="B1" s="57"/>
      <c r="C1" s="57"/>
      <c r="D1" s="479" t="s">
        <v>497</v>
      </c>
      <c r="E1" s="57"/>
      <c r="F1" s="57"/>
    </row>
    <row r="2" ht="27.75" customHeight="1" spans="1:6" x14ac:dyDescent="0.25">
      <c r="A2" s="480" t="s">
        <v>498</v>
      </c>
      <c r="B2" s="480"/>
      <c r="C2" s="480"/>
      <c r="D2" s="480"/>
      <c r="E2" s="480"/>
      <c r="F2" s="57"/>
    </row>
    <row r="3" ht="15" customHeight="1" spans="1:6" x14ac:dyDescent="0.25">
      <c r="A3" s="104" t="str">
        <f>NOMINA!$C$1</f>
        <v>PROFESOR(A): SARA VALDIVIA ARANCIBIA</v>
      </c>
      <c r="B3" s="57"/>
      <c r="C3" s="57"/>
      <c r="D3" s="104" t="str">
        <f>NOMINA!$C$2</f>
        <v>CURSO: 5º "A" PRIMARIA</v>
      </c>
      <c r="E3" s="57"/>
      <c r="F3" s="57"/>
    </row>
    <row r="4" ht="12" customHeight="1" spans="1:6" x14ac:dyDescent="0.25">
      <c r="A4" s="104"/>
      <c r="B4" s="104"/>
      <c r="C4" s="481"/>
      <c r="D4" s="481"/>
      <c r="E4" s="104"/>
      <c r="F4" s="57"/>
    </row>
    <row r="5" ht="18.75" customHeight="1" spans="1:6" x14ac:dyDescent="0.25">
      <c r="A5" s="479" t="s">
        <v>499</v>
      </c>
      <c r="B5" s="104"/>
      <c r="C5" s="481"/>
      <c r="D5" s="481"/>
      <c r="E5" s="104"/>
      <c r="F5" s="57"/>
    </row>
    <row r="6" ht="11.25" customHeight="1" spans="1:6" x14ac:dyDescent="0.25">
      <c r="A6" s="57"/>
      <c r="B6" s="57"/>
      <c r="C6" s="57"/>
      <c r="D6" s="57"/>
      <c r="E6" s="57"/>
      <c r="F6" s="57"/>
    </row>
    <row r="7" ht="41.25" customHeight="1" spans="1:5" x14ac:dyDescent="0.25">
      <c r="A7" s="482" t="s">
        <v>500</v>
      </c>
      <c r="B7" s="483" t="s">
        <v>501</v>
      </c>
      <c r="C7" s="484" t="s">
        <v>502</v>
      </c>
      <c r="D7" s="485" t="s">
        <v>503</v>
      </c>
      <c r="E7" s="486" t="s">
        <v>504</v>
      </c>
    </row>
    <row r="8" ht="22.5" customHeight="1" spans="1:5" x14ac:dyDescent="0.25">
      <c r="A8" s="487"/>
      <c r="B8" s="199"/>
      <c r="C8" s="199"/>
      <c r="D8" s="199"/>
      <c r="E8" s="488"/>
    </row>
    <row r="9" ht="22.5" customHeight="1" spans="1:5" x14ac:dyDescent="0.25">
      <c r="A9" s="489"/>
      <c r="B9" s="201"/>
      <c r="C9" s="201"/>
      <c r="D9" s="201"/>
      <c r="E9" s="490"/>
    </row>
    <row r="10" ht="22.5" customHeight="1" spans="1:5" x14ac:dyDescent="0.25">
      <c r="A10" s="489"/>
      <c r="B10" s="201"/>
      <c r="C10" s="201"/>
      <c r="D10" s="201"/>
      <c r="E10" s="490"/>
    </row>
    <row r="11" ht="22.5" customHeight="1" spans="1:5" x14ac:dyDescent="0.25">
      <c r="A11" s="489"/>
      <c r="B11" s="201"/>
      <c r="C11" s="201"/>
      <c r="D11" s="201"/>
      <c r="E11" s="490"/>
    </row>
    <row r="12" ht="22.5" customHeight="1" spans="1:5" x14ac:dyDescent="0.25">
      <c r="A12" s="489"/>
      <c r="B12" s="201"/>
      <c r="C12" s="201"/>
      <c r="D12" s="201"/>
      <c r="E12" s="490"/>
    </row>
    <row r="13" ht="22.5" customHeight="1" spans="1:5" x14ac:dyDescent="0.25">
      <c r="A13" s="489"/>
      <c r="B13" s="201"/>
      <c r="C13" s="201"/>
      <c r="D13" s="201"/>
      <c r="E13" s="490"/>
    </row>
    <row r="14" ht="22.5" customHeight="1" spans="1:5" x14ac:dyDescent="0.25">
      <c r="A14" s="489"/>
      <c r="B14" s="201"/>
      <c r="C14" s="201"/>
      <c r="D14" s="201"/>
      <c r="E14" s="490"/>
    </row>
    <row r="15" ht="22.5" customHeight="1" spans="1:5" x14ac:dyDescent="0.25">
      <c r="A15" s="489"/>
      <c r="B15" s="201"/>
      <c r="C15" s="201"/>
      <c r="D15" s="201"/>
      <c r="E15" s="490"/>
    </row>
    <row r="16" ht="22.5" customHeight="1" spans="1:5" x14ac:dyDescent="0.25">
      <c r="A16" s="489"/>
      <c r="B16" s="201"/>
      <c r="C16" s="201"/>
      <c r="D16" s="201"/>
      <c r="E16" s="490"/>
    </row>
    <row r="17" ht="22.5" customHeight="1" spans="1:5" x14ac:dyDescent="0.25">
      <c r="A17" s="489"/>
      <c r="B17" s="201"/>
      <c r="C17" s="201"/>
      <c r="D17" s="201"/>
      <c r="E17" s="490"/>
    </row>
    <row r="18" ht="22.5" customHeight="1" spans="1:5" x14ac:dyDescent="0.25">
      <c r="A18" s="489"/>
      <c r="B18" s="201"/>
      <c r="C18" s="201"/>
      <c r="D18" s="201"/>
      <c r="E18" s="490"/>
    </row>
    <row r="19" ht="22.5" customHeight="1" spans="1:5" x14ac:dyDescent="0.25">
      <c r="A19" s="489"/>
      <c r="B19" s="201"/>
      <c r="C19" s="201"/>
      <c r="D19" s="201"/>
      <c r="E19" s="490"/>
    </row>
    <row r="20" ht="22.5" customHeight="1" spans="1:5" x14ac:dyDescent="0.25">
      <c r="A20" s="489"/>
      <c r="B20" s="201"/>
      <c r="C20" s="201"/>
      <c r="D20" s="201"/>
      <c r="E20" s="490"/>
    </row>
    <row r="21" ht="22.5" customHeight="1" spans="1:5" x14ac:dyDescent="0.25">
      <c r="A21" s="489"/>
      <c r="B21" s="201"/>
      <c r="C21" s="201"/>
      <c r="D21" s="201"/>
      <c r="E21" s="490"/>
    </row>
    <row r="22" ht="22.5" customHeight="1" spans="1:5" x14ac:dyDescent="0.25">
      <c r="A22" s="489"/>
      <c r="B22" s="201"/>
      <c r="C22" s="201"/>
      <c r="D22" s="201"/>
      <c r="E22" s="490"/>
    </row>
    <row r="23" ht="22.5" customHeight="1" spans="1:5" x14ac:dyDescent="0.25">
      <c r="A23" s="489"/>
      <c r="B23" s="201"/>
      <c r="C23" s="201"/>
      <c r="D23" s="201"/>
      <c r="E23" s="490"/>
    </row>
    <row r="24" ht="22.5" customHeight="1" hidden="1" spans="1:5" x14ac:dyDescent="0.25">
      <c r="A24" s="489"/>
      <c r="B24" s="201"/>
      <c r="C24" s="201"/>
      <c r="D24" s="201"/>
      <c r="E24" s="490"/>
    </row>
    <row r="25" ht="22.5" customHeight="1" hidden="1" spans="1:5" x14ac:dyDescent="0.25">
      <c r="A25" s="489"/>
      <c r="B25" s="201"/>
      <c r="C25" s="201"/>
      <c r="D25" s="201"/>
      <c r="E25" s="490"/>
    </row>
    <row r="26" ht="22.5" customHeight="1" hidden="1" spans="1:5" x14ac:dyDescent="0.25">
      <c r="A26" s="489"/>
      <c r="B26" s="201"/>
      <c r="C26" s="201"/>
      <c r="D26" s="201"/>
      <c r="E26" s="490"/>
    </row>
    <row r="27" ht="22.5" customHeight="1" hidden="1" spans="1:5" x14ac:dyDescent="0.25">
      <c r="A27" s="489"/>
      <c r="B27" s="201"/>
      <c r="C27" s="201"/>
      <c r="D27" s="201"/>
      <c r="E27" s="490"/>
    </row>
    <row r="28" ht="22.5" customHeight="1" hidden="1" spans="1:5" x14ac:dyDescent="0.25">
      <c r="A28" s="489"/>
      <c r="B28" s="201"/>
      <c r="C28" s="201"/>
      <c r="D28" s="201"/>
      <c r="E28" s="490"/>
    </row>
    <row r="29" ht="22.5" customHeight="1" hidden="1" spans="1:5" x14ac:dyDescent="0.25">
      <c r="A29" s="489"/>
      <c r="B29" s="201"/>
      <c r="C29" s="201"/>
      <c r="D29" s="201"/>
      <c r="E29" s="490"/>
    </row>
    <row r="30" ht="22.5" customHeight="1" hidden="1" spans="1:5" x14ac:dyDescent="0.25">
      <c r="A30" s="489"/>
      <c r="B30" s="201"/>
      <c r="C30" s="201"/>
      <c r="D30" s="201"/>
      <c r="E30" s="490"/>
    </row>
    <row r="31" ht="22.5" customHeight="1" hidden="1" spans="1:5" x14ac:dyDescent="0.25">
      <c r="A31" s="489"/>
      <c r="B31" s="201"/>
      <c r="C31" s="201"/>
      <c r="D31" s="201"/>
      <c r="E31" s="490"/>
    </row>
    <row r="32" ht="22.5" customHeight="1" spans="1:5" x14ac:dyDescent="0.25">
      <c r="A32" s="489"/>
      <c r="B32" s="201"/>
      <c r="C32" s="201"/>
      <c r="D32" s="201"/>
      <c r="E32" s="490"/>
    </row>
    <row r="33" ht="22.5" customHeight="1" spans="1:5" x14ac:dyDescent="0.25">
      <c r="A33" s="491"/>
      <c r="B33" s="203"/>
      <c r="C33" s="203"/>
      <c r="D33" s="203"/>
      <c r="E33" s="492"/>
    </row>
    <row r="34" spans="1:6" x14ac:dyDescent="0.25">
      <c r="A34" s="57"/>
      <c r="B34" s="57"/>
      <c r="C34" s="57"/>
      <c r="D34" s="57"/>
      <c r="E34" s="57"/>
      <c r="F34" s="57"/>
    </row>
    <row r="35" spans="1:6" x14ac:dyDescent="0.25">
      <c r="A35" s="57"/>
      <c r="B35" s="57"/>
      <c r="C35" s="57"/>
      <c r="D35" s="57"/>
      <c r="E35" s="57"/>
      <c r="F35" s="57"/>
    </row>
    <row r="36" spans="1:6" x14ac:dyDescent="0.25">
      <c r="A36" s="57"/>
      <c r="B36" s="57"/>
      <c r="C36" s="57"/>
      <c r="D36" s="57"/>
      <c r="E36" s="57"/>
      <c r="F36" s="57"/>
    </row>
    <row r="37" spans="1:6" x14ac:dyDescent="0.25">
      <c r="A37" s="57"/>
      <c r="B37" s="57"/>
      <c r="C37" s="57"/>
      <c r="D37" s="57"/>
      <c r="E37" s="57"/>
      <c r="F37" s="57"/>
    </row>
    <row r="38" spans="1:6" x14ac:dyDescent="0.25">
      <c r="A38" s="57"/>
      <c r="B38" s="57"/>
      <c r="C38" s="57"/>
      <c r="D38" s="57"/>
      <c r="E38" s="57"/>
      <c r="F38" s="57"/>
    </row>
  </sheetData>
  <sheetProtection selectLockedCells="1"/>
  <mergeCells count="1">
    <mergeCell ref="A2:E2"/>
  </mergeCells>
  <printOptions horizontalCentered="1"/>
  <pageMargins left="0.2362204724409449" right="0.2362204724409449" top="0.35433070866141736" bottom="0.5511811023622047" header="0.31496062992125984" footer="0.31496062992125984"/>
  <pageSetup orientation="landscape" horizontalDpi="4294967295" verticalDpi="4294967295" scale="91" fitToWidth="1" fitToHeight="1" firstPageNumber="1" useFirstPageNumber="1" copies="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6600"/>
    <pageSetUpPr fitToPage="1"/>
  </sheetPr>
  <dimension ref="A1:S103"/>
  <sheetViews>
    <sheetView workbookViewId="0" zoomScale="110" zoomScaleNormal="130" view="pageBreakPreview">
      <selection activeCell="A8" sqref="A8"/>
    </sheetView>
  </sheetViews>
  <sheetFormatPr defaultRowHeight="15" outlineLevelRow="0" outlineLevelCol="0" x14ac:dyDescent="0.25" defaultColWidth="11.42578125"/>
  <cols>
    <col min="1" max="1" width="5.42578125" style="207" customWidth="1"/>
    <col min="2" max="2" width="36" style="207" customWidth="1"/>
    <col min="3" max="14" width="5.28515625" style="207" customWidth="1"/>
    <col min="15" max="15" width="11.42578125" style="207" customWidth="1"/>
    <col min="16" max="20" style="207" hidden="1" customWidth="1"/>
    <col min="21" max="16384" width="11.42578125" style="207" customWidth="1"/>
  </cols>
  <sheetData>
    <row r="1" spans="1:12" x14ac:dyDescent="0.25">
      <c r="A1" s="270" t="str">
        <f>NOMINA!$F$1</f>
        <v>U.E. "BEATRIZ HARTMANN DE BEDREGAL"</v>
      </c>
      <c r="B1" s="270"/>
      <c r="C1" s="270"/>
      <c r="D1" s="270" t="str">
        <f>NOMINA!$C$2</f>
        <v>CURSO: 5º "A" PRIMARIA</v>
      </c>
      <c r="E1" s="270"/>
      <c r="F1" s="270"/>
      <c r="G1" s="270"/>
      <c r="H1" s="270"/>
      <c r="I1" s="270"/>
      <c r="J1" s="270"/>
      <c r="K1" s="270"/>
      <c r="L1" s="270" t="str">
        <f>NOMINA!$C$4</f>
        <v>GESTIÓN: 2024</v>
      </c>
    </row>
    <row r="2" ht="6" customHeight="1" x14ac:dyDescent="0.25"/>
    <row r="3" ht="21" customHeight="1" spans="1:19" x14ac:dyDescent="0.25">
      <c r="A3" s="282" t="s">
        <v>223</v>
      </c>
      <c r="B3" s="282"/>
      <c r="C3" s="282"/>
      <c r="D3" s="282"/>
      <c r="E3" s="282"/>
      <c r="F3" s="282"/>
      <c r="G3" s="282"/>
      <c r="H3" s="282"/>
      <c r="I3" s="282"/>
      <c r="J3" s="282"/>
      <c r="K3" s="282"/>
      <c r="L3" s="282"/>
      <c r="M3" s="282"/>
      <c r="N3" s="282"/>
      <c r="P3" s="207" t="s">
        <v>224</v>
      </c>
      <c r="Q3" s="207" t="s">
        <v>224</v>
      </c>
      <c r="R3" s="207" t="s">
        <v>225</v>
      </c>
      <c r="S3" s="207" t="s">
        <v>226</v>
      </c>
    </row>
    <row r="4" ht="3" customHeight="1" spans="1:14" x14ac:dyDescent="0.25">
      <c r="A4" s="283"/>
      <c r="B4" s="283"/>
      <c r="C4" s="283"/>
      <c r="D4" s="283"/>
      <c r="E4" s="283"/>
      <c r="F4" s="283"/>
      <c r="G4" s="283"/>
      <c r="H4" s="283"/>
      <c r="I4" s="283"/>
      <c r="J4" s="283"/>
      <c r="K4" s="283"/>
      <c r="L4" s="283"/>
      <c r="M4" s="283"/>
      <c r="N4" s="283"/>
    </row>
    <row r="5" ht="15" customHeight="1" spans="1:19" x14ac:dyDescent="0.25">
      <c r="A5" s="284"/>
      <c r="B5" s="285" t="s">
        <v>227</v>
      </c>
      <c r="C5" s="286" t="s">
        <v>228</v>
      </c>
      <c r="D5" s="287"/>
      <c r="E5" s="287"/>
      <c r="F5" s="287"/>
      <c r="G5" s="287"/>
      <c r="H5" s="288"/>
      <c r="I5" s="289" t="s">
        <v>229</v>
      </c>
      <c r="J5" s="290"/>
      <c r="K5" s="290"/>
      <c r="L5" s="290"/>
      <c r="M5" s="290"/>
      <c r="N5" s="291"/>
      <c r="P5" s="278" t="s">
        <v>230</v>
      </c>
      <c r="Q5" s="278" t="s">
        <v>231</v>
      </c>
      <c r="R5" s="207" t="s">
        <v>232</v>
      </c>
      <c r="S5" s="207" t="s">
        <v>233</v>
      </c>
    </row>
    <row r="6" ht="66.95" customHeight="1" spans="1:19" x14ac:dyDescent="0.25">
      <c r="A6" s="292" t="s">
        <v>7</v>
      </c>
      <c r="B6" s="293" t="s">
        <v>234</v>
      </c>
      <c r="C6" s="294"/>
      <c r="D6" s="294"/>
      <c r="E6" s="294"/>
      <c r="F6" s="294"/>
      <c r="G6" s="294"/>
      <c r="H6" s="295" t="s">
        <v>235</v>
      </c>
      <c r="I6" s="294"/>
      <c r="J6" s="294"/>
      <c r="K6" s="294"/>
      <c r="L6" s="294"/>
      <c r="M6" s="294"/>
      <c r="N6" s="296" t="s">
        <v>235</v>
      </c>
      <c r="P6" s="278" t="s">
        <v>236</v>
      </c>
      <c r="Q6" s="278" t="s">
        <v>237</v>
      </c>
      <c r="R6" s="207" t="s">
        <v>238</v>
      </c>
      <c r="S6" s="207" t="s">
        <v>239</v>
      </c>
    </row>
    <row r="7" ht="66.95" customHeight="1" spans="1:19" x14ac:dyDescent="0.25">
      <c r="A7" s="297"/>
      <c r="B7" s="298" t="s">
        <v>240</v>
      </c>
      <c r="C7" s="299"/>
      <c r="D7" s="299"/>
      <c r="E7" s="299"/>
      <c r="F7" s="299"/>
      <c r="G7" s="299"/>
      <c r="H7" s="300"/>
      <c r="I7" s="299"/>
      <c r="J7" s="299"/>
      <c r="K7" s="299"/>
      <c r="L7" s="299"/>
      <c r="M7" s="299"/>
      <c r="N7" s="301"/>
      <c r="P7" s="278" t="s">
        <v>241</v>
      </c>
      <c r="Q7" s="278" t="s">
        <v>242</v>
      </c>
      <c r="R7" s="207" t="s">
        <v>243</v>
      </c>
      <c r="S7" s="207" t="s">
        <v>244</v>
      </c>
    </row>
    <row r="8" ht="22.5" customHeight="1" spans="1:19" s="278" customFormat="1" x14ac:dyDescent="0.25">
      <c r="A8" s="302">
        <v>1</v>
      </c>
      <c r="B8" s="303" t="str">
        <f>IF(NOMINA!B1="","",NOMINA!B1)</f>
        <v> TORREZ CAMILA VICTORIA</v>
      </c>
      <c r="C8" s="281"/>
      <c r="D8" s="281"/>
      <c r="E8" s="281"/>
      <c r="F8" s="281"/>
      <c r="G8" s="281"/>
      <c r="H8" s="304">
        <f>IFERROR(ROUND(AVERAGE(C8:G8),0),"")</f>
      </c>
      <c r="I8" s="281"/>
      <c r="J8" s="281"/>
      <c r="K8" s="281"/>
      <c r="L8" s="281"/>
      <c r="M8" s="281"/>
      <c r="N8" s="305">
        <f>IFERROR(ROUND(AVERAGE(I8:M8),0),"")</f>
      </c>
      <c r="P8" s="278" t="s">
        <v>245</v>
      </c>
      <c r="Q8" s="278" t="s">
        <v>246</v>
      </c>
      <c r="R8" s="207" t="s">
        <v>247</v>
      </c>
      <c r="S8" s="207" t="s">
        <v>248</v>
      </c>
    </row>
    <row r="9" ht="22.5" customHeight="1" spans="1:19" s="278" customFormat="1" x14ac:dyDescent="0.25">
      <c r="A9" s="302">
        <v>2</v>
      </c>
      <c r="B9" s="303" t="str">
        <f>IF(NOMINA!B2="","",NOMINA!B2)</f>
        <v>AZERO BLANCO SARAH JOYCE</v>
      </c>
      <c r="C9" s="281"/>
      <c r="D9" s="281"/>
      <c r="E9" s="281"/>
      <c r="F9" s="281"/>
      <c r="G9" s="281"/>
      <c r="H9" s="304">
        <f t="shared" ref="H9:H52" si="0">IFERROR(ROUND(AVERAGE(C9:G9),0),"")</f>
      </c>
      <c r="I9" s="281"/>
      <c r="J9" s="281"/>
      <c r="K9" s="281"/>
      <c r="L9" s="281"/>
      <c r="M9" s="281"/>
      <c r="N9" s="305">
        <f t="shared" ref="N9:N52" si="1">IFERROR(ROUND(AVERAGE(I9:M9),0),"")</f>
      </c>
      <c r="P9" s="278" t="s">
        <v>249</v>
      </c>
      <c r="Q9" s="278" t="s">
        <v>250</v>
      </c>
      <c r="R9" s="207" t="s">
        <v>251</v>
      </c>
      <c r="S9" s="207" t="s">
        <v>252</v>
      </c>
    </row>
    <row r="10" ht="22.5" customHeight="1" spans="1:19" s="278" customFormat="1" x14ac:dyDescent="0.25">
      <c r="A10" s="302">
        <v>3</v>
      </c>
      <c r="B10" s="303" t="str">
        <f>IF(NOMINA!B3="","",NOMINA!B3)</f>
        <v>BAUTISTA MITA RODRIGO </v>
      </c>
      <c r="C10" s="281"/>
      <c r="D10" s="281"/>
      <c r="E10" s="281"/>
      <c r="F10" s="281"/>
      <c r="G10" s="281"/>
      <c r="H10" s="304">
        <f t="shared" si="0"/>
      </c>
      <c r="I10" s="281"/>
      <c r="J10" s="281"/>
      <c r="K10" s="281"/>
      <c r="L10" s="281"/>
      <c r="M10" s="281"/>
      <c r="N10" s="305">
        <f t="shared" si="1"/>
      </c>
      <c r="P10" s="278" t="s">
        <v>253</v>
      </c>
      <c r="Q10" s="278" t="s">
        <v>254</v>
      </c>
      <c r="R10" s="207"/>
      <c r="S10" s="207"/>
    </row>
    <row r="11" ht="22.5" customHeight="1" spans="1:19" s="278" customFormat="1" x14ac:dyDescent="0.25">
      <c r="A11" s="302">
        <v>4</v>
      </c>
      <c r="B11" s="303" t="str">
        <f>IF(NOMINA!B4="","",NOMINA!B4)</f>
        <v>CANSECO PEREDO ANGELINA ISABELLA</v>
      </c>
      <c r="C11" s="281"/>
      <c r="D11" s="281"/>
      <c r="E11" s="281"/>
      <c r="F11" s="281"/>
      <c r="G11" s="281"/>
      <c r="H11" s="304">
        <f t="shared" si="0"/>
      </c>
      <c r="I11" s="281"/>
      <c r="J11" s="281"/>
      <c r="K11" s="281"/>
      <c r="L11" s="281"/>
      <c r="M11" s="281"/>
      <c r="N11" s="305">
        <f t="shared" si="1"/>
      </c>
      <c r="P11" s="278" t="s">
        <v>255</v>
      </c>
      <c r="Q11" s="278" t="s">
        <v>256</v>
      </c>
      <c r="R11" s="207"/>
      <c r="S11" s="207"/>
    </row>
    <row r="12" ht="22.5" customHeight="1" spans="1:17" s="278" customFormat="1" x14ac:dyDescent="0.25">
      <c r="A12" s="302">
        <v>5</v>
      </c>
      <c r="B12" s="303" t="str">
        <f>IF(NOMINA!B5="","",NOMINA!B5)</f>
        <v>CERVANTES GUTIERREZ LUIS FERNANDO</v>
      </c>
      <c r="C12" s="281"/>
      <c r="D12" s="281"/>
      <c r="E12" s="281"/>
      <c r="F12" s="281"/>
      <c r="G12" s="281"/>
      <c r="H12" s="304">
        <f t="shared" si="0"/>
      </c>
      <c r="I12" s="281"/>
      <c r="J12" s="281"/>
      <c r="K12" s="281"/>
      <c r="L12" s="281"/>
      <c r="M12" s="281"/>
      <c r="N12" s="305">
        <f t="shared" si="1"/>
      </c>
      <c r="P12" s="278" t="s">
        <v>257</v>
      </c>
      <c r="Q12" s="278" t="s">
        <v>258</v>
      </c>
    </row>
    <row r="13" ht="22.5" customHeight="1" spans="1:17" s="278" customFormat="1" x14ac:dyDescent="0.25">
      <c r="A13" s="302">
        <v>6</v>
      </c>
      <c r="B13" s="303" t="str">
        <f>IF(NOMINA!B6="","",NOMINA!B6)</f>
        <v>COLQUE QUENTA MICHELLE ANGELETH</v>
      </c>
      <c r="C13" s="281"/>
      <c r="D13" s="281"/>
      <c r="E13" s="281"/>
      <c r="F13" s="281"/>
      <c r="G13" s="281"/>
      <c r="H13" s="304">
        <f t="shared" si="0"/>
      </c>
      <c r="I13" s="281"/>
      <c r="J13" s="281"/>
      <c r="K13" s="281"/>
      <c r="L13" s="281"/>
      <c r="M13" s="281"/>
      <c r="N13" s="305">
        <f t="shared" si="1"/>
      </c>
      <c r="P13" s="278" t="s">
        <v>259</v>
      </c>
      <c r="Q13" s="278" t="s">
        <v>260</v>
      </c>
    </row>
    <row r="14" ht="22.5" customHeight="1" spans="1:17" s="278" customFormat="1" x14ac:dyDescent="0.25">
      <c r="A14" s="302">
        <v>7</v>
      </c>
      <c r="B14" s="303" t="str">
        <f>IF(NOMINA!B7="","",NOMINA!B7)</f>
        <v>CORDOVA MONTAÑO KENDALL MATIAS</v>
      </c>
      <c r="C14" s="281"/>
      <c r="D14" s="281"/>
      <c r="E14" s="281"/>
      <c r="F14" s="281"/>
      <c r="G14" s="281"/>
      <c r="H14" s="304">
        <f t="shared" si="0"/>
      </c>
      <c r="I14" s="281"/>
      <c r="J14" s="281"/>
      <c r="K14" s="281"/>
      <c r="L14" s="281"/>
      <c r="M14" s="281"/>
      <c r="N14" s="305">
        <f t="shared" si="1"/>
      </c>
      <c r="P14" s="278" t="s">
        <v>261</v>
      </c>
      <c r="Q14" s="278" t="s">
        <v>262</v>
      </c>
    </row>
    <row r="15" ht="22.5" customHeight="1" spans="1:17" s="278" customFormat="1" x14ac:dyDescent="0.25">
      <c r="A15" s="302">
        <v>8</v>
      </c>
      <c r="B15" s="303" t="str">
        <f>IF(NOMINA!B8="","",NOMINA!B8)</f>
        <v>CUCHALLO ALORAS CHRISTOPHER </v>
      </c>
      <c r="C15" s="281"/>
      <c r="D15" s="281"/>
      <c r="E15" s="281"/>
      <c r="F15" s="281"/>
      <c r="G15" s="281"/>
      <c r="H15" s="304">
        <f t="shared" si="0"/>
      </c>
      <c r="I15" s="281"/>
      <c r="J15" s="281"/>
      <c r="K15" s="281"/>
      <c r="L15" s="281"/>
      <c r="M15" s="281"/>
      <c r="N15" s="305">
        <f t="shared" si="1"/>
      </c>
      <c r="P15" s="278" t="s">
        <v>263</v>
      </c>
      <c r="Q15" s="278" t="s">
        <v>264</v>
      </c>
    </row>
    <row r="16" ht="22.5" customHeight="1" spans="1:17" s="278" customFormat="1" x14ac:dyDescent="0.25">
      <c r="A16" s="302">
        <v>9</v>
      </c>
      <c r="B16" s="303" t="str">
        <f>IF(NOMINA!B9="","",NOMINA!B9)</f>
        <v>DUARTE MELO ANA CLARA</v>
      </c>
      <c r="C16" s="281"/>
      <c r="D16" s="281"/>
      <c r="E16" s="281"/>
      <c r="F16" s="281"/>
      <c r="G16" s="281"/>
      <c r="H16" s="304">
        <f t="shared" si="0"/>
      </c>
      <c r="I16" s="281"/>
      <c r="J16" s="281"/>
      <c r="K16" s="281"/>
      <c r="L16" s="281"/>
      <c r="M16" s="281"/>
      <c r="N16" s="305">
        <f t="shared" si="1"/>
      </c>
      <c r="P16" s="278" t="s">
        <v>265</v>
      </c>
      <c r="Q16" s="278" t="s">
        <v>266</v>
      </c>
    </row>
    <row r="17" ht="22.5" customHeight="1" spans="1:17" s="278" customFormat="1" x14ac:dyDescent="0.25">
      <c r="A17" s="302">
        <v>10</v>
      </c>
      <c r="B17" s="303" t="str">
        <f>IF(NOMINA!B10="","",NOMINA!B10)</f>
        <v>GONZALES ROJAS ANTONELLA INDIRA</v>
      </c>
      <c r="C17" s="281"/>
      <c r="D17" s="281"/>
      <c r="E17" s="281"/>
      <c r="F17" s="281"/>
      <c r="G17" s="281"/>
      <c r="H17" s="304">
        <f t="shared" si="0"/>
      </c>
      <c r="I17" s="281"/>
      <c r="J17" s="281"/>
      <c r="K17" s="281"/>
      <c r="L17" s="281"/>
      <c r="M17" s="281"/>
      <c r="N17" s="305">
        <f t="shared" si="1"/>
      </c>
      <c r="P17" s="278" t="s">
        <v>267</v>
      </c>
      <c r="Q17" s="278" t="s">
        <v>268</v>
      </c>
    </row>
    <row r="18" ht="22.5" customHeight="1" spans="1:17" s="278" customFormat="1" x14ac:dyDescent="0.25">
      <c r="A18" s="302">
        <v>11</v>
      </c>
      <c r="B18" s="303" t="str">
        <f>IF(NOMINA!B11="","",NOMINA!B11)</f>
        <v>GUERRA PANTIGOSO ROGER ALEJANDRO</v>
      </c>
      <c r="C18" s="281"/>
      <c r="D18" s="281"/>
      <c r="E18" s="281"/>
      <c r="F18" s="281"/>
      <c r="G18" s="281"/>
      <c r="H18" s="304">
        <f t="shared" si="0"/>
      </c>
      <c r="I18" s="281"/>
      <c r="J18" s="281"/>
      <c r="K18" s="281"/>
      <c r="L18" s="281"/>
      <c r="M18" s="281"/>
      <c r="N18" s="305">
        <f t="shared" si="1"/>
      </c>
      <c r="P18" s="278" t="s">
        <v>269</v>
      </c>
      <c r="Q18" s="278" t="s">
        <v>270</v>
      </c>
    </row>
    <row r="19" ht="22.5" customHeight="1" spans="1:17" s="278" customFormat="1" x14ac:dyDescent="0.25">
      <c r="A19" s="302">
        <v>12</v>
      </c>
      <c r="B19" s="303" t="str">
        <f>IF(NOMINA!B12="","",NOMINA!B12)</f>
        <v>LEON GARNICA JUNIOR ISAIAS</v>
      </c>
      <c r="C19" s="281"/>
      <c r="D19" s="281"/>
      <c r="E19" s="281"/>
      <c r="F19" s="281"/>
      <c r="G19" s="281"/>
      <c r="H19" s="304">
        <f t="shared" si="0"/>
      </c>
      <c r="I19" s="281"/>
      <c r="J19" s="281"/>
      <c r="K19" s="281"/>
      <c r="L19" s="281"/>
      <c r="M19" s="281"/>
      <c r="N19" s="305">
        <f t="shared" si="1"/>
      </c>
      <c r="P19" s="278" t="s">
        <v>271</v>
      </c>
      <c r="Q19" s="278" t="s">
        <v>272</v>
      </c>
    </row>
    <row r="20" ht="22.5" customHeight="1" spans="1:17" s="278" customFormat="1" x14ac:dyDescent="0.25">
      <c r="A20" s="302">
        <v>13</v>
      </c>
      <c r="B20" s="303" t="str">
        <f>IF(NOMINA!B13="","",NOMINA!B13)</f>
        <v>MAMANI ESTRADA MARISOL CARMEN</v>
      </c>
      <c r="C20" s="281"/>
      <c r="D20" s="281"/>
      <c r="E20" s="281"/>
      <c r="F20" s="281"/>
      <c r="G20" s="281"/>
      <c r="H20" s="304">
        <f t="shared" si="0"/>
      </c>
      <c r="I20" s="281"/>
      <c r="J20" s="281"/>
      <c r="K20" s="281"/>
      <c r="L20" s="281"/>
      <c r="M20" s="281"/>
      <c r="N20" s="305">
        <f t="shared" si="1"/>
      </c>
      <c r="P20" s="278" t="s">
        <v>273</v>
      </c>
      <c r="Q20" s="278" t="s">
        <v>274</v>
      </c>
    </row>
    <row r="21" ht="22.5" customHeight="1" spans="1:17" s="278" customFormat="1" x14ac:dyDescent="0.25">
      <c r="A21" s="302">
        <v>14</v>
      </c>
      <c r="B21" s="303" t="str">
        <f>IF(NOMINA!B14="","",NOMINA!B14)</f>
        <v>MURILLO CALIZAYA DAVID GABRIEL</v>
      </c>
      <c r="C21" s="281"/>
      <c r="D21" s="281"/>
      <c r="E21" s="281"/>
      <c r="F21" s="281"/>
      <c r="G21" s="281"/>
      <c r="H21" s="304">
        <f t="shared" si="0"/>
      </c>
      <c r="I21" s="281"/>
      <c r="J21" s="281"/>
      <c r="K21" s="281"/>
      <c r="L21" s="281"/>
      <c r="M21" s="281"/>
      <c r="N21" s="305">
        <f t="shared" si="1"/>
      </c>
      <c r="P21" s="278" t="s">
        <v>275</v>
      </c>
      <c r="Q21" s="278" t="s">
        <v>276</v>
      </c>
    </row>
    <row r="22" ht="22.5" customHeight="1" spans="1:17" s="278" customFormat="1" x14ac:dyDescent="0.25">
      <c r="A22" s="302">
        <v>15</v>
      </c>
      <c r="B22" s="303" t="str">
        <f>IF(NOMINA!B15="","",NOMINA!B15)</f>
        <v>OROSCO LIMACHI ADRIAN </v>
      </c>
      <c r="C22" s="281"/>
      <c r="D22" s="281"/>
      <c r="E22" s="281"/>
      <c r="F22" s="281"/>
      <c r="G22" s="281"/>
      <c r="H22" s="304">
        <f t="shared" si="0"/>
      </c>
      <c r="I22" s="281"/>
      <c r="J22" s="281"/>
      <c r="K22" s="281"/>
      <c r="L22" s="281"/>
      <c r="M22" s="281"/>
      <c r="N22" s="305">
        <f t="shared" si="1"/>
      </c>
      <c r="P22" s="278" t="s">
        <v>277</v>
      </c>
      <c r="Q22" s="278" t="s">
        <v>278</v>
      </c>
    </row>
    <row r="23" ht="22.5" customHeight="1" spans="1:17" s="278" customFormat="1" x14ac:dyDescent="0.25">
      <c r="A23" s="302">
        <v>16</v>
      </c>
      <c r="B23" s="303" t="str">
        <f>IF(NOMINA!B16="","",NOMINA!B16)</f>
        <v>REINAGA CHOQUECALLATA DAYANA </v>
      </c>
      <c r="C23" s="281"/>
      <c r="D23" s="281"/>
      <c r="E23" s="281"/>
      <c r="F23" s="281"/>
      <c r="G23" s="281"/>
      <c r="H23" s="304">
        <f t="shared" si="0"/>
      </c>
      <c r="I23" s="281"/>
      <c r="J23" s="281"/>
      <c r="K23" s="281"/>
      <c r="L23" s="281"/>
      <c r="M23" s="281"/>
      <c r="N23" s="305">
        <f t="shared" si="1"/>
      </c>
      <c r="P23" s="278" t="s">
        <v>279</v>
      </c>
      <c r="Q23" s="278" t="s">
        <v>280</v>
      </c>
    </row>
    <row r="24" ht="22.5" customHeight="1" spans="1:17" s="278" customFormat="1" x14ac:dyDescent="0.25">
      <c r="A24" s="302">
        <v>17</v>
      </c>
      <c r="B24" s="303" t="str">
        <f>IF(NOMINA!B17="","",NOMINA!B17)</f>
        <v>RIVERO VIDAL LUZ MARIA</v>
      </c>
      <c r="C24" s="281"/>
      <c r="D24" s="281"/>
      <c r="E24" s="281"/>
      <c r="F24" s="281"/>
      <c r="G24" s="281"/>
      <c r="H24" s="304">
        <f t="shared" si="0"/>
      </c>
      <c r="I24" s="281"/>
      <c r="J24" s="281"/>
      <c r="K24" s="281"/>
      <c r="L24" s="281"/>
      <c r="M24" s="281"/>
      <c r="N24" s="305">
        <f t="shared" si="1"/>
      </c>
      <c r="P24" s="278" t="s">
        <v>281</v>
      </c>
      <c r="Q24" s="278" t="s">
        <v>282</v>
      </c>
    </row>
    <row r="25" ht="22.5" customHeight="1" spans="1:17" s="278" customFormat="1" x14ac:dyDescent="0.25">
      <c r="A25" s="302">
        <v>18</v>
      </c>
      <c r="B25" s="303" t="str">
        <f>IF(NOMINA!B18="","",NOMINA!B18)</f>
        <v>ROJAS MESA KIMBERLYN DARLY</v>
      </c>
      <c r="C25" s="281"/>
      <c r="D25" s="281"/>
      <c r="E25" s="281"/>
      <c r="F25" s="281"/>
      <c r="G25" s="281"/>
      <c r="H25" s="304">
        <f t="shared" si="0"/>
      </c>
      <c r="I25" s="281"/>
      <c r="J25" s="281"/>
      <c r="K25" s="281"/>
      <c r="L25" s="281"/>
      <c r="M25" s="281"/>
      <c r="N25" s="305">
        <f t="shared" si="1"/>
      </c>
      <c r="P25" s="278" t="s">
        <v>283</v>
      </c>
      <c r="Q25" s="278" t="s">
        <v>284</v>
      </c>
    </row>
    <row r="26" ht="22.5" customHeight="1" spans="1:17" s="278" customFormat="1" x14ac:dyDescent="0.25">
      <c r="A26" s="302">
        <v>19</v>
      </c>
      <c r="B26" s="303" t="str">
        <f>IF(NOMINA!B19="","",NOMINA!B19)</f>
        <v>SOLIZ SAAVEDRA FERNANDO MARTIN</v>
      </c>
      <c r="C26" s="281"/>
      <c r="D26" s="281"/>
      <c r="E26" s="281"/>
      <c r="F26" s="281"/>
      <c r="G26" s="281"/>
      <c r="H26" s="304">
        <f t="shared" si="0"/>
      </c>
      <c r="I26" s="281"/>
      <c r="J26" s="281"/>
      <c r="K26" s="281"/>
      <c r="L26" s="281"/>
      <c r="M26" s="281"/>
      <c r="N26" s="305">
        <f t="shared" si="1"/>
      </c>
      <c r="P26" s="278" t="s">
        <v>285</v>
      </c>
      <c r="Q26" s="278" t="s">
        <v>286</v>
      </c>
    </row>
    <row r="27" ht="22.5" customHeight="1" spans="1:17" s="278" customFormat="1" x14ac:dyDescent="0.25">
      <c r="A27" s="302">
        <v>20</v>
      </c>
      <c r="B27" s="303" t="str">
        <f>IF(NOMINA!B20="","",NOMINA!B20)</f>
        <v>VILLARROEL CAMPOS ISAIAS ORIOL</v>
      </c>
      <c r="C27" s="281"/>
      <c r="D27" s="281"/>
      <c r="E27" s="281"/>
      <c r="F27" s="281"/>
      <c r="G27" s="281"/>
      <c r="H27" s="304">
        <f t="shared" si="0"/>
      </c>
      <c r="I27" s="281"/>
      <c r="J27" s="281"/>
      <c r="K27" s="281"/>
      <c r="L27" s="281"/>
      <c r="M27" s="281"/>
      <c r="N27" s="305">
        <f t="shared" si="1"/>
      </c>
      <c r="P27" s="278" t="s">
        <v>287</v>
      </c>
      <c r="Q27" s="278" t="s">
        <v>288</v>
      </c>
    </row>
    <row r="28" ht="22.5" customHeight="1" spans="1:17" s="278" customFormat="1" x14ac:dyDescent="0.25">
      <c r="A28" s="302">
        <v>21</v>
      </c>
      <c r="B28" s="303" t="str">
        <f>IF(NOMINA!B21="","",NOMINA!B21)</f>
        <v>  </v>
      </c>
      <c r="C28" s="281"/>
      <c r="D28" s="281"/>
      <c r="E28" s="281"/>
      <c r="F28" s="281"/>
      <c r="G28" s="281"/>
      <c r="H28" s="304">
        <f t="shared" si="0"/>
      </c>
      <c r="I28" s="281"/>
      <c r="J28" s="281"/>
      <c r="K28" s="281"/>
      <c r="L28" s="281"/>
      <c r="M28" s="281"/>
      <c r="N28" s="305">
        <f t="shared" si="1"/>
      </c>
      <c r="P28" s="278" t="s">
        <v>289</v>
      </c>
      <c r="Q28" s="278" t="s">
        <v>290</v>
      </c>
    </row>
    <row r="29" ht="22.5" customHeight="1" spans="1:17" s="278" customFormat="1" x14ac:dyDescent="0.25">
      <c r="A29" s="302">
        <v>22</v>
      </c>
      <c r="B29" s="303" t="str">
        <f>IF(NOMINA!B22="","",NOMINA!B22)</f>
        <v>  </v>
      </c>
      <c r="C29" s="281"/>
      <c r="D29" s="281"/>
      <c r="E29" s="281"/>
      <c r="F29" s="281"/>
      <c r="G29" s="281"/>
      <c r="H29" s="304">
        <f t="shared" si="0"/>
      </c>
      <c r="I29" s="281"/>
      <c r="J29" s="281"/>
      <c r="K29" s="281"/>
      <c r="L29" s="281"/>
      <c r="M29" s="281"/>
      <c r="N29" s="305">
        <f t="shared" si="1"/>
      </c>
      <c r="P29" s="278" t="s">
        <v>291</v>
      </c>
      <c r="Q29" s="278" t="s">
        <v>292</v>
      </c>
    </row>
    <row r="30" ht="22.5" customHeight="1" spans="1:17" s="278" customFormat="1" x14ac:dyDescent="0.25">
      <c r="A30" s="302">
        <v>23</v>
      </c>
      <c r="B30" s="303" t="str">
        <f>IF(NOMINA!B23="","",NOMINA!B23)</f>
        <v>  </v>
      </c>
      <c r="C30" s="281"/>
      <c r="D30" s="281"/>
      <c r="E30" s="281"/>
      <c r="F30" s="281"/>
      <c r="G30" s="281"/>
      <c r="H30" s="304">
        <f t="shared" si="0"/>
      </c>
      <c r="I30" s="281"/>
      <c r="J30" s="281"/>
      <c r="K30" s="281"/>
      <c r="L30" s="281"/>
      <c r="M30" s="281"/>
      <c r="N30" s="305">
        <f t="shared" si="1"/>
      </c>
      <c r="P30" s="278" t="s">
        <v>293</v>
      </c>
      <c r="Q30" s="278" t="s">
        <v>294</v>
      </c>
    </row>
    <row r="31" ht="22.5" customHeight="1" spans="1:17" s="278" customFormat="1" x14ac:dyDescent="0.25">
      <c r="A31" s="302">
        <v>24</v>
      </c>
      <c r="B31" s="303" t="str">
        <f>IF(NOMINA!B24="","",NOMINA!B24)</f>
        <v>  </v>
      </c>
      <c r="C31" s="281"/>
      <c r="D31" s="281"/>
      <c r="E31" s="281"/>
      <c r="F31" s="281"/>
      <c r="G31" s="281"/>
      <c r="H31" s="304">
        <f t="shared" si="0"/>
      </c>
      <c r="I31" s="281"/>
      <c r="J31" s="281"/>
      <c r="K31" s="281"/>
      <c r="L31" s="281"/>
      <c r="M31" s="281"/>
      <c r="N31" s="305">
        <f t="shared" si="1"/>
      </c>
      <c r="P31" s="278" t="s">
        <v>295</v>
      </c>
      <c r="Q31" s="278" t="s">
        <v>296</v>
      </c>
    </row>
    <row r="32" ht="22.5" customHeight="1" spans="1:17" s="278" customFormat="1" x14ac:dyDescent="0.25">
      <c r="A32" s="302">
        <v>25</v>
      </c>
      <c r="B32" s="303" t="str">
        <f>IF(NOMINA!B25="","",NOMINA!B25)</f>
        <v>  </v>
      </c>
      <c r="C32" s="281"/>
      <c r="D32" s="281"/>
      <c r="E32" s="281"/>
      <c r="F32" s="281"/>
      <c r="G32" s="281"/>
      <c r="H32" s="304">
        <f t="shared" si="0"/>
      </c>
      <c r="I32" s="281"/>
      <c r="J32" s="281"/>
      <c r="K32" s="281"/>
      <c r="L32" s="281"/>
      <c r="M32" s="281"/>
      <c r="N32" s="305">
        <f t="shared" si="1"/>
      </c>
      <c r="P32" s="278" t="s">
        <v>297</v>
      </c>
      <c r="Q32" s="278" t="s">
        <v>298</v>
      </c>
    </row>
    <row r="33" ht="18" customHeight="1" hidden="1" spans="1:17" s="278" customFormat="1" x14ac:dyDescent="0.25">
      <c r="A33" s="302">
        <v>26</v>
      </c>
      <c r="B33" s="303" t="str">
        <f>IF(NOMINA!B26="","",NOMINA!B26)</f>
        <v>  </v>
      </c>
      <c r="C33" s="281"/>
      <c r="D33" s="281"/>
      <c r="E33" s="281"/>
      <c r="F33" s="281"/>
      <c r="G33" s="281"/>
      <c r="H33" s="304">
        <f t="shared" si="0"/>
      </c>
      <c r="I33" s="281"/>
      <c r="J33" s="281"/>
      <c r="K33" s="281"/>
      <c r="L33" s="281"/>
      <c r="M33" s="281"/>
      <c r="N33" s="305">
        <f t="shared" si="1"/>
      </c>
      <c r="P33" s="278" t="s">
        <v>299</v>
      </c>
      <c r="Q33" s="278" t="s">
        <v>300</v>
      </c>
    </row>
    <row r="34" ht="18" customHeight="1" hidden="1" spans="1:17" s="278" customFormat="1" x14ac:dyDescent="0.25">
      <c r="A34" s="302">
        <v>27</v>
      </c>
      <c r="B34" s="303" t="str">
        <f>IF(NOMINA!B27="","",NOMINA!B27)</f>
        <v>  </v>
      </c>
      <c r="C34" s="281"/>
      <c r="D34" s="281"/>
      <c r="E34" s="281"/>
      <c r="F34" s="281"/>
      <c r="G34" s="281"/>
      <c r="H34" s="304">
        <f t="shared" si="0"/>
      </c>
      <c r="I34" s="281"/>
      <c r="J34" s="281"/>
      <c r="K34" s="281"/>
      <c r="L34" s="281"/>
      <c r="M34" s="281"/>
      <c r="N34" s="305">
        <f t="shared" si="1"/>
      </c>
      <c r="P34" s="278" t="s">
        <v>301</v>
      </c>
      <c r="Q34" s="278" t="s">
        <v>302</v>
      </c>
    </row>
    <row r="35" ht="18" customHeight="1" hidden="1" spans="1:17" s="278" customFormat="1" x14ac:dyDescent="0.25">
      <c r="A35" s="302">
        <v>28</v>
      </c>
      <c r="B35" s="303" t="str">
        <f>IF(NOMINA!B28="","",NOMINA!B28)</f>
        <v>  </v>
      </c>
      <c r="C35" s="281"/>
      <c r="D35" s="281"/>
      <c r="E35" s="281"/>
      <c r="F35" s="281"/>
      <c r="G35" s="281"/>
      <c r="H35" s="304">
        <f t="shared" si="0"/>
      </c>
      <c r="I35" s="281"/>
      <c r="J35" s="281"/>
      <c r="K35" s="281"/>
      <c r="L35" s="281"/>
      <c r="M35" s="281"/>
      <c r="N35" s="305">
        <f t="shared" si="1"/>
      </c>
      <c r="P35" s="278" t="s">
        <v>303</v>
      </c>
      <c r="Q35" s="278" t="s">
        <v>304</v>
      </c>
    </row>
    <row r="36" ht="18" customHeight="1" hidden="1" spans="1:17" s="278" customFormat="1" x14ac:dyDescent="0.25">
      <c r="A36" s="302">
        <v>29</v>
      </c>
      <c r="B36" s="303" t="str">
        <f>IF(NOMINA!B29="","",NOMINA!B29)</f>
        <v>  </v>
      </c>
      <c r="C36" s="281"/>
      <c r="D36" s="281"/>
      <c r="E36" s="281"/>
      <c r="F36" s="281"/>
      <c r="G36" s="281"/>
      <c r="H36" s="304">
        <f t="shared" si="0"/>
      </c>
      <c r="I36" s="281"/>
      <c r="J36" s="281"/>
      <c r="K36" s="281"/>
      <c r="L36" s="281"/>
      <c r="M36" s="281"/>
      <c r="N36" s="305">
        <f t="shared" si="1"/>
      </c>
      <c r="P36" s="278" t="s">
        <v>305</v>
      </c>
      <c r="Q36" s="278" t="s">
        <v>306</v>
      </c>
    </row>
    <row r="37" ht="18" customHeight="1" hidden="1" spans="1:17" s="278" customFormat="1" x14ac:dyDescent="0.25">
      <c r="A37" s="302">
        <v>30</v>
      </c>
      <c r="B37" s="303" t="str">
        <f>IF(NOMINA!B30="","",NOMINA!B30)</f>
        <v>  </v>
      </c>
      <c r="C37" s="281"/>
      <c r="D37" s="281"/>
      <c r="E37" s="281"/>
      <c r="F37" s="281"/>
      <c r="G37" s="281"/>
      <c r="H37" s="304">
        <f t="shared" si="0"/>
      </c>
      <c r="I37" s="281"/>
      <c r="J37" s="281"/>
      <c r="K37" s="281"/>
      <c r="L37" s="281"/>
      <c r="M37" s="281"/>
      <c r="N37" s="305">
        <f t="shared" si="1"/>
      </c>
      <c r="P37" s="278" t="s">
        <v>307</v>
      </c>
      <c r="Q37" s="278" t="s">
        <v>308</v>
      </c>
    </row>
    <row r="38" ht="18" customHeight="1" hidden="1" spans="1:17" s="278" customFormat="1" x14ac:dyDescent="0.25">
      <c r="A38" s="302">
        <v>31</v>
      </c>
      <c r="B38" s="303" t="str">
        <f>IF(NOMINA!B31="","",NOMINA!B31)</f>
        <v>  </v>
      </c>
      <c r="C38" s="281"/>
      <c r="D38" s="281"/>
      <c r="E38" s="281"/>
      <c r="F38" s="281"/>
      <c r="G38" s="281"/>
      <c r="H38" s="304">
        <f t="shared" si="0"/>
      </c>
      <c r="I38" s="281"/>
      <c r="J38" s="281"/>
      <c r="K38" s="281"/>
      <c r="L38" s="281"/>
      <c r="M38" s="281"/>
      <c r="N38" s="305">
        <f t="shared" si="1"/>
      </c>
      <c r="P38" s="278" t="s">
        <v>309</v>
      </c>
      <c r="Q38" s="278" t="s">
        <v>310</v>
      </c>
    </row>
    <row r="39" ht="18" customHeight="1" hidden="1" spans="1:17" s="278" customFormat="1" x14ac:dyDescent="0.25">
      <c r="A39" s="302">
        <v>32</v>
      </c>
      <c r="B39" s="303" t="str">
        <f>IF(NOMINA!B32="","",NOMINA!B32)</f>
        <v>  </v>
      </c>
      <c r="C39" s="281"/>
      <c r="D39" s="281"/>
      <c r="E39" s="281"/>
      <c r="F39" s="281"/>
      <c r="G39" s="281"/>
      <c r="H39" s="304">
        <f t="shared" si="0"/>
      </c>
      <c r="I39" s="281"/>
      <c r="J39" s="281"/>
      <c r="K39" s="281"/>
      <c r="L39" s="281"/>
      <c r="M39" s="281"/>
      <c r="N39" s="305">
        <f t="shared" si="1"/>
      </c>
      <c r="P39" s="278" t="s">
        <v>311</v>
      </c>
      <c r="Q39" s="278" t="s">
        <v>312</v>
      </c>
    </row>
    <row r="40" ht="18" customHeight="1" hidden="1" spans="1:17" s="278" customFormat="1" x14ac:dyDescent="0.25">
      <c r="A40" s="302">
        <v>33</v>
      </c>
      <c r="B40" s="303" t="str">
        <f>IF(NOMINA!B33="","",NOMINA!B33)</f>
        <v>  </v>
      </c>
      <c r="C40" s="281"/>
      <c r="D40" s="281"/>
      <c r="E40" s="281"/>
      <c r="F40" s="281"/>
      <c r="G40" s="281"/>
      <c r="H40" s="304">
        <f t="shared" si="0"/>
      </c>
      <c r="I40" s="281"/>
      <c r="J40" s="281"/>
      <c r="K40" s="281"/>
      <c r="L40" s="281"/>
      <c r="M40" s="281"/>
      <c r="N40" s="305">
        <f t="shared" si="1"/>
      </c>
      <c r="P40" s="278" t="s">
        <v>313</v>
      </c>
      <c r="Q40" s="278" t="s">
        <v>314</v>
      </c>
    </row>
    <row r="41" ht="15.95" customHeight="1" hidden="1" spans="1:17" s="278" customFormat="1" x14ac:dyDescent="0.25">
      <c r="A41" s="302">
        <v>34</v>
      </c>
      <c r="B41" s="303" t="str">
        <f>IF(NOMINA!B34="","",NOMINA!B34)</f>
        <v>  </v>
      </c>
      <c r="C41" s="281"/>
      <c r="D41" s="281"/>
      <c r="E41" s="281"/>
      <c r="F41" s="281"/>
      <c r="G41" s="281"/>
      <c r="H41" s="304">
        <f t="shared" si="0"/>
      </c>
      <c r="I41" s="281"/>
      <c r="J41" s="281"/>
      <c r="K41" s="281"/>
      <c r="L41" s="281"/>
      <c r="M41" s="281"/>
      <c r="N41" s="305">
        <f t="shared" si="1"/>
      </c>
      <c r="P41" s="278" t="s">
        <v>315</v>
      </c>
      <c r="Q41" s="278" t="s">
        <v>316</v>
      </c>
    </row>
    <row r="42" ht="15.95" customHeight="1" hidden="1" spans="1:17" s="278" customFormat="1" x14ac:dyDescent="0.25">
      <c r="A42" s="302">
        <v>35</v>
      </c>
      <c r="B42" s="303" t="str">
        <f>IF(NOMINA!B35="","",NOMINA!B35)</f>
        <v>  </v>
      </c>
      <c r="C42" s="281"/>
      <c r="D42" s="281"/>
      <c r="E42" s="281"/>
      <c r="F42" s="281"/>
      <c r="G42" s="281"/>
      <c r="H42" s="304">
        <f t="shared" si="0"/>
      </c>
      <c r="I42" s="281"/>
      <c r="J42" s="281"/>
      <c r="K42" s="281"/>
      <c r="L42" s="281"/>
      <c r="M42" s="281"/>
      <c r="N42" s="305">
        <f t="shared" si="1"/>
      </c>
      <c r="P42" s="278" t="s">
        <v>317</v>
      </c>
      <c r="Q42" s="278" t="s">
        <v>318</v>
      </c>
    </row>
    <row r="43" ht="15.95" customHeight="1" hidden="1" spans="1:17" s="278" customFormat="1" x14ac:dyDescent="0.25">
      <c r="A43" s="302">
        <v>36</v>
      </c>
      <c r="B43" s="303" t="str">
        <f>IF(NOMINA!B36="","",NOMINA!B36)</f>
        <v>  </v>
      </c>
      <c r="C43" s="281"/>
      <c r="D43" s="281"/>
      <c r="E43" s="281"/>
      <c r="F43" s="281"/>
      <c r="G43" s="281"/>
      <c r="H43" s="304">
        <f t="shared" si="0"/>
      </c>
      <c r="I43" s="281"/>
      <c r="J43" s="281"/>
      <c r="K43" s="281"/>
      <c r="L43" s="281"/>
      <c r="M43" s="281"/>
      <c r="N43" s="305">
        <f t="shared" si="1"/>
      </c>
      <c r="P43" s="278" t="s">
        <v>319</v>
      </c>
      <c r="Q43" s="278" t="s">
        <v>320</v>
      </c>
    </row>
    <row r="44" ht="15.95" customHeight="1" hidden="1" spans="1:17" s="278" customFormat="1" x14ac:dyDescent="0.25">
      <c r="A44" s="302">
        <v>37</v>
      </c>
      <c r="B44" s="303" t="str">
        <f>IF(NOMINA!B37="","",NOMINA!B37)</f>
        <v>  </v>
      </c>
      <c r="C44" s="281"/>
      <c r="D44" s="281"/>
      <c r="E44" s="281"/>
      <c r="F44" s="281"/>
      <c r="G44" s="281"/>
      <c r="H44" s="304">
        <f t="shared" si="0"/>
      </c>
      <c r="I44" s="281"/>
      <c r="J44" s="281"/>
      <c r="K44" s="281"/>
      <c r="L44" s="281"/>
      <c r="M44" s="281"/>
      <c r="N44" s="305">
        <f t="shared" si="1"/>
      </c>
      <c r="P44" s="278" t="s">
        <v>321</v>
      </c>
      <c r="Q44" s="278" t="s">
        <v>322</v>
      </c>
    </row>
    <row r="45" ht="15.95" customHeight="1" hidden="1" spans="1:17" s="278" customFormat="1" x14ac:dyDescent="0.25">
      <c r="A45" s="302">
        <v>38</v>
      </c>
      <c r="B45" s="303" t="str">
        <f>IF(NOMINA!B38="","",NOMINA!B38)</f>
        <v>  </v>
      </c>
      <c r="C45" s="281"/>
      <c r="D45" s="281"/>
      <c r="E45" s="281"/>
      <c r="F45" s="281"/>
      <c r="G45" s="281"/>
      <c r="H45" s="304">
        <f t="shared" si="0"/>
      </c>
      <c r="I45" s="281"/>
      <c r="J45" s="281"/>
      <c r="K45" s="281"/>
      <c r="L45" s="281"/>
      <c r="M45" s="281"/>
      <c r="N45" s="305">
        <f t="shared" si="1"/>
      </c>
      <c r="P45" s="278" t="s">
        <v>323</v>
      </c>
      <c r="Q45" s="278" t="s">
        <v>324</v>
      </c>
    </row>
    <row r="46" ht="14.25" customHeight="1" hidden="1" spans="1:17" s="278" customFormat="1" x14ac:dyDescent="0.25">
      <c r="A46" s="302">
        <v>39</v>
      </c>
      <c r="B46" s="303" t="str">
        <f>IF(NOMINA!B39="","",NOMINA!B39)</f>
        <v>  </v>
      </c>
      <c r="C46" s="281"/>
      <c r="D46" s="281"/>
      <c r="E46" s="281"/>
      <c r="F46" s="281"/>
      <c r="G46" s="281"/>
      <c r="H46" s="304">
        <f t="shared" si="0"/>
      </c>
      <c r="I46" s="281"/>
      <c r="J46" s="281"/>
      <c r="K46" s="281"/>
      <c r="L46" s="281"/>
      <c r="M46" s="281"/>
      <c r="N46" s="305">
        <f t="shared" si="1"/>
      </c>
      <c r="P46" s="278" t="s">
        <v>325</v>
      </c>
      <c r="Q46" s="278" t="s">
        <v>326</v>
      </c>
    </row>
    <row r="47" ht="14.25" customHeight="1" hidden="1" spans="1:17" s="278" customFormat="1" x14ac:dyDescent="0.25">
      <c r="A47" s="302">
        <v>40</v>
      </c>
      <c r="B47" s="303" t="str">
        <f>IF(NOMINA!B40="","",NOMINA!B40)</f>
        <v>  </v>
      </c>
      <c r="C47" s="281"/>
      <c r="D47" s="281"/>
      <c r="E47" s="281"/>
      <c r="F47" s="281"/>
      <c r="G47" s="281"/>
      <c r="H47" s="304">
        <f t="shared" si="0"/>
      </c>
      <c r="I47" s="281"/>
      <c r="J47" s="281"/>
      <c r="K47" s="281"/>
      <c r="L47" s="281"/>
      <c r="M47" s="281"/>
      <c r="N47" s="305">
        <f t="shared" si="1"/>
      </c>
      <c r="P47" s="278" t="s">
        <v>327</v>
      </c>
      <c r="Q47" s="278" t="s">
        <v>328</v>
      </c>
    </row>
    <row r="48" ht="14.25" customHeight="1" hidden="1" spans="1:17" s="278" customFormat="1" x14ac:dyDescent="0.25">
      <c r="A48" s="302">
        <v>41</v>
      </c>
      <c r="B48" s="303" t="str">
        <f>IF(NOMINA!B41="","",NOMINA!B41)</f>
        <v>  </v>
      </c>
      <c r="C48" s="281"/>
      <c r="D48" s="281"/>
      <c r="E48" s="281"/>
      <c r="F48" s="281"/>
      <c r="G48" s="281"/>
      <c r="H48" s="304">
        <f t="shared" si="0"/>
      </c>
      <c r="I48" s="281"/>
      <c r="J48" s="281"/>
      <c r="K48" s="281"/>
      <c r="L48" s="281"/>
      <c r="M48" s="281"/>
      <c r="N48" s="305">
        <f t="shared" si="1"/>
      </c>
      <c r="P48" s="278" t="s">
        <v>329</v>
      </c>
      <c r="Q48" s="278" t="s">
        <v>330</v>
      </c>
    </row>
    <row r="49" ht="14.25" customHeight="1" hidden="1" spans="1:17" s="278" customFormat="1" x14ac:dyDescent="0.25">
      <c r="A49" s="302">
        <v>42</v>
      </c>
      <c r="B49" s="303" t="str">
        <f>IF(NOMINA!B42="","",NOMINA!B42)</f>
        <v>  </v>
      </c>
      <c r="C49" s="281"/>
      <c r="D49" s="281"/>
      <c r="E49" s="281"/>
      <c r="F49" s="281"/>
      <c r="G49" s="281"/>
      <c r="H49" s="304">
        <f t="shared" si="0"/>
      </c>
      <c r="I49" s="281"/>
      <c r="J49" s="281"/>
      <c r="K49" s="281"/>
      <c r="L49" s="281"/>
      <c r="M49" s="281"/>
      <c r="N49" s="305">
        <f t="shared" si="1"/>
      </c>
      <c r="P49" s="278" t="s">
        <v>331</v>
      </c>
      <c r="Q49" s="278" t="s">
        <v>332</v>
      </c>
    </row>
    <row r="50" hidden="1" spans="1:17" s="278" customFormat="1" x14ac:dyDescent="0.25">
      <c r="A50" s="302">
        <v>43</v>
      </c>
      <c r="B50" s="303" t="str">
        <f>IF(NOMINA!B43="","",NOMINA!B43)</f>
        <v>  </v>
      </c>
      <c r="C50" s="281"/>
      <c r="D50" s="281"/>
      <c r="E50" s="281"/>
      <c r="F50" s="281"/>
      <c r="G50" s="281"/>
      <c r="H50" s="304">
        <f t="shared" si="0"/>
      </c>
      <c r="I50" s="281"/>
      <c r="J50" s="281"/>
      <c r="K50" s="281"/>
      <c r="L50" s="281"/>
      <c r="M50" s="281"/>
      <c r="N50" s="305">
        <f t="shared" si="1"/>
      </c>
      <c r="P50" s="278" t="s">
        <v>333</v>
      </c>
      <c r="Q50" s="278" t="s">
        <v>334</v>
      </c>
    </row>
    <row r="51" hidden="1" spans="1:17" s="278" customFormat="1" x14ac:dyDescent="0.25">
      <c r="A51" s="302">
        <v>44</v>
      </c>
      <c r="B51" s="303" t="str">
        <f>IF(NOMINA!B44="","",NOMINA!B44)</f>
        <v>  </v>
      </c>
      <c r="C51" s="281"/>
      <c r="D51" s="281"/>
      <c r="E51" s="281"/>
      <c r="F51" s="281"/>
      <c r="G51" s="281"/>
      <c r="H51" s="304">
        <f t="shared" si="0"/>
      </c>
      <c r="I51" s="281"/>
      <c r="J51" s="281"/>
      <c r="K51" s="281"/>
      <c r="L51" s="281"/>
      <c r="M51" s="281"/>
      <c r="N51" s="305">
        <f t="shared" si="1"/>
      </c>
      <c r="P51" s="278" t="s">
        <v>335</v>
      </c>
      <c r="Q51" s="278" t="s">
        <v>336</v>
      </c>
    </row>
    <row r="52" hidden="1" spans="1:17" s="278" customFormat="1" x14ac:dyDescent="0.25">
      <c r="A52" s="302">
        <v>45</v>
      </c>
      <c r="B52" s="303" t="str">
        <f>IF(NOMINA!B45="","",NOMINA!B45)</f>
        <v>  </v>
      </c>
      <c r="C52" s="281"/>
      <c r="D52" s="281"/>
      <c r="E52" s="281"/>
      <c r="F52" s="281"/>
      <c r="G52" s="281"/>
      <c r="H52" s="304">
        <f t="shared" si="0"/>
      </c>
      <c r="I52" s="281"/>
      <c r="J52" s="281"/>
      <c r="K52" s="281"/>
      <c r="L52" s="281"/>
      <c r="M52" s="281"/>
      <c r="N52" s="305">
        <f t="shared" si="1"/>
      </c>
      <c r="P52" s="278" t="s">
        <v>337</v>
      </c>
      <c r="Q52" s="278" t="s">
        <v>338</v>
      </c>
    </row>
    <row r="53" spans="16:17" s="278" customFormat="1" x14ac:dyDescent="0.25">
      <c r="P53" s="278" t="s">
        <v>339</v>
      </c>
      <c r="Q53" s="278" t="s">
        <v>340</v>
      </c>
    </row>
    <row r="54" spans="16:17" s="278" customFormat="1" x14ac:dyDescent="0.25">
      <c r="P54" s="278" t="s">
        <v>341</v>
      </c>
      <c r="Q54" s="278" t="s">
        <v>342</v>
      </c>
    </row>
    <row r="55" spans="16:17" x14ac:dyDescent="0.25">
      <c r="P55" s="278" t="s">
        <v>343</v>
      </c>
      <c r="Q55" s="278" t="s">
        <v>344</v>
      </c>
    </row>
    <row r="56" spans="16:17" x14ac:dyDescent="0.25">
      <c r="P56" s="278" t="s">
        <v>345</v>
      </c>
      <c r="Q56" s="278" t="s">
        <v>346</v>
      </c>
    </row>
    <row r="57" spans="16:17" x14ac:dyDescent="0.25">
      <c r="P57" s="278" t="s">
        <v>347</v>
      </c>
      <c r="Q57" s="278" t="s">
        <v>348</v>
      </c>
    </row>
    <row r="58" spans="16:17" x14ac:dyDescent="0.25">
      <c r="P58" s="278" t="s">
        <v>349</v>
      </c>
      <c r="Q58" s="278" t="s">
        <v>350</v>
      </c>
    </row>
    <row r="59" spans="16:17" x14ac:dyDescent="0.25">
      <c r="P59" s="278" t="s">
        <v>351</v>
      </c>
      <c r="Q59" s="278" t="s">
        <v>352</v>
      </c>
    </row>
    <row r="60" spans="16:17" x14ac:dyDescent="0.25">
      <c r="P60" s="278" t="s">
        <v>353</v>
      </c>
      <c r="Q60" s="278" t="s">
        <v>354</v>
      </c>
    </row>
    <row r="61" spans="16:17" x14ac:dyDescent="0.25">
      <c r="P61" s="278" t="s">
        <v>355</v>
      </c>
      <c r="Q61" s="278" t="s">
        <v>356</v>
      </c>
    </row>
    <row r="62" spans="16:17" x14ac:dyDescent="0.25">
      <c r="P62" s="278" t="s">
        <v>357</v>
      </c>
      <c r="Q62" s="278" t="s">
        <v>358</v>
      </c>
    </row>
    <row r="63" spans="16:17" x14ac:dyDescent="0.25">
      <c r="P63" s="278" t="s">
        <v>359</v>
      </c>
      <c r="Q63" s="278" t="s">
        <v>360</v>
      </c>
    </row>
    <row r="64" spans="16:17" x14ac:dyDescent="0.25">
      <c r="P64" s="278" t="s">
        <v>361</v>
      </c>
      <c r="Q64" s="278" t="s">
        <v>362</v>
      </c>
    </row>
    <row r="65" spans="16:17" x14ac:dyDescent="0.25">
      <c r="P65" s="278" t="s">
        <v>363</v>
      </c>
      <c r="Q65" s="278" t="s">
        <v>364</v>
      </c>
    </row>
    <row r="66" spans="16:17" x14ac:dyDescent="0.25">
      <c r="P66" s="278" t="s">
        <v>365</v>
      </c>
      <c r="Q66" s="278" t="s">
        <v>366</v>
      </c>
    </row>
    <row r="67" spans="16:17" x14ac:dyDescent="0.25">
      <c r="P67" s="278" t="s">
        <v>367</v>
      </c>
      <c r="Q67" s="278" t="s">
        <v>368</v>
      </c>
    </row>
    <row r="68" spans="16:17" x14ac:dyDescent="0.25">
      <c r="P68" s="278" t="s">
        <v>369</v>
      </c>
      <c r="Q68" s="278" t="s">
        <v>370</v>
      </c>
    </row>
    <row r="69" spans="16:17" x14ac:dyDescent="0.25">
      <c r="P69" s="278" t="s">
        <v>371</v>
      </c>
      <c r="Q69" s="278" t="s">
        <v>372</v>
      </c>
    </row>
    <row r="70" spans="16:17" x14ac:dyDescent="0.25">
      <c r="P70" s="278" t="s">
        <v>373</v>
      </c>
      <c r="Q70" s="278" t="s">
        <v>374</v>
      </c>
    </row>
    <row r="71" spans="16:17" x14ac:dyDescent="0.25">
      <c r="P71" s="278" t="s">
        <v>375</v>
      </c>
      <c r="Q71" s="278" t="s">
        <v>374</v>
      </c>
    </row>
    <row r="72" spans="16:17" x14ac:dyDescent="0.25">
      <c r="P72" s="278" t="s">
        <v>376</v>
      </c>
      <c r="Q72" s="278" t="s">
        <v>377</v>
      </c>
    </row>
    <row r="73" spans="16:17" x14ac:dyDescent="0.25">
      <c r="P73" s="278" t="s">
        <v>378</v>
      </c>
      <c r="Q73" s="278" t="s">
        <v>379</v>
      </c>
    </row>
    <row r="74" spans="16:17" x14ac:dyDescent="0.25">
      <c r="P74" s="278" t="s">
        <v>380</v>
      </c>
      <c r="Q74" s="278" t="s">
        <v>381</v>
      </c>
    </row>
    <row r="75" spans="16:17" x14ac:dyDescent="0.25">
      <c r="P75" s="278" t="s">
        <v>382</v>
      </c>
      <c r="Q75" s="278" t="s">
        <v>383</v>
      </c>
    </row>
    <row r="76" spans="16:17" x14ac:dyDescent="0.25">
      <c r="P76" s="278" t="s">
        <v>384</v>
      </c>
      <c r="Q76" s="278" t="s">
        <v>385</v>
      </c>
    </row>
    <row r="77" spans="16:17" x14ac:dyDescent="0.25">
      <c r="P77" s="278" t="s">
        <v>386</v>
      </c>
      <c r="Q77" s="278" t="s">
        <v>387</v>
      </c>
    </row>
    <row r="78" spans="16:17" x14ac:dyDescent="0.25">
      <c r="P78" s="278" t="s">
        <v>388</v>
      </c>
      <c r="Q78" s="278" t="s">
        <v>389</v>
      </c>
    </row>
    <row r="79" spans="16:17" x14ac:dyDescent="0.25">
      <c r="P79" s="278" t="s">
        <v>390</v>
      </c>
      <c r="Q79" s="278" t="s">
        <v>391</v>
      </c>
    </row>
    <row r="80" spans="16:17" x14ac:dyDescent="0.25">
      <c r="P80" s="278" t="s">
        <v>392</v>
      </c>
      <c r="Q80" s="278" t="s">
        <v>393</v>
      </c>
    </row>
    <row r="81" spans="16:17" x14ac:dyDescent="0.25">
      <c r="P81" s="278" t="s">
        <v>394</v>
      </c>
      <c r="Q81" s="278" t="s">
        <v>395</v>
      </c>
    </row>
    <row r="82" spans="16:17" x14ac:dyDescent="0.25">
      <c r="P82" s="278" t="s">
        <v>396</v>
      </c>
      <c r="Q82" s="278" t="s">
        <v>397</v>
      </c>
    </row>
    <row r="83" spans="16:17" x14ac:dyDescent="0.25">
      <c r="P83" s="278" t="s">
        <v>398</v>
      </c>
      <c r="Q83" s="278" t="s">
        <v>399</v>
      </c>
    </row>
    <row r="84" spans="16:17" x14ac:dyDescent="0.25">
      <c r="P84" s="278" t="s">
        <v>400</v>
      </c>
      <c r="Q84" s="278" t="s">
        <v>401</v>
      </c>
    </row>
    <row r="85" spans="16:17" x14ac:dyDescent="0.25">
      <c r="P85" s="278" t="s">
        <v>402</v>
      </c>
      <c r="Q85" s="278" t="s">
        <v>403</v>
      </c>
    </row>
    <row r="86" spans="16:17" x14ac:dyDescent="0.25">
      <c r="P86" s="278" t="s">
        <v>404</v>
      </c>
      <c r="Q86" s="278" t="s">
        <v>405</v>
      </c>
    </row>
    <row r="87" spans="16:17" x14ac:dyDescent="0.25">
      <c r="P87" s="278" t="s">
        <v>406</v>
      </c>
      <c r="Q87" s="278" t="s">
        <v>407</v>
      </c>
    </row>
    <row r="88" spans="16:17" x14ac:dyDescent="0.25">
      <c r="P88" s="278" t="s">
        <v>408</v>
      </c>
      <c r="Q88" s="278" t="s">
        <v>409</v>
      </c>
    </row>
    <row r="89" spans="16:17" x14ac:dyDescent="0.25">
      <c r="P89" s="278" t="s">
        <v>410</v>
      </c>
      <c r="Q89" s="278" t="s">
        <v>411</v>
      </c>
    </row>
    <row r="90" spans="16:17" x14ac:dyDescent="0.25">
      <c r="P90" s="278" t="s">
        <v>412</v>
      </c>
      <c r="Q90" s="278" t="s">
        <v>413</v>
      </c>
    </row>
    <row r="91" spans="16:17" x14ac:dyDescent="0.25">
      <c r="P91" s="278" t="s">
        <v>414</v>
      </c>
      <c r="Q91" s="278" t="s">
        <v>415</v>
      </c>
    </row>
    <row r="92" spans="16:17" x14ac:dyDescent="0.25">
      <c r="P92" s="278" t="s">
        <v>416</v>
      </c>
      <c r="Q92" s="278" t="s">
        <v>417</v>
      </c>
    </row>
    <row r="93" spans="16:17" x14ac:dyDescent="0.25">
      <c r="P93" s="278" t="s">
        <v>418</v>
      </c>
      <c r="Q93" s="278" t="s">
        <v>419</v>
      </c>
    </row>
    <row r="94" spans="16:17" x14ac:dyDescent="0.25">
      <c r="P94" s="278" t="s">
        <v>420</v>
      </c>
      <c r="Q94" s="278" t="s">
        <v>421</v>
      </c>
    </row>
    <row r="95" spans="16:17" x14ac:dyDescent="0.25">
      <c r="P95" s="278" t="s">
        <v>422</v>
      </c>
      <c r="Q95" s="278" t="s">
        <v>423</v>
      </c>
    </row>
    <row r="96" spans="16:17" x14ac:dyDescent="0.25">
      <c r="P96" s="278" t="s">
        <v>424</v>
      </c>
      <c r="Q96" s="278" t="s">
        <v>425</v>
      </c>
    </row>
    <row r="97" spans="16:17" x14ac:dyDescent="0.25">
      <c r="P97" s="278" t="s">
        <v>426</v>
      </c>
      <c r="Q97" s="278" t="s">
        <v>427</v>
      </c>
    </row>
    <row r="98" spans="16:17" x14ac:dyDescent="0.25">
      <c r="P98" s="278" t="s">
        <v>428</v>
      </c>
      <c r="Q98" s="278" t="s">
        <v>429</v>
      </c>
    </row>
    <row r="99" spans="16:16" x14ac:dyDescent="0.25">
      <c r="P99" s="278" t="s">
        <v>430</v>
      </c>
    </row>
    <row r="100" spans="16:16" x14ac:dyDescent="0.25">
      <c r="P100" s="278" t="s">
        <v>431</v>
      </c>
    </row>
    <row r="101" spans="16:16" x14ac:dyDescent="0.25">
      <c r="P101" s="278" t="s">
        <v>432</v>
      </c>
    </row>
    <row r="102" spans="16:16" x14ac:dyDescent="0.25">
      <c r="P102" s="278" t="s">
        <v>433</v>
      </c>
    </row>
    <row r="103" spans="16:16" x14ac:dyDescent="0.25">
      <c r="P103" s="278" t="s">
        <v>434</v>
      </c>
    </row>
  </sheetData>
  <sheetProtection sheet="1" formatCells="0" formatColumns="0" formatRows="0" sort="0" autoFilter="0"/>
  <mergeCells count="16">
    <mergeCell ref="A3:N3"/>
    <mergeCell ref="C5:H5"/>
    <mergeCell ref="I5:N5"/>
    <mergeCell ref="A6:A7"/>
    <mergeCell ref="C6:C7"/>
    <mergeCell ref="D6:D7"/>
    <mergeCell ref="E6:E7"/>
    <mergeCell ref="F6:F7"/>
    <mergeCell ref="G6:G7"/>
    <mergeCell ref="H6:H7"/>
    <mergeCell ref="I6:I7"/>
    <mergeCell ref="J6:J7"/>
    <mergeCell ref="K6:K7"/>
    <mergeCell ref="L6:L7"/>
    <mergeCell ref="M6:M7"/>
    <mergeCell ref="N6:N7"/>
  </mergeCells>
  <dataValidations count="6">
    <dataValidation type="whole" allowBlank="1" showInputMessage="1" showErrorMessage="1" errorTitle="Error" error="Ingrese notas de 1-5" sqref="C10:G52">
      <formula1>1</formula1>
      <formula2>5</formula2>
    </dataValidation>
    <dataValidation type="list" allowBlank="1" showInputMessage="1" showErrorMessage="1" sqref="C6:G7">
      <formula1>$R$5:$R$9</formula1>
    </dataValidation>
    <dataValidation type="whole" allowBlank="1" showInputMessage="1" showErrorMessage="1" errorTitle="Error" error="Ingrese notas de 1-5" sqref="C8:G52">
      <formula1>1</formula1>
      <formula2>5</formula2>
    </dataValidation>
    <dataValidation type="whole" allowBlank="1" showInputMessage="1" showErrorMessage="1" errorTitle="Error" error="Ingrese notas de 1-5" sqref="I10:M52">
      <formula1>1</formula1>
      <formula2>5</formula2>
    </dataValidation>
    <dataValidation type="list" allowBlank="1" showInputMessage="1" showErrorMessage="1" sqref="I6:M7">
      <formula1>$S$5:$S$9</formula1>
    </dataValidation>
    <dataValidation type="whole" allowBlank="1" showInputMessage="1" showErrorMessage="1" errorTitle="Error" error="Ingrese notas de 1-5" sqref="I8:M52">
      <formula1>1</formula1>
      <formula2>5</formula2>
    </dataValidation>
  </dataValidations>
  <printOptions horizontalCentered="1"/>
  <pageMargins left="0.4724409448818898" right="0.4330708661417323" top="0.31496062992125984" bottom="0.4330708661417323" header="0.31496062992125984" footer="0.31496062992125984"/>
  <pageSetup orientation="portrait" horizontalDpi="4294967293" verticalDpi="0" scale="93" fitToWidth="1" fitToHeight="1" firstPageNumber="1" useFirstPageNumber="1" copies="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R52"/>
  <sheetViews>
    <sheetView workbookViewId="0" showGridLines="0" zoomScale="100" zoomScaleNormal="100" view="pageBreakPreview">
      <selection activeCell="L14" sqref="L14"/>
    </sheetView>
  </sheetViews>
  <sheetFormatPr defaultRowHeight="12.75" outlineLevelRow="0" outlineLevelCol="0" x14ac:dyDescent="0.2" defaultColWidth="10.7109375" customHeight="1"/>
  <cols>
    <col min="1" max="1" width="4.5703125" style="13" customWidth="1"/>
    <col min="2" max="2" width="10.85546875" style="13" customWidth="1"/>
    <col min="3" max="3" width="10.85546875" style="14" customWidth="1"/>
    <col min="4" max="4" width="15.5703125" style="15" customWidth="1"/>
    <col min="5" max="5" width="17.140625" style="14" customWidth="1"/>
    <col min="6" max="6" width="7.7109375" style="14" customWidth="1"/>
    <col min="7" max="8" width="4" style="14" customWidth="1"/>
    <col min="9" max="9" width="5.140625" style="14" customWidth="1"/>
    <col min="10" max="10" width="3" style="14" customWidth="1"/>
    <col min="11" max="11" width="3.7109375" style="14" customWidth="1"/>
    <col min="12" max="12" width="19.7109375" style="16" customWidth="1"/>
    <col min="13" max="13" width="30.85546875" style="16" customWidth="1"/>
    <col min="14" max="14" width="8.7109375" style="16" customWidth="1"/>
    <col min="15" max="15" width="10.7109375" style="14" customWidth="1"/>
    <col min="16" max="16" width="7.42578125" style="14" hidden="1" customWidth="1"/>
    <col min="17" max="17" width="37.140625" style="14" hidden="1" customWidth="1"/>
    <col min="18" max="18" width="10.5703125" style="14" hidden="1" customWidth="1"/>
    <col min="19" max="248" width="10.7109375" style="14" customWidth="1"/>
    <col min="249" max="249" width="3.42578125" style="14" customWidth="1"/>
    <col min="250" max="250" width="32.42578125" style="14" customWidth="1"/>
    <col min="251" max="251" width="5.28515625" style="14" customWidth="1"/>
    <col min="252" max="252" width="11.28515625" style="14" customWidth="1"/>
    <col min="253" max="253" width="12.140625" style="14" customWidth="1"/>
    <col min="254" max="255" width="3.85546875" style="14" customWidth="1"/>
    <col min="256" max="256" width="15.140625" style="14" customWidth="1"/>
    <col min="257" max="257" width="13.42578125" style="14" customWidth="1"/>
    <col min="258" max="258" width="11.42578125" style="14" customWidth="1"/>
    <col min="259" max="259" width="12" style="14" customWidth="1"/>
    <col min="260" max="260" width="13.42578125" style="14" customWidth="1"/>
    <col min="261" max="261" width="10.28515625" style="14" customWidth="1"/>
    <col min="262" max="504" width="10.7109375" style="14" customWidth="1"/>
    <col min="505" max="505" width="3.42578125" style="14" customWidth="1"/>
    <col min="506" max="506" width="32.42578125" style="14" customWidth="1"/>
    <col min="507" max="507" width="5.28515625" style="14" customWidth="1"/>
    <col min="508" max="508" width="11.28515625" style="14" customWidth="1"/>
    <col min="509" max="509" width="12.140625" style="14" customWidth="1"/>
    <col min="510" max="511" width="3.85546875" style="14" customWidth="1"/>
    <col min="512" max="512" width="15.140625" style="14" customWidth="1"/>
    <col min="513" max="513" width="13.42578125" style="14" customWidth="1"/>
    <col min="514" max="514" width="11.42578125" style="14" customWidth="1"/>
    <col min="515" max="515" width="12" style="14" customWidth="1"/>
    <col min="516" max="516" width="13.42578125" style="14" customWidth="1"/>
    <col min="517" max="517" width="10.28515625" style="14" customWidth="1"/>
    <col min="518" max="760" width="10.7109375" style="14" customWidth="1"/>
    <col min="761" max="761" width="3.42578125" style="14" customWidth="1"/>
    <col min="762" max="762" width="32.42578125" style="14" customWidth="1"/>
    <col min="763" max="763" width="5.28515625" style="14" customWidth="1"/>
    <col min="764" max="764" width="11.28515625" style="14" customWidth="1"/>
    <col min="765" max="765" width="12.140625" style="14" customWidth="1"/>
    <col min="766" max="767" width="3.85546875" style="14" customWidth="1"/>
    <col min="768" max="768" width="15.140625" style="14" customWidth="1"/>
    <col min="769" max="769" width="13.42578125" style="14" customWidth="1"/>
    <col min="770" max="770" width="11.42578125" style="14" customWidth="1"/>
    <col min="771" max="771" width="12" style="14" customWidth="1"/>
    <col min="772" max="772" width="13.42578125" style="14" customWidth="1"/>
    <col min="773" max="773" width="10.28515625" style="14" customWidth="1"/>
    <col min="774" max="1016" width="10.7109375" style="14" customWidth="1"/>
    <col min="1017" max="1017" width="3.42578125" style="14" customWidth="1"/>
    <col min="1018" max="1018" width="32.42578125" style="14" customWidth="1"/>
    <col min="1019" max="1019" width="5.28515625" style="14" customWidth="1"/>
    <col min="1020" max="1020" width="11.28515625" style="14" customWidth="1"/>
    <col min="1021" max="1021" width="12.140625" style="14" customWidth="1"/>
    <col min="1022" max="1023" width="3.85546875" style="14" customWidth="1"/>
    <col min="1024" max="1024" width="15.140625" style="14" customWidth="1"/>
    <col min="1025" max="1025" width="13.42578125" style="14" customWidth="1"/>
    <col min="1026" max="1026" width="11.42578125" style="14" customWidth="1"/>
    <col min="1027" max="1027" width="12" style="14" customWidth="1"/>
    <col min="1028" max="1028" width="13.42578125" style="14" customWidth="1"/>
    <col min="1029" max="1029" width="10.28515625" style="14" customWidth="1"/>
    <col min="1030" max="1272" width="10.7109375" style="14" customWidth="1"/>
    <col min="1273" max="1273" width="3.42578125" style="14" customWidth="1"/>
    <col min="1274" max="1274" width="32.42578125" style="14" customWidth="1"/>
    <col min="1275" max="1275" width="5.28515625" style="14" customWidth="1"/>
    <col min="1276" max="1276" width="11.28515625" style="14" customWidth="1"/>
    <col min="1277" max="1277" width="12.140625" style="14" customWidth="1"/>
    <col min="1278" max="1279" width="3.85546875" style="14" customWidth="1"/>
    <col min="1280" max="1280" width="15.140625" style="14" customWidth="1"/>
    <col min="1281" max="1281" width="13.42578125" style="14" customWidth="1"/>
    <col min="1282" max="1282" width="11.42578125" style="14" customWidth="1"/>
    <col min="1283" max="1283" width="12" style="14" customWidth="1"/>
    <col min="1284" max="1284" width="13.42578125" style="14" customWidth="1"/>
    <col min="1285" max="1285" width="10.28515625" style="14" customWidth="1"/>
    <col min="1286" max="1528" width="10.7109375" style="14" customWidth="1"/>
    <col min="1529" max="1529" width="3.42578125" style="14" customWidth="1"/>
    <col min="1530" max="1530" width="32.42578125" style="14" customWidth="1"/>
    <col min="1531" max="1531" width="5.28515625" style="14" customWidth="1"/>
    <col min="1532" max="1532" width="11.28515625" style="14" customWidth="1"/>
    <col min="1533" max="1533" width="12.140625" style="14" customWidth="1"/>
    <col min="1534" max="1535" width="3.85546875" style="14" customWidth="1"/>
    <col min="1536" max="1536" width="15.140625" style="14" customWidth="1"/>
    <col min="1537" max="1537" width="13.42578125" style="14" customWidth="1"/>
    <col min="1538" max="1538" width="11.42578125" style="14" customWidth="1"/>
    <col min="1539" max="1539" width="12" style="14" customWidth="1"/>
    <col min="1540" max="1540" width="13.42578125" style="14" customWidth="1"/>
    <col min="1541" max="1541" width="10.28515625" style="14" customWidth="1"/>
    <col min="1542" max="1784" width="10.7109375" style="14" customWidth="1"/>
    <col min="1785" max="1785" width="3.42578125" style="14" customWidth="1"/>
    <col min="1786" max="1786" width="32.42578125" style="14" customWidth="1"/>
    <col min="1787" max="1787" width="5.28515625" style="14" customWidth="1"/>
    <col min="1788" max="1788" width="11.28515625" style="14" customWidth="1"/>
    <col min="1789" max="1789" width="12.140625" style="14" customWidth="1"/>
    <col min="1790" max="1791" width="3.85546875" style="14" customWidth="1"/>
    <col min="1792" max="1792" width="15.140625" style="14" customWidth="1"/>
    <col min="1793" max="1793" width="13.42578125" style="14" customWidth="1"/>
    <col min="1794" max="1794" width="11.42578125" style="14" customWidth="1"/>
    <col min="1795" max="1795" width="12" style="14" customWidth="1"/>
    <col min="1796" max="1796" width="13.42578125" style="14" customWidth="1"/>
    <col min="1797" max="1797" width="10.28515625" style="14" customWidth="1"/>
    <col min="1798" max="2040" width="10.7109375" style="14" customWidth="1"/>
    <col min="2041" max="2041" width="3.42578125" style="14" customWidth="1"/>
    <col min="2042" max="2042" width="32.42578125" style="14" customWidth="1"/>
    <col min="2043" max="2043" width="5.28515625" style="14" customWidth="1"/>
    <col min="2044" max="2044" width="11.28515625" style="14" customWidth="1"/>
    <col min="2045" max="2045" width="12.140625" style="14" customWidth="1"/>
    <col min="2046" max="2047" width="3.85546875" style="14" customWidth="1"/>
    <col min="2048" max="2048" width="15.140625" style="14" customWidth="1"/>
    <col min="2049" max="2049" width="13.42578125" style="14" customWidth="1"/>
    <col min="2050" max="2050" width="11.42578125" style="14" customWidth="1"/>
    <col min="2051" max="2051" width="12" style="14" customWidth="1"/>
    <col min="2052" max="2052" width="13.42578125" style="14" customWidth="1"/>
    <col min="2053" max="2053" width="10.28515625" style="14" customWidth="1"/>
    <col min="2054" max="2296" width="10.7109375" style="14" customWidth="1"/>
    <col min="2297" max="2297" width="3.42578125" style="14" customWidth="1"/>
    <col min="2298" max="2298" width="32.42578125" style="14" customWidth="1"/>
    <col min="2299" max="2299" width="5.28515625" style="14" customWidth="1"/>
    <col min="2300" max="2300" width="11.28515625" style="14" customWidth="1"/>
    <col min="2301" max="2301" width="12.140625" style="14" customWidth="1"/>
    <col min="2302" max="2303" width="3.85546875" style="14" customWidth="1"/>
    <col min="2304" max="2304" width="15.140625" style="14" customWidth="1"/>
    <col min="2305" max="2305" width="13.42578125" style="14" customWidth="1"/>
    <col min="2306" max="2306" width="11.42578125" style="14" customWidth="1"/>
    <col min="2307" max="2307" width="12" style="14" customWidth="1"/>
    <col min="2308" max="2308" width="13.42578125" style="14" customWidth="1"/>
    <col min="2309" max="2309" width="10.28515625" style="14" customWidth="1"/>
    <col min="2310" max="2552" width="10.7109375" style="14" customWidth="1"/>
    <col min="2553" max="2553" width="3.42578125" style="14" customWidth="1"/>
    <col min="2554" max="2554" width="32.42578125" style="14" customWidth="1"/>
    <col min="2555" max="2555" width="5.28515625" style="14" customWidth="1"/>
    <col min="2556" max="2556" width="11.28515625" style="14" customWidth="1"/>
    <col min="2557" max="2557" width="12.140625" style="14" customWidth="1"/>
    <col min="2558" max="2559" width="3.85546875" style="14" customWidth="1"/>
    <col min="2560" max="2560" width="15.140625" style="14" customWidth="1"/>
    <col min="2561" max="2561" width="13.42578125" style="14" customWidth="1"/>
    <col min="2562" max="2562" width="11.42578125" style="14" customWidth="1"/>
    <col min="2563" max="2563" width="12" style="14" customWidth="1"/>
    <col min="2564" max="2564" width="13.42578125" style="14" customWidth="1"/>
    <col min="2565" max="2565" width="10.28515625" style="14" customWidth="1"/>
    <col min="2566" max="2808" width="10.7109375" style="14" customWidth="1"/>
    <col min="2809" max="2809" width="3.42578125" style="14" customWidth="1"/>
    <col min="2810" max="2810" width="32.42578125" style="14" customWidth="1"/>
    <col min="2811" max="2811" width="5.28515625" style="14" customWidth="1"/>
    <col min="2812" max="2812" width="11.28515625" style="14" customWidth="1"/>
    <col min="2813" max="2813" width="12.140625" style="14" customWidth="1"/>
    <col min="2814" max="2815" width="3.85546875" style="14" customWidth="1"/>
    <col min="2816" max="2816" width="15.140625" style="14" customWidth="1"/>
    <col min="2817" max="2817" width="13.42578125" style="14" customWidth="1"/>
    <col min="2818" max="2818" width="11.42578125" style="14" customWidth="1"/>
    <col min="2819" max="2819" width="12" style="14" customWidth="1"/>
    <col min="2820" max="2820" width="13.42578125" style="14" customWidth="1"/>
    <col min="2821" max="2821" width="10.28515625" style="14" customWidth="1"/>
    <col min="2822" max="3064" width="10.7109375" style="14" customWidth="1"/>
    <col min="3065" max="3065" width="3.42578125" style="14" customWidth="1"/>
    <col min="3066" max="3066" width="32.42578125" style="14" customWidth="1"/>
    <col min="3067" max="3067" width="5.28515625" style="14" customWidth="1"/>
    <col min="3068" max="3068" width="11.28515625" style="14" customWidth="1"/>
    <col min="3069" max="3069" width="12.140625" style="14" customWidth="1"/>
    <col min="3070" max="3071" width="3.85546875" style="14" customWidth="1"/>
    <col min="3072" max="3072" width="15.140625" style="14" customWidth="1"/>
    <col min="3073" max="3073" width="13.42578125" style="14" customWidth="1"/>
    <col min="3074" max="3074" width="11.42578125" style="14" customWidth="1"/>
    <col min="3075" max="3075" width="12" style="14" customWidth="1"/>
    <col min="3076" max="3076" width="13.42578125" style="14" customWidth="1"/>
    <col min="3077" max="3077" width="10.28515625" style="14" customWidth="1"/>
    <col min="3078" max="3320" width="10.7109375" style="14" customWidth="1"/>
    <col min="3321" max="3321" width="3.42578125" style="14" customWidth="1"/>
    <col min="3322" max="3322" width="32.42578125" style="14" customWidth="1"/>
    <col min="3323" max="3323" width="5.28515625" style="14" customWidth="1"/>
    <col min="3324" max="3324" width="11.28515625" style="14" customWidth="1"/>
    <col min="3325" max="3325" width="12.140625" style="14" customWidth="1"/>
    <col min="3326" max="3327" width="3.85546875" style="14" customWidth="1"/>
    <col min="3328" max="3328" width="15.140625" style="14" customWidth="1"/>
    <col min="3329" max="3329" width="13.42578125" style="14" customWidth="1"/>
    <col min="3330" max="3330" width="11.42578125" style="14" customWidth="1"/>
    <col min="3331" max="3331" width="12" style="14" customWidth="1"/>
    <col min="3332" max="3332" width="13.42578125" style="14" customWidth="1"/>
    <col min="3333" max="3333" width="10.28515625" style="14" customWidth="1"/>
    <col min="3334" max="3576" width="10.7109375" style="14" customWidth="1"/>
    <col min="3577" max="3577" width="3.42578125" style="14" customWidth="1"/>
    <col min="3578" max="3578" width="32.42578125" style="14" customWidth="1"/>
    <col min="3579" max="3579" width="5.28515625" style="14" customWidth="1"/>
    <col min="3580" max="3580" width="11.28515625" style="14" customWidth="1"/>
    <col min="3581" max="3581" width="12.140625" style="14" customWidth="1"/>
    <col min="3582" max="3583" width="3.85546875" style="14" customWidth="1"/>
    <col min="3584" max="3584" width="15.140625" style="14" customWidth="1"/>
    <col min="3585" max="3585" width="13.42578125" style="14" customWidth="1"/>
    <col min="3586" max="3586" width="11.42578125" style="14" customWidth="1"/>
    <col min="3587" max="3587" width="12" style="14" customWidth="1"/>
    <col min="3588" max="3588" width="13.42578125" style="14" customWidth="1"/>
    <col min="3589" max="3589" width="10.28515625" style="14" customWidth="1"/>
    <col min="3590" max="3832" width="10.7109375" style="14" customWidth="1"/>
    <col min="3833" max="3833" width="3.42578125" style="14" customWidth="1"/>
    <col min="3834" max="3834" width="32.42578125" style="14" customWidth="1"/>
    <col min="3835" max="3835" width="5.28515625" style="14" customWidth="1"/>
    <col min="3836" max="3836" width="11.28515625" style="14" customWidth="1"/>
    <col min="3837" max="3837" width="12.140625" style="14" customWidth="1"/>
    <col min="3838" max="3839" width="3.85546875" style="14" customWidth="1"/>
    <col min="3840" max="3840" width="15.140625" style="14" customWidth="1"/>
    <col min="3841" max="3841" width="13.42578125" style="14" customWidth="1"/>
    <col min="3842" max="3842" width="11.42578125" style="14" customWidth="1"/>
    <col min="3843" max="3843" width="12" style="14" customWidth="1"/>
    <col min="3844" max="3844" width="13.42578125" style="14" customWidth="1"/>
    <col min="3845" max="3845" width="10.28515625" style="14" customWidth="1"/>
    <col min="3846" max="4088" width="10.7109375" style="14" customWidth="1"/>
    <col min="4089" max="4089" width="3.42578125" style="14" customWidth="1"/>
    <col min="4090" max="4090" width="32.42578125" style="14" customWidth="1"/>
    <col min="4091" max="4091" width="5.28515625" style="14" customWidth="1"/>
    <col min="4092" max="4092" width="11.28515625" style="14" customWidth="1"/>
    <col min="4093" max="4093" width="12.140625" style="14" customWidth="1"/>
    <col min="4094" max="4095" width="3.85546875" style="14" customWidth="1"/>
    <col min="4096" max="4096" width="15.140625" style="14" customWidth="1"/>
    <col min="4097" max="4097" width="13.42578125" style="14" customWidth="1"/>
    <col min="4098" max="4098" width="11.42578125" style="14" customWidth="1"/>
    <col min="4099" max="4099" width="12" style="14" customWidth="1"/>
    <col min="4100" max="4100" width="13.42578125" style="14" customWidth="1"/>
    <col min="4101" max="4101" width="10.28515625" style="14" customWidth="1"/>
    <col min="4102" max="4344" width="10.7109375" style="14" customWidth="1"/>
    <col min="4345" max="4345" width="3.42578125" style="14" customWidth="1"/>
    <col min="4346" max="4346" width="32.42578125" style="14" customWidth="1"/>
    <col min="4347" max="4347" width="5.28515625" style="14" customWidth="1"/>
    <col min="4348" max="4348" width="11.28515625" style="14" customWidth="1"/>
    <col min="4349" max="4349" width="12.140625" style="14" customWidth="1"/>
    <col min="4350" max="4351" width="3.85546875" style="14" customWidth="1"/>
    <col min="4352" max="4352" width="15.140625" style="14" customWidth="1"/>
    <col min="4353" max="4353" width="13.42578125" style="14" customWidth="1"/>
    <col min="4354" max="4354" width="11.42578125" style="14" customWidth="1"/>
    <col min="4355" max="4355" width="12" style="14" customWidth="1"/>
    <col min="4356" max="4356" width="13.42578125" style="14" customWidth="1"/>
    <col min="4357" max="4357" width="10.28515625" style="14" customWidth="1"/>
    <col min="4358" max="4600" width="10.7109375" style="14" customWidth="1"/>
    <col min="4601" max="4601" width="3.42578125" style="14" customWidth="1"/>
    <col min="4602" max="4602" width="32.42578125" style="14" customWidth="1"/>
    <col min="4603" max="4603" width="5.28515625" style="14" customWidth="1"/>
    <col min="4604" max="4604" width="11.28515625" style="14" customWidth="1"/>
    <col min="4605" max="4605" width="12.140625" style="14" customWidth="1"/>
    <col min="4606" max="4607" width="3.85546875" style="14" customWidth="1"/>
    <col min="4608" max="4608" width="15.140625" style="14" customWidth="1"/>
    <col min="4609" max="4609" width="13.42578125" style="14" customWidth="1"/>
    <col min="4610" max="4610" width="11.42578125" style="14" customWidth="1"/>
    <col min="4611" max="4611" width="12" style="14" customWidth="1"/>
    <col min="4612" max="4612" width="13.42578125" style="14" customWidth="1"/>
    <col min="4613" max="4613" width="10.28515625" style="14" customWidth="1"/>
    <col min="4614" max="4856" width="10.7109375" style="14" customWidth="1"/>
    <col min="4857" max="4857" width="3.42578125" style="14" customWidth="1"/>
    <col min="4858" max="4858" width="32.42578125" style="14" customWidth="1"/>
    <col min="4859" max="4859" width="5.28515625" style="14" customWidth="1"/>
    <col min="4860" max="4860" width="11.28515625" style="14" customWidth="1"/>
    <col min="4861" max="4861" width="12.140625" style="14" customWidth="1"/>
    <col min="4862" max="4863" width="3.85546875" style="14" customWidth="1"/>
    <col min="4864" max="4864" width="15.140625" style="14" customWidth="1"/>
    <col min="4865" max="4865" width="13.42578125" style="14" customWidth="1"/>
    <col min="4866" max="4866" width="11.42578125" style="14" customWidth="1"/>
    <col min="4867" max="4867" width="12" style="14" customWidth="1"/>
    <col min="4868" max="4868" width="13.42578125" style="14" customWidth="1"/>
    <col min="4869" max="4869" width="10.28515625" style="14" customWidth="1"/>
    <col min="4870" max="5112" width="10.7109375" style="14" customWidth="1"/>
    <col min="5113" max="5113" width="3.42578125" style="14" customWidth="1"/>
    <col min="5114" max="5114" width="32.42578125" style="14" customWidth="1"/>
    <col min="5115" max="5115" width="5.28515625" style="14" customWidth="1"/>
    <col min="5116" max="5116" width="11.28515625" style="14" customWidth="1"/>
    <col min="5117" max="5117" width="12.140625" style="14" customWidth="1"/>
    <col min="5118" max="5119" width="3.85546875" style="14" customWidth="1"/>
    <col min="5120" max="5120" width="15.140625" style="14" customWidth="1"/>
    <col min="5121" max="5121" width="13.42578125" style="14" customWidth="1"/>
    <col min="5122" max="5122" width="11.42578125" style="14" customWidth="1"/>
    <col min="5123" max="5123" width="12" style="14" customWidth="1"/>
    <col min="5124" max="5124" width="13.42578125" style="14" customWidth="1"/>
    <col min="5125" max="5125" width="10.28515625" style="14" customWidth="1"/>
    <col min="5126" max="5368" width="10.7109375" style="14" customWidth="1"/>
    <col min="5369" max="5369" width="3.42578125" style="14" customWidth="1"/>
    <col min="5370" max="5370" width="32.42578125" style="14" customWidth="1"/>
    <col min="5371" max="5371" width="5.28515625" style="14" customWidth="1"/>
    <col min="5372" max="5372" width="11.28515625" style="14" customWidth="1"/>
    <col min="5373" max="5373" width="12.140625" style="14" customWidth="1"/>
    <col min="5374" max="5375" width="3.85546875" style="14" customWidth="1"/>
    <col min="5376" max="5376" width="15.140625" style="14" customWidth="1"/>
    <col min="5377" max="5377" width="13.42578125" style="14" customWidth="1"/>
    <col min="5378" max="5378" width="11.42578125" style="14" customWidth="1"/>
    <col min="5379" max="5379" width="12" style="14" customWidth="1"/>
    <col min="5380" max="5380" width="13.42578125" style="14" customWidth="1"/>
    <col min="5381" max="5381" width="10.28515625" style="14" customWidth="1"/>
    <col min="5382" max="5624" width="10.7109375" style="14" customWidth="1"/>
    <col min="5625" max="5625" width="3.42578125" style="14" customWidth="1"/>
    <col min="5626" max="5626" width="32.42578125" style="14" customWidth="1"/>
    <col min="5627" max="5627" width="5.28515625" style="14" customWidth="1"/>
    <col min="5628" max="5628" width="11.28515625" style="14" customWidth="1"/>
    <col min="5629" max="5629" width="12.140625" style="14" customWidth="1"/>
    <col min="5630" max="5631" width="3.85546875" style="14" customWidth="1"/>
    <col min="5632" max="5632" width="15.140625" style="14" customWidth="1"/>
    <col min="5633" max="5633" width="13.42578125" style="14" customWidth="1"/>
    <col min="5634" max="5634" width="11.42578125" style="14" customWidth="1"/>
    <col min="5635" max="5635" width="12" style="14" customWidth="1"/>
    <col min="5636" max="5636" width="13.42578125" style="14" customWidth="1"/>
    <col min="5637" max="5637" width="10.28515625" style="14" customWidth="1"/>
    <col min="5638" max="5880" width="10.7109375" style="14" customWidth="1"/>
    <col min="5881" max="5881" width="3.42578125" style="14" customWidth="1"/>
    <col min="5882" max="5882" width="32.42578125" style="14" customWidth="1"/>
    <col min="5883" max="5883" width="5.28515625" style="14" customWidth="1"/>
    <col min="5884" max="5884" width="11.28515625" style="14" customWidth="1"/>
    <col min="5885" max="5885" width="12.140625" style="14" customWidth="1"/>
    <col min="5886" max="5887" width="3.85546875" style="14" customWidth="1"/>
    <col min="5888" max="5888" width="15.140625" style="14" customWidth="1"/>
    <col min="5889" max="5889" width="13.42578125" style="14" customWidth="1"/>
    <col min="5890" max="5890" width="11.42578125" style="14" customWidth="1"/>
    <col min="5891" max="5891" width="12" style="14" customWidth="1"/>
    <col min="5892" max="5892" width="13.42578125" style="14" customWidth="1"/>
    <col min="5893" max="5893" width="10.28515625" style="14" customWidth="1"/>
    <col min="5894" max="6136" width="10.7109375" style="14" customWidth="1"/>
    <col min="6137" max="6137" width="3.42578125" style="14" customWidth="1"/>
    <col min="6138" max="6138" width="32.42578125" style="14" customWidth="1"/>
    <col min="6139" max="6139" width="5.28515625" style="14" customWidth="1"/>
    <col min="6140" max="6140" width="11.28515625" style="14" customWidth="1"/>
    <col min="6141" max="6141" width="12.140625" style="14" customWidth="1"/>
    <col min="6142" max="6143" width="3.85546875" style="14" customWidth="1"/>
    <col min="6144" max="6144" width="15.140625" style="14" customWidth="1"/>
    <col min="6145" max="6145" width="13.42578125" style="14" customWidth="1"/>
    <col min="6146" max="6146" width="11.42578125" style="14" customWidth="1"/>
    <col min="6147" max="6147" width="12" style="14" customWidth="1"/>
    <col min="6148" max="6148" width="13.42578125" style="14" customWidth="1"/>
    <col min="6149" max="6149" width="10.28515625" style="14" customWidth="1"/>
    <col min="6150" max="6392" width="10.7109375" style="14" customWidth="1"/>
    <col min="6393" max="6393" width="3.42578125" style="14" customWidth="1"/>
    <col min="6394" max="6394" width="32.42578125" style="14" customWidth="1"/>
    <col min="6395" max="6395" width="5.28515625" style="14" customWidth="1"/>
    <col min="6396" max="6396" width="11.28515625" style="14" customWidth="1"/>
    <col min="6397" max="6397" width="12.140625" style="14" customWidth="1"/>
    <col min="6398" max="6399" width="3.85546875" style="14" customWidth="1"/>
    <col min="6400" max="6400" width="15.140625" style="14" customWidth="1"/>
    <col min="6401" max="6401" width="13.42578125" style="14" customWidth="1"/>
    <col min="6402" max="6402" width="11.42578125" style="14" customWidth="1"/>
    <col min="6403" max="6403" width="12" style="14" customWidth="1"/>
    <col min="6404" max="6404" width="13.42578125" style="14" customWidth="1"/>
    <col min="6405" max="6405" width="10.28515625" style="14" customWidth="1"/>
    <col min="6406" max="6648" width="10.7109375" style="14" customWidth="1"/>
    <col min="6649" max="6649" width="3.42578125" style="14" customWidth="1"/>
    <col min="6650" max="6650" width="32.42578125" style="14" customWidth="1"/>
    <col min="6651" max="6651" width="5.28515625" style="14" customWidth="1"/>
    <col min="6652" max="6652" width="11.28515625" style="14" customWidth="1"/>
    <col min="6653" max="6653" width="12.140625" style="14" customWidth="1"/>
    <col min="6654" max="6655" width="3.85546875" style="14" customWidth="1"/>
    <col min="6656" max="6656" width="15.140625" style="14" customWidth="1"/>
    <col min="6657" max="6657" width="13.42578125" style="14" customWidth="1"/>
    <col min="6658" max="6658" width="11.42578125" style="14" customWidth="1"/>
    <col min="6659" max="6659" width="12" style="14" customWidth="1"/>
    <col min="6660" max="6660" width="13.42578125" style="14" customWidth="1"/>
    <col min="6661" max="6661" width="10.28515625" style="14" customWidth="1"/>
    <col min="6662" max="6904" width="10.7109375" style="14" customWidth="1"/>
    <col min="6905" max="6905" width="3.42578125" style="14" customWidth="1"/>
    <col min="6906" max="6906" width="32.42578125" style="14" customWidth="1"/>
    <col min="6907" max="6907" width="5.28515625" style="14" customWidth="1"/>
    <col min="6908" max="6908" width="11.28515625" style="14" customWidth="1"/>
    <col min="6909" max="6909" width="12.140625" style="14" customWidth="1"/>
    <col min="6910" max="6911" width="3.85546875" style="14" customWidth="1"/>
    <col min="6912" max="6912" width="15.140625" style="14" customWidth="1"/>
    <col min="6913" max="6913" width="13.42578125" style="14" customWidth="1"/>
    <col min="6914" max="6914" width="11.42578125" style="14" customWidth="1"/>
    <col min="6915" max="6915" width="12" style="14" customWidth="1"/>
    <col min="6916" max="6916" width="13.42578125" style="14" customWidth="1"/>
    <col min="6917" max="6917" width="10.28515625" style="14" customWidth="1"/>
    <col min="6918" max="7160" width="10.7109375" style="14" customWidth="1"/>
    <col min="7161" max="7161" width="3.42578125" style="14" customWidth="1"/>
    <col min="7162" max="7162" width="32.42578125" style="14" customWidth="1"/>
    <col min="7163" max="7163" width="5.28515625" style="14" customWidth="1"/>
    <col min="7164" max="7164" width="11.28515625" style="14" customWidth="1"/>
    <col min="7165" max="7165" width="12.140625" style="14" customWidth="1"/>
    <col min="7166" max="7167" width="3.85546875" style="14" customWidth="1"/>
    <col min="7168" max="7168" width="15.140625" style="14" customWidth="1"/>
    <col min="7169" max="7169" width="13.42578125" style="14" customWidth="1"/>
    <col min="7170" max="7170" width="11.42578125" style="14" customWidth="1"/>
    <col min="7171" max="7171" width="12" style="14" customWidth="1"/>
    <col min="7172" max="7172" width="13.42578125" style="14" customWidth="1"/>
    <col min="7173" max="7173" width="10.28515625" style="14" customWidth="1"/>
    <col min="7174" max="7416" width="10.7109375" style="14" customWidth="1"/>
    <col min="7417" max="7417" width="3.42578125" style="14" customWidth="1"/>
    <col min="7418" max="7418" width="32.42578125" style="14" customWidth="1"/>
    <col min="7419" max="7419" width="5.28515625" style="14" customWidth="1"/>
    <col min="7420" max="7420" width="11.28515625" style="14" customWidth="1"/>
    <col min="7421" max="7421" width="12.140625" style="14" customWidth="1"/>
    <col min="7422" max="7423" width="3.85546875" style="14" customWidth="1"/>
    <col min="7424" max="7424" width="15.140625" style="14" customWidth="1"/>
    <col min="7425" max="7425" width="13.42578125" style="14" customWidth="1"/>
    <col min="7426" max="7426" width="11.42578125" style="14" customWidth="1"/>
    <col min="7427" max="7427" width="12" style="14" customWidth="1"/>
    <col min="7428" max="7428" width="13.42578125" style="14" customWidth="1"/>
    <col min="7429" max="7429" width="10.28515625" style="14" customWidth="1"/>
    <col min="7430" max="7672" width="10.7109375" style="14" customWidth="1"/>
    <col min="7673" max="7673" width="3.42578125" style="14" customWidth="1"/>
    <col min="7674" max="7674" width="32.42578125" style="14" customWidth="1"/>
    <col min="7675" max="7675" width="5.28515625" style="14" customWidth="1"/>
    <col min="7676" max="7676" width="11.28515625" style="14" customWidth="1"/>
    <col min="7677" max="7677" width="12.140625" style="14" customWidth="1"/>
    <col min="7678" max="7679" width="3.85546875" style="14" customWidth="1"/>
    <col min="7680" max="7680" width="15.140625" style="14" customWidth="1"/>
    <col min="7681" max="7681" width="13.42578125" style="14" customWidth="1"/>
    <col min="7682" max="7682" width="11.42578125" style="14" customWidth="1"/>
    <col min="7683" max="7683" width="12" style="14" customWidth="1"/>
    <col min="7684" max="7684" width="13.42578125" style="14" customWidth="1"/>
    <col min="7685" max="7685" width="10.28515625" style="14" customWidth="1"/>
    <col min="7686" max="7928" width="10.7109375" style="14" customWidth="1"/>
    <col min="7929" max="7929" width="3.42578125" style="14" customWidth="1"/>
    <col min="7930" max="7930" width="32.42578125" style="14" customWidth="1"/>
    <col min="7931" max="7931" width="5.28515625" style="14" customWidth="1"/>
    <col min="7932" max="7932" width="11.28515625" style="14" customWidth="1"/>
    <col min="7933" max="7933" width="12.140625" style="14" customWidth="1"/>
    <col min="7934" max="7935" width="3.85546875" style="14" customWidth="1"/>
    <col min="7936" max="7936" width="15.140625" style="14" customWidth="1"/>
    <col min="7937" max="7937" width="13.42578125" style="14" customWidth="1"/>
    <col min="7938" max="7938" width="11.42578125" style="14" customWidth="1"/>
    <col min="7939" max="7939" width="12" style="14" customWidth="1"/>
    <col min="7940" max="7940" width="13.42578125" style="14" customWidth="1"/>
    <col min="7941" max="7941" width="10.28515625" style="14" customWidth="1"/>
    <col min="7942" max="8184" width="10.7109375" style="14" customWidth="1"/>
    <col min="8185" max="8185" width="3.42578125" style="14" customWidth="1"/>
    <col min="8186" max="8186" width="32.42578125" style="14" customWidth="1"/>
    <col min="8187" max="8187" width="5.28515625" style="14" customWidth="1"/>
    <col min="8188" max="8188" width="11.28515625" style="14" customWidth="1"/>
    <col min="8189" max="8189" width="12.140625" style="14" customWidth="1"/>
    <col min="8190" max="8191" width="3.85546875" style="14" customWidth="1"/>
    <col min="8192" max="8192" width="15.140625" style="14" customWidth="1"/>
    <col min="8193" max="8193" width="13.42578125" style="14" customWidth="1"/>
    <col min="8194" max="8194" width="11.42578125" style="14" customWidth="1"/>
    <col min="8195" max="8195" width="12" style="14" customWidth="1"/>
    <col min="8196" max="8196" width="13.42578125" style="14" customWidth="1"/>
    <col min="8197" max="8197" width="10.28515625" style="14" customWidth="1"/>
    <col min="8198" max="8440" width="10.7109375" style="14" customWidth="1"/>
    <col min="8441" max="8441" width="3.42578125" style="14" customWidth="1"/>
    <col min="8442" max="8442" width="32.42578125" style="14" customWidth="1"/>
    <col min="8443" max="8443" width="5.28515625" style="14" customWidth="1"/>
    <col min="8444" max="8444" width="11.28515625" style="14" customWidth="1"/>
    <col min="8445" max="8445" width="12.140625" style="14" customWidth="1"/>
    <col min="8446" max="8447" width="3.85546875" style="14" customWidth="1"/>
    <col min="8448" max="8448" width="15.140625" style="14" customWidth="1"/>
    <col min="8449" max="8449" width="13.42578125" style="14" customWidth="1"/>
    <col min="8450" max="8450" width="11.42578125" style="14" customWidth="1"/>
    <col min="8451" max="8451" width="12" style="14" customWidth="1"/>
    <col min="8452" max="8452" width="13.42578125" style="14" customWidth="1"/>
    <col min="8453" max="8453" width="10.28515625" style="14" customWidth="1"/>
    <col min="8454" max="8696" width="10.7109375" style="14" customWidth="1"/>
    <col min="8697" max="8697" width="3.42578125" style="14" customWidth="1"/>
    <col min="8698" max="8698" width="32.42578125" style="14" customWidth="1"/>
    <col min="8699" max="8699" width="5.28515625" style="14" customWidth="1"/>
    <col min="8700" max="8700" width="11.28515625" style="14" customWidth="1"/>
    <col min="8701" max="8701" width="12.140625" style="14" customWidth="1"/>
    <col min="8702" max="8703" width="3.85546875" style="14" customWidth="1"/>
    <col min="8704" max="8704" width="15.140625" style="14" customWidth="1"/>
    <col min="8705" max="8705" width="13.42578125" style="14" customWidth="1"/>
    <col min="8706" max="8706" width="11.42578125" style="14" customWidth="1"/>
    <col min="8707" max="8707" width="12" style="14" customWidth="1"/>
    <col min="8708" max="8708" width="13.42578125" style="14" customWidth="1"/>
    <col min="8709" max="8709" width="10.28515625" style="14" customWidth="1"/>
    <col min="8710" max="8952" width="10.7109375" style="14" customWidth="1"/>
    <col min="8953" max="8953" width="3.42578125" style="14" customWidth="1"/>
    <col min="8954" max="8954" width="32.42578125" style="14" customWidth="1"/>
    <col min="8955" max="8955" width="5.28515625" style="14" customWidth="1"/>
    <col min="8956" max="8956" width="11.28515625" style="14" customWidth="1"/>
    <col min="8957" max="8957" width="12.140625" style="14" customWidth="1"/>
    <col min="8958" max="8959" width="3.85546875" style="14" customWidth="1"/>
    <col min="8960" max="8960" width="15.140625" style="14" customWidth="1"/>
    <col min="8961" max="8961" width="13.42578125" style="14" customWidth="1"/>
    <col min="8962" max="8962" width="11.42578125" style="14" customWidth="1"/>
    <col min="8963" max="8963" width="12" style="14" customWidth="1"/>
    <col min="8964" max="8964" width="13.42578125" style="14" customWidth="1"/>
    <col min="8965" max="8965" width="10.28515625" style="14" customWidth="1"/>
    <col min="8966" max="9208" width="10.7109375" style="14" customWidth="1"/>
    <col min="9209" max="9209" width="3.42578125" style="14" customWidth="1"/>
    <col min="9210" max="9210" width="32.42578125" style="14" customWidth="1"/>
    <col min="9211" max="9211" width="5.28515625" style="14" customWidth="1"/>
    <col min="9212" max="9212" width="11.28515625" style="14" customWidth="1"/>
    <col min="9213" max="9213" width="12.140625" style="14" customWidth="1"/>
    <col min="9214" max="9215" width="3.85546875" style="14" customWidth="1"/>
    <col min="9216" max="9216" width="15.140625" style="14" customWidth="1"/>
    <col min="9217" max="9217" width="13.42578125" style="14" customWidth="1"/>
    <col min="9218" max="9218" width="11.42578125" style="14" customWidth="1"/>
    <col min="9219" max="9219" width="12" style="14" customWidth="1"/>
    <col min="9220" max="9220" width="13.42578125" style="14" customWidth="1"/>
    <col min="9221" max="9221" width="10.28515625" style="14" customWidth="1"/>
    <col min="9222" max="9464" width="10.7109375" style="14" customWidth="1"/>
    <col min="9465" max="9465" width="3.42578125" style="14" customWidth="1"/>
    <col min="9466" max="9466" width="32.42578125" style="14" customWidth="1"/>
    <col min="9467" max="9467" width="5.28515625" style="14" customWidth="1"/>
    <col min="9468" max="9468" width="11.28515625" style="14" customWidth="1"/>
    <col min="9469" max="9469" width="12.140625" style="14" customWidth="1"/>
    <col min="9470" max="9471" width="3.85546875" style="14" customWidth="1"/>
    <col min="9472" max="9472" width="15.140625" style="14" customWidth="1"/>
    <col min="9473" max="9473" width="13.42578125" style="14" customWidth="1"/>
    <col min="9474" max="9474" width="11.42578125" style="14" customWidth="1"/>
    <col min="9475" max="9475" width="12" style="14" customWidth="1"/>
    <col min="9476" max="9476" width="13.42578125" style="14" customWidth="1"/>
    <col min="9477" max="9477" width="10.28515625" style="14" customWidth="1"/>
    <col min="9478" max="9720" width="10.7109375" style="14" customWidth="1"/>
    <col min="9721" max="9721" width="3.42578125" style="14" customWidth="1"/>
    <col min="9722" max="9722" width="32.42578125" style="14" customWidth="1"/>
    <col min="9723" max="9723" width="5.28515625" style="14" customWidth="1"/>
    <col min="9724" max="9724" width="11.28515625" style="14" customWidth="1"/>
    <col min="9725" max="9725" width="12.140625" style="14" customWidth="1"/>
    <col min="9726" max="9727" width="3.85546875" style="14" customWidth="1"/>
    <col min="9728" max="9728" width="15.140625" style="14" customWidth="1"/>
    <col min="9729" max="9729" width="13.42578125" style="14" customWidth="1"/>
    <col min="9730" max="9730" width="11.42578125" style="14" customWidth="1"/>
    <col min="9731" max="9731" width="12" style="14" customWidth="1"/>
    <col min="9732" max="9732" width="13.42578125" style="14" customWidth="1"/>
    <col min="9733" max="9733" width="10.28515625" style="14" customWidth="1"/>
    <col min="9734" max="9976" width="10.7109375" style="14" customWidth="1"/>
    <col min="9977" max="9977" width="3.42578125" style="14" customWidth="1"/>
    <col min="9978" max="9978" width="32.42578125" style="14" customWidth="1"/>
    <col min="9979" max="9979" width="5.28515625" style="14" customWidth="1"/>
    <col min="9980" max="9980" width="11.28515625" style="14" customWidth="1"/>
    <col min="9981" max="9981" width="12.140625" style="14" customWidth="1"/>
    <col min="9982" max="9983" width="3.85546875" style="14" customWidth="1"/>
    <col min="9984" max="9984" width="15.140625" style="14" customWidth="1"/>
    <col min="9985" max="9985" width="13.42578125" style="14" customWidth="1"/>
    <col min="9986" max="9986" width="11.42578125" style="14" customWidth="1"/>
    <col min="9987" max="9987" width="12" style="14" customWidth="1"/>
    <col min="9988" max="9988" width="13.42578125" style="14" customWidth="1"/>
    <col min="9989" max="9989" width="10.28515625" style="14" customWidth="1"/>
    <col min="9990" max="10232" width="10.7109375" style="14" customWidth="1"/>
    <col min="10233" max="10233" width="3.42578125" style="14" customWidth="1"/>
    <col min="10234" max="10234" width="32.42578125" style="14" customWidth="1"/>
    <col min="10235" max="10235" width="5.28515625" style="14" customWidth="1"/>
    <col min="10236" max="10236" width="11.28515625" style="14" customWidth="1"/>
    <col min="10237" max="10237" width="12.140625" style="14" customWidth="1"/>
    <col min="10238" max="10239" width="3.85546875" style="14" customWidth="1"/>
    <col min="10240" max="10240" width="15.140625" style="14" customWidth="1"/>
    <col min="10241" max="10241" width="13.42578125" style="14" customWidth="1"/>
    <col min="10242" max="10242" width="11.42578125" style="14" customWidth="1"/>
    <col min="10243" max="10243" width="12" style="14" customWidth="1"/>
    <col min="10244" max="10244" width="13.42578125" style="14" customWidth="1"/>
    <col min="10245" max="10245" width="10.28515625" style="14" customWidth="1"/>
    <col min="10246" max="10488" width="10.7109375" style="14" customWidth="1"/>
    <col min="10489" max="10489" width="3.42578125" style="14" customWidth="1"/>
    <col min="10490" max="10490" width="32.42578125" style="14" customWidth="1"/>
    <col min="10491" max="10491" width="5.28515625" style="14" customWidth="1"/>
    <col min="10492" max="10492" width="11.28515625" style="14" customWidth="1"/>
    <col min="10493" max="10493" width="12.140625" style="14" customWidth="1"/>
    <col min="10494" max="10495" width="3.85546875" style="14" customWidth="1"/>
    <col min="10496" max="10496" width="15.140625" style="14" customWidth="1"/>
    <col min="10497" max="10497" width="13.42578125" style="14" customWidth="1"/>
    <col min="10498" max="10498" width="11.42578125" style="14" customWidth="1"/>
    <col min="10499" max="10499" width="12" style="14" customWidth="1"/>
    <col min="10500" max="10500" width="13.42578125" style="14" customWidth="1"/>
    <col min="10501" max="10501" width="10.28515625" style="14" customWidth="1"/>
    <col min="10502" max="10744" width="10.7109375" style="14" customWidth="1"/>
    <col min="10745" max="10745" width="3.42578125" style="14" customWidth="1"/>
    <col min="10746" max="10746" width="32.42578125" style="14" customWidth="1"/>
    <col min="10747" max="10747" width="5.28515625" style="14" customWidth="1"/>
    <col min="10748" max="10748" width="11.28515625" style="14" customWidth="1"/>
    <col min="10749" max="10749" width="12.140625" style="14" customWidth="1"/>
    <col min="10750" max="10751" width="3.85546875" style="14" customWidth="1"/>
    <col min="10752" max="10752" width="15.140625" style="14" customWidth="1"/>
    <col min="10753" max="10753" width="13.42578125" style="14" customWidth="1"/>
    <col min="10754" max="10754" width="11.42578125" style="14" customWidth="1"/>
    <col min="10755" max="10755" width="12" style="14" customWidth="1"/>
    <col min="10756" max="10756" width="13.42578125" style="14" customWidth="1"/>
    <col min="10757" max="10757" width="10.28515625" style="14" customWidth="1"/>
    <col min="10758" max="11000" width="10.7109375" style="14" customWidth="1"/>
    <col min="11001" max="11001" width="3.42578125" style="14" customWidth="1"/>
    <col min="11002" max="11002" width="32.42578125" style="14" customWidth="1"/>
    <col min="11003" max="11003" width="5.28515625" style="14" customWidth="1"/>
    <col min="11004" max="11004" width="11.28515625" style="14" customWidth="1"/>
    <col min="11005" max="11005" width="12.140625" style="14" customWidth="1"/>
    <col min="11006" max="11007" width="3.85546875" style="14" customWidth="1"/>
    <col min="11008" max="11008" width="15.140625" style="14" customWidth="1"/>
    <col min="11009" max="11009" width="13.42578125" style="14" customWidth="1"/>
    <col min="11010" max="11010" width="11.42578125" style="14" customWidth="1"/>
    <col min="11011" max="11011" width="12" style="14" customWidth="1"/>
    <col min="11012" max="11012" width="13.42578125" style="14" customWidth="1"/>
    <col min="11013" max="11013" width="10.28515625" style="14" customWidth="1"/>
    <col min="11014" max="11256" width="10.7109375" style="14" customWidth="1"/>
    <col min="11257" max="11257" width="3.42578125" style="14" customWidth="1"/>
    <col min="11258" max="11258" width="32.42578125" style="14" customWidth="1"/>
    <col min="11259" max="11259" width="5.28515625" style="14" customWidth="1"/>
    <col min="11260" max="11260" width="11.28515625" style="14" customWidth="1"/>
    <col min="11261" max="11261" width="12.140625" style="14" customWidth="1"/>
    <col min="11262" max="11263" width="3.85546875" style="14" customWidth="1"/>
    <col min="11264" max="11264" width="15.140625" style="14" customWidth="1"/>
    <col min="11265" max="11265" width="13.42578125" style="14" customWidth="1"/>
    <col min="11266" max="11266" width="11.42578125" style="14" customWidth="1"/>
    <col min="11267" max="11267" width="12" style="14" customWidth="1"/>
    <col min="11268" max="11268" width="13.42578125" style="14" customWidth="1"/>
    <col min="11269" max="11269" width="10.28515625" style="14" customWidth="1"/>
    <col min="11270" max="11512" width="10.7109375" style="14" customWidth="1"/>
    <col min="11513" max="11513" width="3.42578125" style="14" customWidth="1"/>
    <col min="11514" max="11514" width="32.42578125" style="14" customWidth="1"/>
    <col min="11515" max="11515" width="5.28515625" style="14" customWidth="1"/>
    <col min="11516" max="11516" width="11.28515625" style="14" customWidth="1"/>
    <col min="11517" max="11517" width="12.140625" style="14" customWidth="1"/>
    <col min="11518" max="11519" width="3.85546875" style="14" customWidth="1"/>
    <col min="11520" max="11520" width="15.140625" style="14" customWidth="1"/>
    <col min="11521" max="11521" width="13.42578125" style="14" customWidth="1"/>
    <col min="11522" max="11522" width="11.42578125" style="14" customWidth="1"/>
    <col min="11523" max="11523" width="12" style="14" customWidth="1"/>
    <col min="11524" max="11524" width="13.42578125" style="14" customWidth="1"/>
    <col min="11525" max="11525" width="10.28515625" style="14" customWidth="1"/>
    <col min="11526" max="11768" width="10.7109375" style="14" customWidth="1"/>
    <col min="11769" max="11769" width="3.42578125" style="14" customWidth="1"/>
    <col min="11770" max="11770" width="32.42578125" style="14" customWidth="1"/>
    <col min="11771" max="11771" width="5.28515625" style="14" customWidth="1"/>
    <col min="11772" max="11772" width="11.28515625" style="14" customWidth="1"/>
    <col min="11773" max="11773" width="12.140625" style="14" customWidth="1"/>
    <col min="11774" max="11775" width="3.85546875" style="14" customWidth="1"/>
    <col min="11776" max="11776" width="15.140625" style="14" customWidth="1"/>
    <col min="11777" max="11777" width="13.42578125" style="14" customWidth="1"/>
    <col min="11778" max="11778" width="11.42578125" style="14" customWidth="1"/>
    <col min="11779" max="11779" width="12" style="14" customWidth="1"/>
    <col min="11780" max="11780" width="13.42578125" style="14" customWidth="1"/>
    <col min="11781" max="11781" width="10.28515625" style="14" customWidth="1"/>
    <col min="11782" max="12024" width="10.7109375" style="14" customWidth="1"/>
    <col min="12025" max="12025" width="3.42578125" style="14" customWidth="1"/>
    <col min="12026" max="12026" width="32.42578125" style="14" customWidth="1"/>
    <col min="12027" max="12027" width="5.28515625" style="14" customWidth="1"/>
    <col min="12028" max="12028" width="11.28515625" style="14" customWidth="1"/>
    <col min="12029" max="12029" width="12.140625" style="14" customWidth="1"/>
    <col min="12030" max="12031" width="3.85546875" style="14" customWidth="1"/>
    <col min="12032" max="12032" width="15.140625" style="14" customWidth="1"/>
    <col min="12033" max="12033" width="13.42578125" style="14" customWidth="1"/>
    <col min="12034" max="12034" width="11.42578125" style="14" customWidth="1"/>
    <col min="12035" max="12035" width="12" style="14" customWidth="1"/>
    <col min="12036" max="12036" width="13.42578125" style="14" customWidth="1"/>
    <col min="12037" max="12037" width="10.28515625" style="14" customWidth="1"/>
    <col min="12038" max="12280" width="10.7109375" style="14" customWidth="1"/>
    <col min="12281" max="12281" width="3.42578125" style="14" customWidth="1"/>
    <col min="12282" max="12282" width="32.42578125" style="14" customWidth="1"/>
    <col min="12283" max="12283" width="5.28515625" style="14" customWidth="1"/>
    <col min="12284" max="12284" width="11.28515625" style="14" customWidth="1"/>
    <col min="12285" max="12285" width="12.140625" style="14" customWidth="1"/>
    <col min="12286" max="12287" width="3.85546875" style="14" customWidth="1"/>
    <col min="12288" max="12288" width="15.140625" style="14" customWidth="1"/>
    <col min="12289" max="12289" width="13.42578125" style="14" customWidth="1"/>
    <col min="12290" max="12290" width="11.42578125" style="14" customWidth="1"/>
    <col min="12291" max="12291" width="12" style="14" customWidth="1"/>
    <col min="12292" max="12292" width="13.42578125" style="14" customWidth="1"/>
    <col min="12293" max="12293" width="10.28515625" style="14" customWidth="1"/>
    <col min="12294" max="12536" width="10.7109375" style="14" customWidth="1"/>
    <col min="12537" max="12537" width="3.42578125" style="14" customWidth="1"/>
    <col min="12538" max="12538" width="32.42578125" style="14" customWidth="1"/>
    <col min="12539" max="12539" width="5.28515625" style="14" customWidth="1"/>
    <col min="12540" max="12540" width="11.28515625" style="14" customWidth="1"/>
    <col min="12541" max="12541" width="12.140625" style="14" customWidth="1"/>
    <col min="12542" max="12543" width="3.85546875" style="14" customWidth="1"/>
    <col min="12544" max="12544" width="15.140625" style="14" customWidth="1"/>
    <col min="12545" max="12545" width="13.42578125" style="14" customWidth="1"/>
    <col min="12546" max="12546" width="11.42578125" style="14" customWidth="1"/>
    <col min="12547" max="12547" width="12" style="14" customWidth="1"/>
    <col min="12548" max="12548" width="13.42578125" style="14" customWidth="1"/>
    <col min="12549" max="12549" width="10.28515625" style="14" customWidth="1"/>
    <col min="12550" max="12792" width="10.7109375" style="14" customWidth="1"/>
    <col min="12793" max="12793" width="3.42578125" style="14" customWidth="1"/>
    <col min="12794" max="12794" width="32.42578125" style="14" customWidth="1"/>
    <col min="12795" max="12795" width="5.28515625" style="14" customWidth="1"/>
    <col min="12796" max="12796" width="11.28515625" style="14" customWidth="1"/>
    <col min="12797" max="12797" width="12.140625" style="14" customWidth="1"/>
    <col min="12798" max="12799" width="3.85546875" style="14" customWidth="1"/>
    <col min="12800" max="12800" width="15.140625" style="14" customWidth="1"/>
    <col min="12801" max="12801" width="13.42578125" style="14" customWidth="1"/>
    <col min="12802" max="12802" width="11.42578125" style="14" customWidth="1"/>
    <col min="12803" max="12803" width="12" style="14" customWidth="1"/>
    <col min="12804" max="12804" width="13.42578125" style="14" customWidth="1"/>
    <col min="12805" max="12805" width="10.28515625" style="14" customWidth="1"/>
    <col min="12806" max="13048" width="10.7109375" style="14" customWidth="1"/>
    <col min="13049" max="13049" width="3.42578125" style="14" customWidth="1"/>
    <col min="13050" max="13050" width="32.42578125" style="14" customWidth="1"/>
    <col min="13051" max="13051" width="5.28515625" style="14" customWidth="1"/>
    <col min="13052" max="13052" width="11.28515625" style="14" customWidth="1"/>
    <col min="13053" max="13053" width="12.140625" style="14" customWidth="1"/>
    <col min="13054" max="13055" width="3.85546875" style="14" customWidth="1"/>
    <col min="13056" max="13056" width="15.140625" style="14" customWidth="1"/>
    <col min="13057" max="13057" width="13.42578125" style="14" customWidth="1"/>
    <col min="13058" max="13058" width="11.42578125" style="14" customWidth="1"/>
    <col min="13059" max="13059" width="12" style="14" customWidth="1"/>
    <col min="13060" max="13060" width="13.42578125" style="14" customWidth="1"/>
    <col min="13061" max="13061" width="10.28515625" style="14" customWidth="1"/>
    <col min="13062" max="13304" width="10.7109375" style="14" customWidth="1"/>
    <col min="13305" max="13305" width="3.42578125" style="14" customWidth="1"/>
    <col min="13306" max="13306" width="32.42578125" style="14" customWidth="1"/>
    <col min="13307" max="13307" width="5.28515625" style="14" customWidth="1"/>
    <col min="13308" max="13308" width="11.28515625" style="14" customWidth="1"/>
    <col min="13309" max="13309" width="12.140625" style="14" customWidth="1"/>
    <col min="13310" max="13311" width="3.85546875" style="14" customWidth="1"/>
    <col min="13312" max="13312" width="15.140625" style="14" customWidth="1"/>
    <col min="13313" max="13313" width="13.42578125" style="14" customWidth="1"/>
    <col min="13314" max="13314" width="11.42578125" style="14" customWidth="1"/>
    <col min="13315" max="13315" width="12" style="14" customWidth="1"/>
    <col min="13316" max="13316" width="13.42578125" style="14" customWidth="1"/>
    <col min="13317" max="13317" width="10.28515625" style="14" customWidth="1"/>
    <col min="13318" max="13560" width="10.7109375" style="14" customWidth="1"/>
    <col min="13561" max="13561" width="3.42578125" style="14" customWidth="1"/>
    <col min="13562" max="13562" width="32.42578125" style="14" customWidth="1"/>
    <col min="13563" max="13563" width="5.28515625" style="14" customWidth="1"/>
    <col min="13564" max="13564" width="11.28515625" style="14" customWidth="1"/>
    <col min="13565" max="13565" width="12.140625" style="14" customWidth="1"/>
    <col min="13566" max="13567" width="3.85546875" style="14" customWidth="1"/>
    <col min="13568" max="13568" width="15.140625" style="14" customWidth="1"/>
    <col min="13569" max="13569" width="13.42578125" style="14" customWidth="1"/>
    <col min="13570" max="13570" width="11.42578125" style="14" customWidth="1"/>
    <col min="13571" max="13571" width="12" style="14" customWidth="1"/>
    <col min="13572" max="13572" width="13.42578125" style="14" customWidth="1"/>
    <col min="13573" max="13573" width="10.28515625" style="14" customWidth="1"/>
    <col min="13574" max="13816" width="10.7109375" style="14" customWidth="1"/>
    <col min="13817" max="13817" width="3.42578125" style="14" customWidth="1"/>
    <col min="13818" max="13818" width="32.42578125" style="14" customWidth="1"/>
    <col min="13819" max="13819" width="5.28515625" style="14" customWidth="1"/>
    <col min="13820" max="13820" width="11.28515625" style="14" customWidth="1"/>
    <col min="13821" max="13821" width="12.140625" style="14" customWidth="1"/>
    <col min="13822" max="13823" width="3.85546875" style="14" customWidth="1"/>
    <col min="13824" max="13824" width="15.140625" style="14" customWidth="1"/>
    <col min="13825" max="13825" width="13.42578125" style="14" customWidth="1"/>
    <col min="13826" max="13826" width="11.42578125" style="14" customWidth="1"/>
    <col min="13827" max="13827" width="12" style="14" customWidth="1"/>
    <col min="13828" max="13828" width="13.42578125" style="14" customWidth="1"/>
    <col min="13829" max="13829" width="10.28515625" style="14" customWidth="1"/>
    <col min="13830" max="14072" width="10.7109375" style="14" customWidth="1"/>
    <col min="14073" max="14073" width="3.42578125" style="14" customWidth="1"/>
    <col min="14074" max="14074" width="32.42578125" style="14" customWidth="1"/>
    <col min="14075" max="14075" width="5.28515625" style="14" customWidth="1"/>
    <col min="14076" max="14076" width="11.28515625" style="14" customWidth="1"/>
    <col min="14077" max="14077" width="12.140625" style="14" customWidth="1"/>
    <col min="14078" max="14079" width="3.85546875" style="14" customWidth="1"/>
    <col min="14080" max="14080" width="15.140625" style="14" customWidth="1"/>
    <col min="14081" max="14081" width="13.42578125" style="14" customWidth="1"/>
    <col min="14082" max="14082" width="11.42578125" style="14" customWidth="1"/>
    <col min="14083" max="14083" width="12" style="14" customWidth="1"/>
    <col min="14084" max="14084" width="13.42578125" style="14" customWidth="1"/>
    <col min="14085" max="14085" width="10.28515625" style="14" customWidth="1"/>
    <col min="14086" max="14328" width="10.7109375" style="14" customWidth="1"/>
    <col min="14329" max="14329" width="3.42578125" style="14" customWidth="1"/>
    <col min="14330" max="14330" width="32.42578125" style="14" customWidth="1"/>
    <col min="14331" max="14331" width="5.28515625" style="14" customWidth="1"/>
    <col min="14332" max="14332" width="11.28515625" style="14" customWidth="1"/>
    <col min="14333" max="14333" width="12.140625" style="14" customWidth="1"/>
    <col min="14334" max="14335" width="3.85546875" style="14" customWidth="1"/>
    <col min="14336" max="14336" width="15.140625" style="14" customWidth="1"/>
    <col min="14337" max="14337" width="13.42578125" style="14" customWidth="1"/>
    <col min="14338" max="14338" width="11.42578125" style="14" customWidth="1"/>
    <col min="14339" max="14339" width="12" style="14" customWidth="1"/>
    <col min="14340" max="14340" width="13.42578125" style="14" customWidth="1"/>
    <col min="14341" max="14341" width="10.28515625" style="14" customWidth="1"/>
    <col min="14342" max="14584" width="10.7109375" style="14" customWidth="1"/>
    <col min="14585" max="14585" width="3.42578125" style="14" customWidth="1"/>
    <col min="14586" max="14586" width="32.42578125" style="14" customWidth="1"/>
    <col min="14587" max="14587" width="5.28515625" style="14" customWidth="1"/>
    <col min="14588" max="14588" width="11.28515625" style="14" customWidth="1"/>
    <col min="14589" max="14589" width="12.140625" style="14" customWidth="1"/>
    <col min="14590" max="14591" width="3.85546875" style="14" customWidth="1"/>
    <col min="14592" max="14592" width="15.140625" style="14" customWidth="1"/>
    <col min="14593" max="14593" width="13.42578125" style="14" customWidth="1"/>
    <col min="14594" max="14594" width="11.42578125" style="14" customWidth="1"/>
    <col min="14595" max="14595" width="12" style="14" customWidth="1"/>
    <col min="14596" max="14596" width="13.42578125" style="14" customWidth="1"/>
    <col min="14597" max="14597" width="10.28515625" style="14" customWidth="1"/>
    <col min="14598" max="14840" width="10.7109375" style="14" customWidth="1"/>
    <col min="14841" max="14841" width="3.42578125" style="14" customWidth="1"/>
    <col min="14842" max="14842" width="32.42578125" style="14" customWidth="1"/>
    <col min="14843" max="14843" width="5.28515625" style="14" customWidth="1"/>
    <col min="14844" max="14844" width="11.28515625" style="14" customWidth="1"/>
    <col min="14845" max="14845" width="12.140625" style="14" customWidth="1"/>
    <col min="14846" max="14847" width="3.85546875" style="14" customWidth="1"/>
    <col min="14848" max="14848" width="15.140625" style="14" customWidth="1"/>
    <col min="14849" max="14849" width="13.42578125" style="14" customWidth="1"/>
    <col min="14850" max="14850" width="11.42578125" style="14" customWidth="1"/>
    <col min="14851" max="14851" width="12" style="14" customWidth="1"/>
    <col min="14852" max="14852" width="13.42578125" style="14" customWidth="1"/>
    <col min="14853" max="14853" width="10.28515625" style="14" customWidth="1"/>
    <col min="14854" max="15096" width="10.7109375" style="14" customWidth="1"/>
    <col min="15097" max="15097" width="3.42578125" style="14" customWidth="1"/>
    <col min="15098" max="15098" width="32.42578125" style="14" customWidth="1"/>
    <col min="15099" max="15099" width="5.28515625" style="14" customWidth="1"/>
    <col min="15100" max="15100" width="11.28515625" style="14" customWidth="1"/>
    <col min="15101" max="15101" width="12.140625" style="14" customWidth="1"/>
    <col min="15102" max="15103" width="3.85546875" style="14" customWidth="1"/>
    <col min="15104" max="15104" width="15.140625" style="14" customWidth="1"/>
    <col min="15105" max="15105" width="13.42578125" style="14" customWidth="1"/>
    <col min="15106" max="15106" width="11.42578125" style="14" customWidth="1"/>
    <col min="15107" max="15107" width="12" style="14" customWidth="1"/>
    <col min="15108" max="15108" width="13.42578125" style="14" customWidth="1"/>
    <col min="15109" max="15109" width="10.28515625" style="14" customWidth="1"/>
    <col min="15110" max="15352" width="10.7109375" style="14" customWidth="1"/>
    <col min="15353" max="15353" width="3.42578125" style="14" customWidth="1"/>
    <col min="15354" max="15354" width="32.42578125" style="14" customWidth="1"/>
    <col min="15355" max="15355" width="5.28515625" style="14" customWidth="1"/>
    <col min="15356" max="15356" width="11.28515625" style="14" customWidth="1"/>
    <col min="15357" max="15357" width="12.140625" style="14" customWidth="1"/>
    <col min="15358" max="15359" width="3.85546875" style="14" customWidth="1"/>
    <col min="15360" max="15360" width="15.140625" style="14" customWidth="1"/>
    <col min="15361" max="15361" width="13.42578125" style="14" customWidth="1"/>
    <col min="15362" max="15362" width="11.42578125" style="14" customWidth="1"/>
    <col min="15363" max="15363" width="12" style="14" customWidth="1"/>
    <col min="15364" max="15364" width="13.42578125" style="14" customWidth="1"/>
    <col min="15365" max="15365" width="10.28515625" style="14" customWidth="1"/>
    <col min="15366" max="15608" width="10.7109375" style="14" customWidth="1"/>
    <col min="15609" max="15609" width="3.42578125" style="14" customWidth="1"/>
    <col min="15610" max="15610" width="32.42578125" style="14" customWidth="1"/>
    <col min="15611" max="15611" width="5.28515625" style="14" customWidth="1"/>
    <col min="15612" max="15612" width="11.28515625" style="14" customWidth="1"/>
    <col min="15613" max="15613" width="12.140625" style="14" customWidth="1"/>
    <col min="15614" max="15615" width="3.85546875" style="14" customWidth="1"/>
    <col min="15616" max="15616" width="15.140625" style="14" customWidth="1"/>
    <col min="15617" max="15617" width="13.42578125" style="14" customWidth="1"/>
    <col min="15618" max="15618" width="11.42578125" style="14" customWidth="1"/>
    <col min="15619" max="15619" width="12" style="14" customWidth="1"/>
    <col min="15620" max="15620" width="13.42578125" style="14" customWidth="1"/>
    <col min="15621" max="15621" width="10.28515625" style="14" customWidth="1"/>
    <col min="15622" max="15864" width="10.7109375" style="14" customWidth="1"/>
    <col min="15865" max="15865" width="3.42578125" style="14" customWidth="1"/>
    <col min="15866" max="15866" width="32.42578125" style="14" customWidth="1"/>
    <col min="15867" max="15867" width="5.28515625" style="14" customWidth="1"/>
    <col min="15868" max="15868" width="11.28515625" style="14" customWidth="1"/>
    <col min="15869" max="15869" width="12.140625" style="14" customWidth="1"/>
    <col min="15870" max="15871" width="3.85546875" style="14" customWidth="1"/>
    <col min="15872" max="15872" width="15.140625" style="14" customWidth="1"/>
    <col min="15873" max="15873" width="13.42578125" style="14" customWidth="1"/>
    <col min="15874" max="15874" width="11.42578125" style="14" customWidth="1"/>
    <col min="15875" max="15875" width="12" style="14" customWidth="1"/>
    <col min="15876" max="15876" width="13.42578125" style="14" customWidth="1"/>
    <col min="15877" max="15877" width="10.28515625" style="14" customWidth="1"/>
    <col min="15878" max="16120" width="10.7109375" style="14" customWidth="1"/>
    <col min="16121" max="16121" width="3.42578125" style="14" customWidth="1"/>
    <col min="16122" max="16122" width="32.42578125" style="14" customWidth="1"/>
    <col min="16123" max="16123" width="5.28515625" style="14" customWidth="1"/>
    <col min="16124" max="16124" width="11.28515625" style="14" customWidth="1"/>
    <col min="16125" max="16125" width="12.140625" style="14" customWidth="1"/>
    <col min="16126" max="16127" width="3.85546875" style="14" customWidth="1"/>
    <col min="16128" max="16128" width="15.140625" style="14" customWidth="1"/>
    <col min="16129" max="16129" width="13.42578125" style="14" customWidth="1"/>
    <col min="16130" max="16130" width="11.42578125" style="14" customWidth="1"/>
    <col min="16131" max="16131" width="12" style="14" customWidth="1"/>
    <col min="16132" max="16132" width="13.42578125" style="14" customWidth="1"/>
    <col min="16133" max="16133" width="10.28515625" style="14" customWidth="1"/>
    <col min="16134" max="16384" width="10.7109375" style="14" customWidth="1"/>
  </cols>
  <sheetData>
    <row r="1" ht="26.25" customHeight="1" spans="1:14" s="17" customFormat="1" x14ac:dyDescent="0.25">
      <c r="A1" s="18" t="str">
        <f>NOMINA!$F$1</f>
        <v>U.E. "BEATRIZ HARTMANN DE BEDREGAL"</v>
      </c>
      <c r="B1" s="19"/>
      <c r="D1" s="20"/>
      <c r="E1" s="21" t="str">
        <f>NOMINA!$C$1</f>
        <v>PROFESOR(A): SARA VALDIVIA ARANCIBIA</v>
      </c>
      <c r="G1" s="21"/>
      <c r="H1" s="21"/>
      <c r="L1" s="22" t="str">
        <f>NOMINA!$C$2</f>
        <v>CURSO: 5º "A" PRIMARIA</v>
      </c>
      <c r="M1" s="23" t="str">
        <f>NOMINA!$C$4</f>
        <v>GESTIÓN: 2024</v>
      </c>
      <c r="N1" s="24"/>
    </row>
    <row r="2" ht="4.5" customHeight="1" x14ac:dyDescent="0.25"/>
    <row r="3" ht="24" customHeight="1" spans="1:16" s="17" customFormat="1" x14ac:dyDescent="0.25">
      <c r="A3" s="25" t="s">
        <v>4</v>
      </c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7"/>
      <c r="P3" s="28"/>
    </row>
    <row r="4" ht="18.75" customHeight="1" spans="1:14" s="28" customFormat="1" x14ac:dyDescent="0.25">
      <c r="A4" s="29" t="s">
        <v>5</v>
      </c>
      <c r="B4" s="30"/>
      <c r="C4" s="30"/>
      <c r="D4" s="30"/>
      <c r="E4" s="30"/>
      <c r="F4" s="30"/>
      <c r="G4" s="30"/>
      <c r="H4" s="30"/>
      <c r="I4" s="30"/>
      <c r="J4" s="30"/>
      <c r="K4" s="30"/>
      <c r="L4" s="31" t="s">
        <v>6</v>
      </c>
      <c r="M4" s="31"/>
      <c r="N4" s="31"/>
    </row>
    <row r="5" ht="0.75" customHeight="1" spans="1:14" s="32" customFormat="1" x14ac:dyDescent="0.25">
      <c r="A5" s="33"/>
      <c r="B5" s="34"/>
      <c r="C5" s="34"/>
      <c r="D5" s="34"/>
      <c r="E5" s="34"/>
      <c r="F5" s="34"/>
      <c r="G5" s="34"/>
      <c r="H5" s="34"/>
      <c r="I5" s="34"/>
      <c r="J5" s="34"/>
      <c r="K5" s="34"/>
      <c r="L5" s="35"/>
      <c r="M5" s="35"/>
      <c r="N5" s="35"/>
    </row>
    <row r="6" ht="19.5" customHeight="1" spans="1:14" s="32" customFormat="1" x14ac:dyDescent="0.25">
      <c r="A6" s="36" t="s">
        <v>7</v>
      </c>
      <c r="B6" s="37" t="s">
        <v>8</v>
      </c>
      <c r="C6" s="37" t="s">
        <v>9</v>
      </c>
      <c r="D6" s="37" t="s">
        <v>10</v>
      </c>
      <c r="E6" s="38" t="s">
        <v>11</v>
      </c>
      <c r="F6" s="38" t="s">
        <v>12</v>
      </c>
      <c r="G6" s="39" t="s">
        <v>13</v>
      </c>
      <c r="H6" s="39"/>
      <c r="I6" s="39"/>
      <c r="J6" s="40" t="s">
        <v>14</v>
      </c>
      <c r="K6" s="41" t="s">
        <v>15</v>
      </c>
      <c r="L6" s="42" t="s">
        <v>16</v>
      </c>
      <c r="M6" s="43" t="s">
        <v>17</v>
      </c>
      <c r="N6" s="42" t="s">
        <v>18</v>
      </c>
    </row>
    <row r="7" ht="19.5" customHeight="1" spans="1:14" s="32" customFormat="1" x14ac:dyDescent="0.25">
      <c r="A7" s="36"/>
      <c r="B7" s="37"/>
      <c r="C7" s="37"/>
      <c r="D7" s="37"/>
      <c r="E7" s="38"/>
      <c r="F7" s="38"/>
      <c r="G7" s="38" t="s">
        <v>19</v>
      </c>
      <c r="H7" s="38" t="s">
        <v>20</v>
      </c>
      <c r="I7" s="44" t="s">
        <v>21</v>
      </c>
      <c r="J7" s="40"/>
      <c r="K7" s="41"/>
      <c r="L7" s="45"/>
      <c r="M7" s="46"/>
      <c r="N7" s="45"/>
    </row>
    <row r="8" ht="18" customHeight="1" spans="1:18" x14ac:dyDescent="0.25">
      <c r="A8" s="47">
        <v>1</v>
      </c>
      <c r="B8" s="48"/>
      <c r="C8" s="48" t="s">
        <v>22</v>
      </c>
      <c r="D8" s="48" t="s">
        <v>23</v>
      </c>
      <c r="E8" s="49">
        <v>809800232016027</v>
      </c>
      <c r="F8" s="50"/>
      <c r="G8" s="51">
        <v>15</v>
      </c>
      <c r="H8" s="51">
        <v>5</v>
      </c>
      <c r="I8" s="51">
        <v>2012</v>
      </c>
      <c r="J8" s="52">
        <f t="shared" ref="J8:J52" si="0">IFERROR(IF(DATEDIF(R8,TODAY(),"Y")="","",DATEDIF(R8,TODAY(),"Y")),"")</f>
        <v>11</v>
      </c>
      <c r="K8" s="53" t="s">
        <v>24</v>
      </c>
      <c r="L8" s="54"/>
      <c r="M8" s="54"/>
      <c r="N8" s="51"/>
      <c r="P8" s="14" t="s">
        <v>25</v>
      </c>
      <c r="Q8" s="16" t="str">
        <f t="shared" ref="Q8:Q52" si="1">CONCATENATE(B8," ",C8," ",D8)</f>
        <v> TORREZ CAMILA VICTORIA</v>
      </c>
      <c r="R8" s="14" t="str">
        <f t="shared" ref="R8:R52" si="2">CONCATENATE(G8,"/",H8,"/",I8)</f>
        <v>15/5/2012</v>
      </c>
    </row>
    <row r="9" ht="18" customHeight="1" spans="1:18" x14ac:dyDescent="0.25">
      <c r="A9" s="47">
        <v>2</v>
      </c>
      <c r="B9" s="48" t="s">
        <v>26</v>
      </c>
      <c r="C9" s="48" t="s">
        <v>27</v>
      </c>
      <c r="D9" s="48" t="s">
        <v>28</v>
      </c>
      <c r="E9" s="55">
        <v>809800252020003</v>
      </c>
      <c r="F9" s="50">
        <v>16320103</v>
      </c>
      <c r="G9" s="51">
        <v>28</v>
      </c>
      <c r="H9" s="51">
        <v>11</v>
      </c>
      <c r="I9" s="51">
        <v>2013</v>
      </c>
      <c r="J9" s="52">
        <f t="shared" si="0"/>
        <v>10</v>
      </c>
      <c r="K9" s="53" t="s">
        <v>24</v>
      </c>
      <c r="L9" s="54"/>
      <c r="M9" s="54"/>
      <c r="N9" s="51"/>
      <c r="P9" s="14" t="s">
        <v>29</v>
      </c>
      <c r="Q9" s="16" t="str">
        <f t="shared" si="1"/>
        <v>AZERO BLANCO SARAH JOYCE</v>
      </c>
      <c r="R9" s="14" t="str">
        <f t="shared" si="2"/>
        <v>28/11/2013</v>
      </c>
    </row>
    <row r="10" ht="18" customHeight="1" spans="1:18" x14ac:dyDescent="0.25">
      <c r="A10" s="47">
        <v>3</v>
      </c>
      <c r="B10" s="48" t="s">
        <v>30</v>
      </c>
      <c r="C10" s="48" t="s">
        <v>31</v>
      </c>
      <c r="D10" s="48" t="s">
        <v>32</v>
      </c>
      <c r="E10" s="55">
        <v>809800232019074</v>
      </c>
      <c r="F10" s="50">
        <v>15788092</v>
      </c>
      <c r="G10" s="51">
        <v>5</v>
      </c>
      <c r="H10" s="51">
        <v>5</v>
      </c>
      <c r="I10" s="51">
        <v>2014</v>
      </c>
      <c r="J10" s="52">
        <f t="shared" si="0"/>
        <v>9</v>
      </c>
      <c r="K10" s="53" t="s">
        <v>29</v>
      </c>
      <c r="L10" s="54"/>
      <c r="M10" s="54"/>
      <c r="N10" s="51"/>
      <c r="P10" s="14" t="s">
        <v>24</v>
      </c>
      <c r="Q10" s="16" t="str">
        <f t="shared" si="1"/>
        <v>BAUTISTA MITA RODRIGO </v>
      </c>
      <c r="R10" s="14" t="str">
        <f t="shared" si="2"/>
        <v>5/5/2014</v>
      </c>
    </row>
    <row r="11" ht="18" customHeight="1" spans="1:18" x14ac:dyDescent="0.25">
      <c r="A11" s="47">
        <v>4</v>
      </c>
      <c r="B11" s="48" t="s">
        <v>33</v>
      </c>
      <c r="C11" s="48" t="s">
        <v>34</v>
      </c>
      <c r="D11" s="48" t="s">
        <v>35</v>
      </c>
      <c r="E11" s="55"/>
      <c r="F11" s="50"/>
      <c r="G11" s="51"/>
      <c r="H11" s="51"/>
      <c r="I11" s="51"/>
      <c r="J11" s="52">
        <f t="shared" si="0"/>
      </c>
      <c r="K11" s="53" t="s">
        <v>24</v>
      </c>
      <c r="L11" s="54"/>
      <c r="M11" s="54"/>
      <c r="N11" s="51"/>
      <c r="Q11" s="16" t="str">
        <f t="shared" si="1"/>
        <v>CANSECO PEREDO ANGELINA ISABELLA</v>
      </c>
      <c r="R11" s="14" t="str">
        <f t="shared" si="2"/>
        <v>//</v>
      </c>
    </row>
    <row r="12" ht="18" customHeight="1" spans="1:18" x14ac:dyDescent="0.25">
      <c r="A12" s="47">
        <v>5</v>
      </c>
      <c r="B12" s="48" t="s">
        <v>36</v>
      </c>
      <c r="C12" s="48" t="s">
        <v>37</v>
      </c>
      <c r="D12" s="48" t="s">
        <v>38</v>
      </c>
      <c r="E12" s="55">
        <v>809800232018002</v>
      </c>
      <c r="F12" s="51">
        <v>14433210</v>
      </c>
      <c r="G12" s="51">
        <v>14</v>
      </c>
      <c r="H12" s="51">
        <v>6</v>
      </c>
      <c r="I12" s="51">
        <v>2013</v>
      </c>
      <c r="J12" s="52">
        <f t="shared" si="0"/>
        <v>10</v>
      </c>
      <c r="K12" s="51" t="s">
        <v>29</v>
      </c>
      <c r="L12" s="54"/>
      <c r="M12" s="54"/>
      <c r="N12" s="51"/>
      <c r="Q12" s="16" t="str">
        <f t="shared" si="1"/>
        <v>CERVANTES GUTIERREZ LUIS FERNANDO</v>
      </c>
      <c r="R12" s="14" t="str">
        <f t="shared" si="2"/>
        <v>14/6/2013</v>
      </c>
    </row>
    <row r="13" ht="18" customHeight="1" spans="1:18" x14ac:dyDescent="0.25">
      <c r="A13" s="47">
        <v>6</v>
      </c>
      <c r="B13" s="48" t="s">
        <v>39</v>
      </c>
      <c r="C13" s="48" t="s">
        <v>40</v>
      </c>
      <c r="D13" s="48" t="s">
        <v>41</v>
      </c>
      <c r="E13" s="56">
        <v>809800692018076</v>
      </c>
      <c r="F13" s="51">
        <v>16310905</v>
      </c>
      <c r="G13" s="51">
        <v>20</v>
      </c>
      <c r="H13" s="51">
        <v>3</v>
      </c>
      <c r="I13" s="51">
        <v>2014</v>
      </c>
      <c r="J13" s="52">
        <f t="shared" si="0"/>
        <v>10</v>
      </c>
      <c r="K13" s="51" t="s">
        <v>24</v>
      </c>
      <c r="L13" s="54"/>
      <c r="M13" s="54"/>
      <c r="N13" s="51"/>
      <c r="Q13" s="16" t="str">
        <f t="shared" si="1"/>
        <v>COLQUE QUENTA MICHELLE ANGELETH</v>
      </c>
      <c r="R13" s="14" t="str">
        <f t="shared" si="2"/>
        <v>20/3/2014</v>
      </c>
    </row>
    <row r="14" ht="18" customHeight="1" spans="1:18" x14ac:dyDescent="0.25">
      <c r="A14" s="47">
        <v>7</v>
      </c>
      <c r="B14" s="48" t="s">
        <v>42</v>
      </c>
      <c r="C14" s="48" t="s">
        <v>43</v>
      </c>
      <c r="D14" s="48" t="s">
        <v>44</v>
      </c>
      <c r="E14" s="55" t="s">
        <v>45</v>
      </c>
      <c r="F14" s="51"/>
      <c r="G14" s="51">
        <v>14</v>
      </c>
      <c r="H14" s="51">
        <v>3</v>
      </c>
      <c r="I14" s="51">
        <v>2013</v>
      </c>
      <c r="J14" s="52">
        <f t="shared" si="0"/>
        <v>11</v>
      </c>
      <c r="K14" s="51" t="s">
        <v>29</v>
      </c>
      <c r="L14" s="54"/>
      <c r="M14" s="54"/>
      <c r="N14" s="51"/>
      <c r="Q14" s="16" t="str">
        <f t="shared" si="1"/>
        <v>CORDOVA MONTAÑO KENDALL MATIAS</v>
      </c>
      <c r="R14" s="14" t="str">
        <f t="shared" si="2"/>
        <v>14/3/2013</v>
      </c>
    </row>
    <row r="15" ht="18" customHeight="1" spans="1:18" x14ac:dyDescent="0.25">
      <c r="A15" s="47">
        <v>8</v>
      </c>
      <c r="B15" s="48" t="s">
        <v>46</v>
      </c>
      <c r="C15" s="48" t="s">
        <v>47</v>
      </c>
      <c r="D15" s="48" t="s">
        <v>48</v>
      </c>
      <c r="E15" s="55">
        <v>809805442018012</v>
      </c>
      <c r="F15" s="51">
        <v>13783996</v>
      </c>
      <c r="G15" s="51">
        <v>14</v>
      </c>
      <c r="H15" s="51">
        <v>2</v>
      </c>
      <c r="I15" s="51">
        <v>2014</v>
      </c>
      <c r="J15" s="52">
        <f t="shared" si="0"/>
        <v>10</v>
      </c>
      <c r="K15" s="51" t="s">
        <v>29</v>
      </c>
      <c r="L15" s="54"/>
      <c r="M15" s="54"/>
      <c r="N15" s="51"/>
      <c r="Q15" s="16" t="str">
        <f t="shared" si="1"/>
        <v>CUCHALLO ALORAS CHRISTOPHER </v>
      </c>
      <c r="R15" s="14" t="str">
        <f t="shared" si="2"/>
        <v>14/2/2014</v>
      </c>
    </row>
    <row r="16" ht="18" customHeight="1" spans="1:18" x14ac:dyDescent="0.25">
      <c r="A16" s="47">
        <v>9</v>
      </c>
      <c r="B16" s="48" t="s">
        <v>49</v>
      </c>
      <c r="C16" s="48" t="s">
        <v>50</v>
      </c>
      <c r="D16" s="48" t="s">
        <v>51</v>
      </c>
      <c r="E16" s="55">
        <v>8098002520226620</v>
      </c>
      <c r="F16" s="51">
        <v>17334310</v>
      </c>
      <c r="G16" s="51">
        <v>16</v>
      </c>
      <c r="H16" s="51">
        <v>9</v>
      </c>
      <c r="I16" s="51">
        <v>2013</v>
      </c>
      <c r="J16" s="52">
        <f t="shared" si="0"/>
        <v>10</v>
      </c>
      <c r="K16" s="51" t="s">
        <v>24</v>
      </c>
      <c r="L16" s="54"/>
      <c r="M16" s="54"/>
      <c r="N16" s="51"/>
      <c r="Q16" s="16" t="str">
        <f t="shared" si="1"/>
        <v>DUARTE MELO ANA CLARA</v>
      </c>
      <c r="R16" s="14" t="str">
        <f t="shared" si="2"/>
        <v>16/9/2013</v>
      </c>
    </row>
    <row r="17" ht="18" customHeight="1" spans="1:18" x14ac:dyDescent="0.25">
      <c r="A17" s="47">
        <v>10</v>
      </c>
      <c r="B17" s="48" t="s">
        <v>52</v>
      </c>
      <c r="C17" s="48" t="s">
        <v>53</v>
      </c>
      <c r="D17" s="48" t="s">
        <v>54</v>
      </c>
      <c r="E17" s="55">
        <v>809800692019019</v>
      </c>
      <c r="F17" s="51"/>
      <c r="G17" s="51">
        <v>21</v>
      </c>
      <c r="H17" s="51">
        <v>3</v>
      </c>
      <c r="I17" s="51">
        <v>2014</v>
      </c>
      <c r="J17" s="52">
        <f t="shared" si="0"/>
        <v>10</v>
      </c>
      <c r="K17" s="51" t="s">
        <v>24</v>
      </c>
      <c r="L17" s="54"/>
      <c r="M17" s="54"/>
      <c r="N17" s="51"/>
      <c r="Q17" s="16" t="str">
        <f t="shared" si="1"/>
        <v>GONZALES ROJAS ANTONELLA INDIRA</v>
      </c>
      <c r="R17" s="14" t="str">
        <f t="shared" si="2"/>
        <v>21/3/2014</v>
      </c>
    </row>
    <row r="18" ht="18" customHeight="1" spans="1:18" x14ac:dyDescent="0.25">
      <c r="A18" s="47">
        <v>11</v>
      </c>
      <c r="B18" s="48" t="s">
        <v>55</v>
      </c>
      <c r="C18" s="48" t="s">
        <v>56</v>
      </c>
      <c r="D18" s="48" t="s">
        <v>57</v>
      </c>
      <c r="E18" s="55">
        <v>809800252020002</v>
      </c>
      <c r="F18" s="51">
        <v>14585582</v>
      </c>
      <c r="G18" s="51">
        <v>30</v>
      </c>
      <c r="H18" s="51">
        <v>10</v>
      </c>
      <c r="I18" s="51">
        <v>2013</v>
      </c>
      <c r="J18" s="52">
        <f t="shared" si="0"/>
        <v>10</v>
      </c>
      <c r="K18" s="51" t="s">
        <v>29</v>
      </c>
      <c r="L18" s="54"/>
      <c r="M18" s="54"/>
      <c r="N18" s="51"/>
      <c r="Q18" s="16" t="str">
        <f t="shared" si="1"/>
        <v>GUERRA PANTIGOSO ROGER ALEJANDRO</v>
      </c>
      <c r="R18" s="14" t="str">
        <f t="shared" si="2"/>
        <v>30/10/2013</v>
      </c>
    </row>
    <row r="19" ht="18" customHeight="1" spans="1:18" x14ac:dyDescent="0.25">
      <c r="A19" s="47">
        <v>12</v>
      </c>
      <c r="B19" s="48" t="s">
        <v>58</v>
      </c>
      <c r="C19" s="48" t="s">
        <v>59</v>
      </c>
      <c r="D19" s="48" t="s">
        <v>60</v>
      </c>
      <c r="E19" s="55">
        <v>809804962019143</v>
      </c>
      <c r="F19" s="51">
        <v>16044248</v>
      </c>
      <c r="G19" s="51">
        <v>26</v>
      </c>
      <c r="H19" s="51">
        <v>2</v>
      </c>
      <c r="I19" s="51">
        <v>2014</v>
      </c>
      <c r="J19" s="52">
        <f t="shared" si="0"/>
        <v>10</v>
      </c>
      <c r="K19" s="51" t="s">
        <v>29</v>
      </c>
      <c r="L19" s="54"/>
      <c r="M19" s="54"/>
      <c r="N19" s="51"/>
      <c r="Q19" s="16" t="str">
        <f t="shared" si="1"/>
        <v>LEON GARNICA JUNIOR ISAIAS</v>
      </c>
      <c r="R19" s="14" t="str">
        <f t="shared" si="2"/>
        <v>26/2/2014</v>
      </c>
    </row>
    <row r="20" ht="18" customHeight="1" spans="1:18" x14ac:dyDescent="0.25">
      <c r="A20" s="47">
        <v>13</v>
      </c>
      <c r="B20" s="48" t="s">
        <v>61</v>
      </c>
      <c r="C20" s="48" t="s">
        <v>62</v>
      </c>
      <c r="D20" s="48" t="s">
        <v>63</v>
      </c>
      <c r="E20" s="55">
        <v>819809442019079</v>
      </c>
      <c r="F20" s="51">
        <v>16858182</v>
      </c>
      <c r="G20" s="51">
        <v>14</v>
      </c>
      <c r="H20" s="51">
        <v>9</v>
      </c>
      <c r="I20" s="51">
        <v>2012</v>
      </c>
      <c r="J20" s="52">
        <f t="shared" si="0"/>
        <v>11</v>
      </c>
      <c r="K20" s="51" t="s">
        <v>24</v>
      </c>
      <c r="L20" s="54"/>
      <c r="M20" s="54"/>
      <c r="N20" s="51"/>
      <c r="Q20" s="16" t="str">
        <f t="shared" si="1"/>
        <v>MAMANI ESTRADA MARISOL CARMEN</v>
      </c>
      <c r="R20" s="14" t="str">
        <f t="shared" si="2"/>
        <v>14/9/2012</v>
      </c>
    </row>
    <row r="21" ht="18" customHeight="1" spans="1:18" x14ac:dyDescent="0.25">
      <c r="A21" s="47">
        <v>14</v>
      </c>
      <c r="B21" s="48" t="s">
        <v>64</v>
      </c>
      <c r="C21" s="48" t="s">
        <v>65</v>
      </c>
      <c r="D21" s="48" t="s">
        <v>66</v>
      </c>
      <c r="E21" s="55">
        <v>808901042019039</v>
      </c>
      <c r="F21" s="51">
        <v>16660085</v>
      </c>
      <c r="G21" s="51">
        <v>3</v>
      </c>
      <c r="H21" s="51">
        <v>7</v>
      </c>
      <c r="I21" s="51">
        <v>2013</v>
      </c>
      <c r="J21" s="52">
        <f t="shared" si="0"/>
        <v>10</v>
      </c>
      <c r="K21" s="51" t="s">
        <v>29</v>
      </c>
      <c r="L21" s="54"/>
      <c r="M21" s="54"/>
      <c r="N21" s="51"/>
      <c r="Q21" s="16" t="str">
        <f t="shared" si="1"/>
        <v>MURILLO CALIZAYA DAVID GABRIEL</v>
      </c>
      <c r="R21" s="14" t="str">
        <f t="shared" si="2"/>
        <v>3/7/2013</v>
      </c>
    </row>
    <row r="22" ht="18" customHeight="1" spans="1:18" x14ac:dyDescent="0.25">
      <c r="A22" s="47">
        <v>15</v>
      </c>
      <c r="B22" s="48" t="s">
        <v>67</v>
      </c>
      <c r="C22" s="48" t="s">
        <v>68</v>
      </c>
      <c r="D22" s="48" t="s">
        <v>69</v>
      </c>
      <c r="E22" s="55">
        <v>809801202019030</v>
      </c>
      <c r="F22" s="51">
        <v>14150930</v>
      </c>
      <c r="G22" s="51">
        <v>5</v>
      </c>
      <c r="H22" s="51">
        <v>3</v>
      </c>
      <c r="I22" s="51">
        <v>2014</v>
      </c>
      <c r="J22" s="52">
        <f t="shared" si="0"/>
        <v>10</v>
      </c>
      <c r="K22" s="51" t="s">
        <v>29</v>
      </c>
      <c r="L22" s="54"/>
      <c r="M22" s="54"/>
      <c r="N22" s="51"/>
      <c r="Q22" s="16" t="str">
        <f t="shared" si="1"/>
        <v>OROSCO LIMACHI ADRIAN </v>
      </c>
      <c r="R22" s="14" t="str">
        <f t="shared" si="2"/>
        <v>5/3/2014</v>
      </c>
    </row>
    <row r="23" ht="18" customHeight="1" spans="1:18" x14ac:dyDescent="0.25">
      <c r="A23" s="47">
        <v>16</v>
      </c>
      <c r="B23" s="48" t="s">
        <v>70</v>
      </c>
      <c r="C23" s="48" t="s">
        <v>71</v>
      </c>
      <c r="D23" s="48" t="s">
        <v>72</v>
      </c>
      <c r="E23" s="55">
        <v>809804322019014</v>
      </c>
      <c r="F23" s="51">
        <v>15473731</v>
      </c>
      <c r="G23" s="51">
        <v>14</v>
      </c>
      <c r="H23" s="51">
        <v>5</v>
      </c>
      <c r="I23" s="51">
        <v>2014</v>
      </c>
      <c r="J23" s="52">
        <f t="shared" si="0"/>
        <v>9</v>
      </c>
      <c r="K23" s="51" t="s">
        <v>24</v>
      </c>
      <c r="L23" s="54"/>
      <c r="M23" s="54"/>
      <c r="N23" s="51"/>
      <c r="Q23" s="16" t="str">
        <f t="shared" si="1"/>
        <v>REINAGA CHOQUECALLATA DAYANA </v>
      </c>
      <c r="R23" s="14" t="str">
        <f t="shared" si="2"/>
        <v>14/5/2014</v>
      </c>
    </row>
    <row r="24" ht="18" customHeight="1" spans="1:18" x14ac:dyDescent="0.25">
      <c r="A24" s="47">
        <v>17</v>
      </c>
      <c r="B24" s="48" t="s">
        <v>73</v>
      </c>
      <c r="C24" s="48" t="s">
        <v>74</v>
      </c>
      <c r="D24" s="48" t="s">
        <v>75</v>
      </c>
      <c r="E24" s="55">
        <v>809802072018028</v>
      </c>
      <c r="F24" s="51">
        <v>13379541</v>
      </c>
      <c r="G24" s="51">
        <v>22</v>
      </c>
      <c r="H24" s="51">
        <v>6</v>
      </c>
      <c r="I24" s="51">
        <v>2013</v>
      </c>
      <c r="J24" s="52">
        <f t="shared" si="0"/>
        <v>10</v>
      </c>
      <c r="K24" s="51" t="s">
        <v>24</v>
      </c>
      <c r="L24" s="54"/>
      <c r="M24" s="54"/>
      <c r="N24" s="51"/>
      <c r="Q24" s="16" t="str">
        <f t="shared" si="1"/>
        <v>RIVERO VIDAL LUZ MARIA</v>
      </c>
      <c r="R24" s="14" t="str">
        <f t="shared" si="2"/>
        <v>22/6/2013</v>
      </c>
    </row>
    <row r="25" ht="18" customHeight="1" spans="1:18" x14ac:dyDescent="0.25">
      <c r="A25" s="47">
        <v>18</v>
      </c>
      <c r="B25" s="48" t="s">
        <v>53</v>
      </c>
      <c r="C25" s="48" t="s">
        <v>76</v>
      </c>
      <c r="D25" s="48" t="s">
        <v>77</v>
      </c>
      <c r="E25" s="55">
        <v>809803422018060</v>
      </c>
      <c r="F25" s="51">
        <v>13658352</v>
      </c>
      <c r="G25" s="51">
        <v>7</v>
      </c>
      <c r="H25" s="51">
        <v>8</v>
      </c>
      <c r="I25" s="51">
        <v>2013</v>
      </c>
      <c r="J25" s="52">
        <f t="shared" si="0"/>
        <v>10</v>
      </c>
      <c r="K25" s="51" t="s">
        <v>24</v>
      </c>
      <c r="L25" s="54"/>
      <c r="M25" s="54"/>
      <c r="N25" s="51"/>
      <c r="Q25" s="16" t="str">
        <f t="shared" si="1"/>
        <v>ROJAS MESA KIMBERLYN DARLY</v>
      </c>
      <c r="R25" s="14" t="str">
        <f t="shared" si="2"/>
        <v>7/8/2013</v>
      </c>
    </row>
    <row r="26" ht="18" customHeight="1" spans="1:18" x14ac:dyDescent="0.25">
      <c r="A26" s="47">
        <v>19</v>
      </c>
      <c r="B26" s="48" t="s">
        <v>78</v>
      </c>
      <c r="C26" s="48" t="s">
        <v>79</v>
      </c>
      <c r="D26" s="48" t="s">
        <v>80</v>
      </c>
      <c r="E26" s="55">
        <v>804802522018041</v>
      </c>
      <c r="F26" s="51">
        <v>14885106</v>
      </c>
      <c r="G26" s="51">
        <v>26</v>
      </c>
      <c r="H26" s="51">
        <v>11</v>
      </c>
      <c r="I26" s="51">
        <v>2013</v>
      </c>
      <c r="J26" s="52">
        <f t="shared" si="0"/>
        <v>10</v>
      </c>
      <c r="K26" s="51" t="s">
        <v>29</v>
      </c>
      <c r="L26" s="54"/>
      <c r="M26" s="54"/>
      <c r="N26" s="51"/>
      <c r="Q26" s="16" t="str">
        <f t="shared" si="1"/>
        <v>SOLIZ SAAVEDRA FERNANDO MARTIN</v>
      </c>
      <c r="R26" s="14" t="str">
        <f t="shared" si="2"/>
        <v>26/11/2013</v>
      </c>
    </row>
    <row r="27" ht="18" customHeight="1" spans="1:18" x14ac:dyDescent="0.25">
      <c r="A27" s="47">
        <v>20</v>
      </c>
      <c r="B27" s="48" t="s">
        <v>81</v>
      </c>
      <c r="C27" s="48" t="s">
        <v>82</v>
      </c>
      <c r="D27" s="48" t="s">
        <v>83</v>
      </c>
      <c r="E27" s="55" t="s">
        <v>84</v>
      </c>
      <c r="F27" s="51">
        <v>13457201</v>
      </c>
      <c r="G27" s="51">
        <v>12</v>
      </c>
      <c r="H27" s="51">
        <v>1</v>
      </c>
      <c r="I27" s="51">
        <v>2014</v>
      </c>
      <c r="J27" s="52">
        <f t="shared" si="0"/>
        <v>10</v>
      </c>
      <c r="K27" s="51" t="s">
        <v>29</v>
      </c>
      <c r="L27" s="54"/>
      <c r="M27" s="54"/>
      <c r="N27" s="51"/>
      <c r="Q27" s="16" t="str">
        <f t="shared" si="1"/>
        <v>VILLARROEL CAMPOS ISAIAS ORIOL</v>
      </c>
      <c r="R27" s="14" t="str">
        <f t="shared" si="2"/>
        <v>12/1/2014</v>
      </c>
    </row>
    <row r="28" ht="18" customHeight="1" spans="1:18" x14ac:dyDescent="0.25">
      <c r="A28" s="47">
        <v>21</v>
      </c>
      <c r="B28" s="48"/>
      <c r="C28" s="48"/>
      <c r="D28" s="48"/>
      <c r="E28" s="55"/>
      <c r="F28" s="51"/>
      <c r="G28" s="51"/>
      <c r="H28" s="51"/>
      <c r="I28" s="51"/>
      <c r="J28" s="52">
        <f t="shared" si="0"/>
      </c>
      <c r="K28" s="51"/>
      <c r="L28" s="54"/>
      <c r="M28" s="54"/>
      <c r="N28" s="51"/>
      <c r="Q28" s="16" t="str">
        <f t="shared" si="1"/>
        <v>  </v>
      </c>
      <c r="R28" s="14" t="str">
        <f t="shared" si="2"/>
        <v>//</v>
      </c>
    </row>
    <row r="29" ht="18" customHeight="1" spans="1:18" x14ac:dyDescent="0.25">
      <c r="A29" s="47">
        <v>22</v>
      </c>
      <c r="B29" s="48"/>
      <c r="C29" s="48"/>
      <c r="D29" s="48"/>
      <c r="E29" s="55"/>
      <c r="F29" s="51"/>
      <c r="G29" s="51"/>
      <c r="H29" s="51"/>
      <c r="I29" s="51"/>
      <c r="J29" s="52">
        <f t="shared" si="0"/>
      </c>
      <c r="K29" s="51"/>
      <c r="L29" s="54"/>
      <c r="M29" s="54"/>
      <c r="N29" s="51"/>
      <c r="Q29" s="16" t="str">
        <f t="shared" si="1"/>
        <v>  </v>
      </c>
      <c r="R29" s="14" t="str">
        <f t="shared" si="2"/>
        <v>//</v>
      </c>
    </row>
    <row r="30" ht="18" customHeight="1" spans="1:18" x14ac:dyDescent="0.25">
      <c r="A30" s="47">
        <v>23</v>
      </c>
      <c r="B30" s="48"/>
      <c r="C30" s="48"/>
      <c r="D30" s="48"/>
      <c r="E30" s="55"/>
      <c r="F30" s="51"/>
      <c r="G30" s="51"/>
      <c r="H30" s="51"/>
      <c r="I30" s="51"/>
      <c r="J30" s="52">
        <f t="shared" si="0"/>
      </c>
      <c r="K30" s="51"/>
      <c r="L30" s="54"/>
      <c r="M30" s="54"/>
      <c r="N30" s="51"/>
      <c r="Q30" s="16" t="str">
        <f t="shared" si="1"/>
        <v>  </v>
      </c>
      <c r="R30" s="14" t="str">
        <f t="shared" si="2"/>
        <v>//</v>
      </c>
    </row>
    <row r="31" ht="18" customHeight="1" spans="1:18" x14ac:dyDescent="0.25">
      <c r="A31" s="47">
        <v>24</v>
      </c>
      <c r="B31" s="48"/>
      <c r="C31" s="48"/>
      <c r="D31" s="48"/>
      <c r="E31" s="55"/>
      <c r="F31" s="51"/>
      <c r="G31" s="51"/>
      <c r="H31" s="51"/>
      <c r="I31" s="51"/>
      <c r="J31" s="52">
        <f t="shared" si="0"/>
      </c>
      <c r="K31" s="51"/>
      <c r="L31" s="54"/>
      <c r="M31" s="54"/>
      <c r="N31" s="51"/>
      <c r="Q31" s="16" t="str">
        <f t="shared" si="1"/>
        <v>  </v>
      </c>
      <c r="R31" s="14" t="str">
        <f t="shared" si="2"/>
        <v>//</v>
      </c>
    </row>
    <row r="32" ht="18" customHeight="1" spans="1:18" x14ac:dyDescent="0.25">
      <c r="A32" s="47">
        <v>25</v>
      </c>
      <c r="B32" s="48"/>
      <c r="C32" s="48"/>
      <c r="D32" s="48"/>
      <c r="E32" s="55"/>
      <c r="F32" s="51"/>
      <c r="G32" s="51"/>
      <c r="H32" s="51"/>
      <c r="I32" s="51"/>
      <c r="J32" s="52">
        <f t="shared" si="0"/>
      </c>
      <c r="K32" s="51"/>
      <c r="L32" s="54"/>
      <c r="M32" s="54"/>
      <c r="N32" s="51"/>
      <c r="Q32" s="16" t="str">
        <f t="shared" si="1"/>
        <v>  </v>
      </c>
      <c r="R32" s="14" t="str">
        <f t="shared" si="2"/>
        <v>//</v>
      </c>
    </row>
    <row r="33" ht="15" customHeight="1" hidden="1" spans="1:18" x14ac:dyDescent="0.25">
      <c r="A33" s="47">
        <v>26</v>
      </c>
      <c r="B33" s="48"/>
      <c r="C33" s="48"/>
      <c r="D33" s="48"/>
      <c r="E33" s="55"/>
      <c r="F33" s="51"/>
      <c r="G33" s="51"/>
      <c r="H33" s="51"/>
      <c r="I33" s="51"/>
      <c r="J33" s="52">
        <f t="shared" si="0"/>
      </c>
      <c r="K33" s="51"/>
      <c r="L33" s="54"/>
      <c r="M33" s="54"/>
      <c r="N33" s="51"/>
      <c r="Q33" s="16" t="str">
        <f t="shared" si="1"/>
        <v>  </v>
      </c>
      <c r="R33" s="14" t="str">
        <f t="shared" si="2"/>
        <v>//</v>
      </c>
    </row>
    <row r="34" ht="15" customHeight="1" hidden="1" spans="1:18" x14ac:dyDescent="0.25">
      <c r="A34" s="47">
        <v>27</v>
      </c>
      <c r="B34" s="48"/>
      <c r="C34" s="48"/>
      <c r="D34" s="48"/>
      <c r="E34" s="55"/>
      <c r="F34" s="51"/>
      <c r="G34" s="51"/>
      <c r="H34" s="51"/>
      <c r="I34" s="51"/>
      <c r="J34" s="52">
        <f t="shared" si="0"/>
      </c>
      <c r="K34" s="51"/>
      <c r="L34" s="54"/>
      <c r="M34" s="54"/>
      <c r="N34" s="51"/>
      <c r="Q34" s="16" t="str">
        <f t="shared" si="1"/>
        <v>  </v>
      </c>
      <c r="R34" s="14" t="str">
        <f t="shared" si="2"/>
        <v>//</v>
      </c>
    </row>
    <row r="35" ht="15" customHeight="1" hidden="1" spans="1:18" x14ac:dyDescent="0.25">
      <c r="A35" s="47">
        <v>28</v>
      </c>
      <c r="B35" s="48"/>
      <c r="C35" s="48"/>
      <c r="D35" s="48"/>
      <c r="E35" s="55"/>
      <c r="F35" s="51"/>
      <c r="G35" s="51"/>
      <c r="H35" s="51"/>
      <c r="I35" s="51"/>
      <c r="J35" s="52">
        <f t="shared" si="0"/>
      </c>
      <c r="K35" s="51"/>
      <c r="L35" s="54"/>
      <c r="M35" s="54"/>
      <c r="N35" s="51"/>
      <c r="Q35" s="16" t="str">
        <f t="shared" si="1"/>
        <v>  </v>
      </c>
      <c r="R35" s="14" t="str">
        <f t="shared" si="2"/>
        <v>//</v>
      </c>
    </row>
    <row r="36" ht="15" customHeight="1" hidden="1" spans="1:18" x14ac:dyDescent="0.25">
      <c r="A36" s="47">
        <v>29</v>
      </c>
      <c r="B36" s="48"/>
      <c r="C36" s="48"/>
      <c r="D36" s="48"/>
      <c r="E36" s="55"/>
      <c r="F36" s="51"/>
      <c r="G36" s="51"/>
      <c r="H36" s="51"/>
      <c r="I36" s="51"/>
      <c r="J36" s="52">
        <f t="shared" si="0"/>
      </c>
      <c r="K36" s="51"/>
      <c r="L36" s="54"/>
      <c r="M36" s="54"/>
      <c r="N36" s="51"/>
      <c r="Q36" s="16" t="str">
        <f t="shared" si="1"/>
        <v>  </v>
      </c>
      <c r="R36" s="14" t="str">
        <f t="shared" si="2"/>
        <v>//</v>
      </c>
    </row>
    <row r="37" ht="15" customHeight="1" hidden="1" spans="1:18" x14ac:dyDescent="0.25">
      <c r="A37" s="47">
        <v>30</v>
      </c>
      <c r="B37" s="48"/>
      <c r="C37" s="48"/>
      <c r="D37" s="48"/>
      <c r="E37" s="55"/>
      <c r="F37" s="51"/>
      <c r="G37" s="51"/>
      <c r="H37" s="51"/>
      <c r="I37" s="51"/>
      <c r="J37" s="52">
        <f t="shared" si="0"/>
      </c>
      <c r="K37" s="51"/>
      <c r="L37" s="54"/>
      <c r="M37" s="54"/>
      <c r="N37" s="51"/>
      <c r="Q37" s="16" t="str">
        <f t="shared" si="1"/>
        <v>  </v>
      </c>
      <c r="R37" s="14" t="str">
        <f t="shared" si="2"/>
        <v>//</v>
      </c>
    </row>
    <row r="38" ht="15" customHeight="1" hidden="1" spans="1:18" x14ac:dyDescent="0.25">
      <c r="A38" s="47">
        <v>31</v>
      </c>
      <c r="B38" s="48"/>
      <c r="C38" s="48"/>
      <c r="D38" s="48"/>
      <c r="E38" s="55"/>
      <c r="F38" s="51"/>
      <c r="G38" s="51"/>
      <c r="H38" s="51"/>
      <c r="I38" s="51"/>
      <c r="J38" s="52">
        <f t="shared" si="0"/>
      </c>
      <c r="K38" s="51"/>
      <c r="L38" s="54"/>
      <c r="M38" s="54"/>
      <c r="N38" s="51"/>
      <c r="Q38" s="16" t="str">
        <f t="shared" si="1"/>
        <v>  </v>
      </c>
      <c r="R38" s="14" t="str">
        <f t="shared" si="2"/>
        <v>//</v>
      </c>
    </row>
    <row r="39" ht="15" customHeight="1" hidden="1" spans="1:18" x14ac:dyDescent="0.25">
      <c r="A39" s="47">
        <v>32</v>
      </c>
      <c r="B39" s="48"/>
      <c r="C39" s="48"/>
      <c r="D39" s="48"/>
      <c r="E39" s="55"/>
      <c r="F39" s="51"/>
      <c r="G39" s="51"/>
      <c r="H39" s="51"/>
      <c r="I39" s="51"/>
      <c r="J39" s="52">
        <f t="shared" si="0"/>
      </c>
      <c r="K39" s="51"/>
      <c r="L39" s="54"/>
      <c r="M39" s="54"/>
      <c r="N39" s="51"/>
      <c r="Q39" s="16" t="str">
        <f t="shared" si="1"/>
        <v>  </v>
      </c>
      <c r="R39" s="14" t="str">
        <f t="shared" si="2"/>
        <v>//</v>
      </c>
    </row>
    <row r="40" ht="15" customHeight="1" hidden="1" spans="1:18" x14ac:dyDescent="0.25">
      <c r="A40" s="47">
        <v>33</v>
      </c>
      <c r="B40" s="48"/>
      <c r="C40" s="48"/>
      <c r="D40" s="48"/>
      <c r="E40" s="55"/>
      <c r="F40" s="51"/>
      <c r="G40" s="51"/>
      <c r="H40" s="51"/>
      <c r="I40" s="51"/>
      <c r="J40" s="52">
        <f t="shared" si="0"/>
      </c>
      <c r="K40" s="51"/>
      <c r="L40" s="54"/>
      <c r="M40" s="54"/>
      <c r="N40" s="51"/>
      <c r="Q40" s="16" t="str">
        <f t="shared" si="1"/>
        <v>  </v>
      </c>
      <c r="R40" s="14" t="str">
        <f t="shared" si="2"/>
        <v>//</v>
      </c>
    </row>
    <row r="41" ht="15" customHeight="1" hidden="1" spans="1:18" x14ac:dyDescent="0.25">
      <c r="A41" s="47">
        <v>34</v>
      </c>
      <c r="B41" s="48"/>
      <c r="C41" s="48"/>
      <c r="D41" s="48"/>
      <c r="E41" s="55"/>
      <c r="F41" s="51"/>
      <c r="G41" s="51"/>
      <c r="H41" s="51"/>
      <c r="I41" s="51"/>
      <c r="J41" s="52">
        <f t="shared" si="0"/>
      </c>
      <c r="K41" s="51"/>
      <c r="L41" s="54"/>
      <c r="M41" s="54"/>
      <c r="N41" s="51"/>
      <c r="Q41" s="16" t="str">
        <f t="shared" si="1"/>
        <v>  </v>
      </c>
      <c r="R41" s="14" t="str">
        <f t="shared" si="2"/>
        <v>//</v>
      </c>
    </row>
    <row r="42" ht="15" customHeight="1" hidden="1" spans="1:18" x14ac:dyDescent="0.25">
      <c r="A42" s="47">
        <v>35</v>
      </c>
      <c r="B42" s="48"/>
      <c r="C42" s="48"/>
      <c r="D42" s="48"/>
      <c r="E42" s="55"/>
      <c r="F42" s="51"/>
      <c r="G42" s="51"/>
      <c r="H42" s="51"/>
      <c r="I42" s="51"/>
      <c r="J42" s="52">
        <f t="shared" si="0"/>
      </c>
      <c r="K42" s="51"/>
      <c r="L42" s="54"/>
      <c r="M42" s="54"/>
      <c r="N42" s="51"/>
      <c r="Q42" s="16" t="str">
        <f t="shared" si="1"/>
        <v>  </v>
      </c>
      <c r="R42" s="14" t="str">
        <f t="shared" si="2"/>
        <v>//</v>
      </c>
    </row>
    <row r="43" ht="12.95" customHeight="1" hidden="1" spans="1:18" x14ac:dyDescent="0.25">
      <c r="A43" s="47">
        <v>36</v>
      </c>
      <c r="B43" s="48"/>
      <c r="C43" s="48"/>
      <c r="D43" s="48"/>
      <c r="E43" s="55"/>
      <c r="F43" s="51"/>
      <c r="G43" s="51"/>
      <c r="H43" s="51"/>
      <c r="I43" s="51"/>
      <c r="J43" s="52">
        <f t="shared" si="0"/>
      </c>
      <c r="K43" s="51"/>
      <c r="L43" s="54"/>
      <c r="M43" s="54"/>
      <c r="N43" s="51"/>
      <c r="Q43" s="16" t="str">
        <f t="shared" si="1"/>
        <v>  </v>
      </c>
      <c r="R43" s="14" t="str">
        <f t="shared" si="2"/>
        <v>//</v>
      </c>
    </row>
    <row r="44" ht="12.95" customHeight="1" hidden="1" spans="1:18" x14ac:dyDescent="0.25">
      <c r="A44" s="47">
        <v>37</v>
      </c>
      <c r="B44" s="48"/>
      <c r="C44" s="48"/>
      <c r="D44" s="48"/>
      <c r="E44" s="55"/>
      <c r="F44" s="51"/>
      <c r="G44" s="51"/>
      <c r="H44" s="51"/>
      <c r="I44" s="51"/>
      <c r="J44" s="52">
        <f t="shared" si="0"/>
      </c>
      <c r="K44" s="51"/>
      <c r="L44" s="54"/>
      <c r="M44" s="54"/>
      <c r="N44" s="51"/>
      <c r="Q44" s="16" t="str">
        <f t="shared" si="1"/>
        <v>  </v>
      </c>
      <c r="R44" s="14" t="str">
        <f t="shared" si="2"/>
        <v>//</v>
      </c>
    </row>
    <row r="45" ht="12.95" customHeight="1" hidden="1" spans="1:18" x14ac:dyDescent="0.25">
      <c r="A45" s="47">
        <v>38</v>
      </c>
      <c r="B45" s="48"/>
      <c r="C45" s="48"/>
      <c r="D45" s="48"/>
      <c r="E45" s="55"/>
      <c r="F45" s="51"/>
      <c r="G45" s="51"/>
      <c r="H45" s="51"/>
      <c r="I45" s="51"/>
      <c r="J45" s="52">
        <f t="shared" si="0"/>
      </c>
      <c r="K45" s="51"/>
      <c r="L45" s="54"/>
      <c r="M45" s="54"/>
      <c r="N45" s="51"/>
      <c r="Q45" s="16" t="str">
        <f t="shared" si="1"/>
        <v>  </v>
      </c>
      <c r="R45" s="14" t="str">
        <f t="shared" si="2"/>
        <v>//</v>
      </c>
    </row>
    <row r="46" ht="12.95" customHeight="1" hidden="1" spans="1:18" x14ac:dyDescent="0.25">
      <c r="A46" s="47">
        <v>39</v>
      </c>
      <c r="B46" s="48"/>
      <c r="C46" s="48"/>
      <c r="D46" s="48"/>
      <c r="E46" s="55"/>
      <c r="F46" s="51"/>
      <c r="G46" s="51"/>
      <c r="H46" s="51"/>
      <c r="I46" s="51"/>
      <c r="J46" s="52">
        <f t="shared" si="0"/>
      </c>
      <c r="K46" s="51"/>
      <c r="L46" s="54"/>
      <c r="M46" s="54"/>
      <c r="N46" s="51"/>
      <c r="Q46" s="16" t="str">
        <f t="shared" si="1"/>
        <v>  </v>
      </c>
      <c r="R46" s="14" t="str">
        <f t="shared" si="2"/>
        <v>//</v>
      </c>
    </row>
    <row r="47" ht="12.95" customHeight="1" hidden="1" spans="1:18" x14ac:dyDescent="0.25">
      <c r="A47" s="47">
        <v>40</v>
      </c>
      <c r="B47" s="48"/>
      <c r="C47" s="48"/>
      <c r="D47" s="48"/>
      <c r="E47" s="55"/>
      <c r="F47" s="51"/>
      <c r="G47" s="51"/>
      <c r="H47" s="51"/>
      <c r="I47" s="51"/>
      <c r="J47" s="52">
        <f t="shared" si="0"/>
      </c>
      <c r="K47" s="51"/>
      <c r="L47" s="54"/>
      <c r="M47" s="54"/>
      <c r="N47" s="51"/>
      <c r="Q47" s="16" t="str">
        <f t="shared" si="1"/>
        <v>  </v>
      </c>
      <c r="R47" s="14" t="str">
        <f t="shared" si="2"/>
        <v>//</v>
      </c>
    </row>
    <row r="48" ht="12.95" customHeight="1" hidden="1" spans="1:18" x14ac:dyDescent="0.25">
      <c r="A48" s="47">
        <v>41</v>
      </c>
      <c r="B48" s="48"/>
      <c r="C48" s="48"/>
      <c r="D48" s="48"/>
      <c r="E48" s="55"/>
      <c r="F48" s="51"/>
      <c r="G48" s="51"/>
      <c r="H48" s="51"/>
      <c r="I48" s="51"/>
      <c r="J48" s="52">
        <f t="shared" si="0"/>
      </c>
      <c r="K48" s="51"/>
      <c r="L48" s="54"/>
      <c r="M48" s="54"/>
      <c r="N48" s="51"/>
      <c r="Q48" s="16" t="str">
        <f t="shared" si="1"/>
        <v>  </v>
      </c>
      <c r="R48" s="14" t="str">
        <f t="shared" si="2"/>
        <v>//</v>
      </c>
    </row>
    <row r="49" ht="12.95" customHeight="1" hidden="1" spans="1:18" x14ac:dyDescent="0.25">
      <c r="A49" s="47">
        <v>42</v>
      </c>
      <c r="B49" s="48"/>
      <c r="C49" s="48"/>
      <c r="D49" s="48"/>
      <c r="E49" s="55"/>
      <c r="F49" s="51"/>
      <c r="G49" s="51"/>
      <c r="H49" s="51"/>
      <c r="I49" s="51"/>
      <c r="J49" s="52">
        <f t="shared" si="0"/>
      </c>
      <c r="K49" s="51"/>
      <c r="L49" s="54"/>
      <c r="M49" s="54"/>
      <c r="N49" s="51"/>
      <c r="Q49" s="16" t="str">
        <f t="shared" si="1"/>
        <v>  </v>
      </c>
      <c r="R49" s="14" t="str">
        <f t="shared" si="2"/>
        <v>//</v>
      </c>
    </row>
    <row r="50" ht="12.95" customHeight="1" hidden="1" spans="1:18" x14ac:dyDescent="0.25">
      <c r="A50" s="47">
        <v>43</v>
      </c>
      <c r="B50" s="48"/>
      <c r="C50" s="48"/>
      <c r="D50" s="48"/>
      <c r="E50" s="55"/>
      <c r="F50" s="51"/>
      <c r="G50" s="51"/>
      <c r="H50" s="51"/>
      <c r="I50" s="51"/>
      <c r="J50" s="52">
        <f t="shared" si="0"/>
      </c>
      <c r="K50" s="51"/>
      <c r="L50" s="54"/>
      <c r="M50" s="54"/>
      <c r="N50" s="51"/>
      <c r="Q50" s="16" t="str">
        <f t="shared" si="1"/>
        <v>  </v>
      </c>
      <c r="R50" s="14" t="str">
        <f t="shared" si="2"/>
        <v>//</v>
      </c>
    </row>
    <row r="51" ht="12.95" customHeight="1" hidden="1" spans="1:18" x14ac:dyDescent="0.25">
      <c r="A51" s="47">
        <v>44</v>
      </c>
      <c r="B51" s="48"/>
      <c r="C51" s="48"/>
      <c r="D51" s="48"/>
      <c r="E51" s="55"/>
      <c r="F51" s="51"/>
      <c r="G51" s="51"/>
      <c r="H51" s="51"/>
      <c r="I51" s="51"/>
      <c r="J51" s="52">
        <f t="shared" si="0"/>
      </c>
      <c r="K51" s="51"/>
      <c r="L51" s="54"/>
      <c r="M51" s="54"/>
      <c r="N51" s="51"/>
      <c r="Q51" s="16" t="str">
        <f t="shared" si="1"/>
        <v>  </v>
      </c>
      <c r="R51" s="14" t="str">
        <f t="shared" si="2"/>
        <v>//</v>
      </c>
    </row>
    <row r="52" ht="12.95" customHeight="1" hidden="1" spans="1:18" x14ac:dyDescent="0.25">
      <c r="A52" s="47">
        <v>45</v>
      </c>
      <c r="B52" s="48"/>
      <c r="C52" s="48"/>
      <c r="D52" s="48"/>
      <c r="E52" s="55"/>
      <c r="F52" s="51"/>
      <c r="G52" s="51"/>
      <c r="H52" s="51"/>
      <c r="I52" s="51"/>
      <c r="J52" s="52">
        <f t="shared" si="0"/>
      </c>
      <c r="K52" s="51"/>
      <c r="L52" s="54"/>
      <c r="M52" s="54"/>
      <c r="N52" s="51"/>
      <c r="Q52" s="16" t="str">
        <f t="shared" si="1"/>
        <v>  </v>
      </c>
      <c r="R52" s="14" t="str">
        <f t="shared" si="2"/>
        <v>//</v>
      </c>
    </row>
  </sheetData>
  <sheetProtection selectLockedCells="1" formatCells="0" formatColumns="0" formatRows="0"/>
  <mergeCells count="15">
    <mergeCell ref="A3:N3"/>
    <mergeCell ref="A4:K4"/>
    <mergeCell ref="L4:N4"/>
    <mergeCell ref="G6:I6"/>
    <mergeCell ref="A6:A7"/>
    <mergeCell ref="B6:B7"/>
    <mergeCell ref="C6:C7"/>
    <mergeCell ref="D6:D7"/>
    <mergeCell ref="E6:E7"/>
    <mergeCell ref="F6:F7"/>
    <mergeCell ref="J6:J7"/>
    <mergeCell ref="K6:K7"/>
    <mergeCell ref="L6:L7"/>
    <mergeCell ref="M6:M7"/>
    <mergeCell ref="N6:N7"/>
  </mergeCells>
  <conditionalFormatting sqref="J8:J52">
    <cfRule type="cellIs" dxfId="0" priority="40" operator="equal">
      <formula>123</formula>
    </cfRule>
    <cfRule type="cellIs" dxfId="1" priority="41" operator="equal">
      <formula>122</formula>
    </cfRule>
    <cfRule type="cellIs" dxfId="2" priority="44" operator="equal">
      <formula>121</formula>
    </cfRule>
    <cfRule type="cellIs" dxfId="3" priority="45" operator="equal">
      <formula>120</formula>
    </cfRule>
    <cfRule type="cellIs" dxfId="4" priority="46" operator="equal">
      <formula>119</formula>
    </cfRule>
  </conditionalFormatting>
  <conditionalFormatting sqref="K8:K52">
    <cfRule type="cellIs" dxfId="5" priority="42" operator="equal">
      <formula>120</formula>
    </cfRule>
    <cfRule type="cellIs" dxfId="6" priority="43" operator="equal">
      <formula>119</formula>
    </cfRule>
  </conditionalFormatting>
  <dataValidations count="8">
    <dataValidation type="whole" allowBlank="1" showInputMessage="1" showErrorMessage="1" errorTitle="ERROR" error="de 1 al 31" sqref="G10:G52">
      <formula1>1</formula1>
      <formula2>31</formula2>
    </dataValidation>
    <dataValidation type="whole" allowBlank="1" showInputMessage="1" showErrorMessage="1" errorTitle="ERROR" error="de 1 al 31" sqref="G8:G52">
      <formula1>1</formula1>
      <formula2>31</formula2>
    </dataValidation>
    <dataValidation type="whole" allowBlank="1" showInputMessage="1" showErrorMessage="1" errorTitle="ERROR" error="de 1 al 12" sqref="H10:H52">
      <formula1>1</formula1>
      <formula2>12</formula2>
    </dataValidation>
    <dataValidation type="whole" allowBlank="1" showInputMessage="1" showErrorMessage="1" errorTitle="ERROR" error="de 1 al 12" sqref="H8:H52">
      <formula1>1</formula1>
      <formula2>12</formula2>
    </dataValidation>
    <dataValidation type="whole" allowBlank="1" showInputMessage="1" showErrorMessage="1" sqref="I10:I52">
      <formula1>1900</formula1>
      <formula2>2050</formula2>
    </dataValidation>
    <dataValidation type="whole" allowBlank="1" showInputMessage="1" showErrorMessage="1" sqref="I8:I52">
      <formula1>1900</formula1>
      <formula2>2050</formula2>
    </dataValidation>
    <dataValidation type="list" allowBlank="1" showInputMessage="1" showErrorMessage="1" sqref="K10:K52">
      <formula1>$P$9:$P$10</formula1>
    </dataValidation>
    <dataValidation type="list" allowBlank="1" showInputMessage="1" showErrorMessage="1" sqref="K8:K52">
      <formula1>$P$9:$P$10</formula1>
    </dataValidation>
  </dataValidations>
  <printOptions horizontalCentered="1"/>
  <pageMargins left="0.2362204724409449" right="0.2362204724409449" top="0.3937007874015748" bottom="0.4330708661417323" header="0.31496062992125984" footer="0.31496062992125984"/>
  <pageSetup orientation="landscape" horizontalDpi="4294967293" verticalDpi="0" scale="92" fitToWidth="1" fitToHeight="1" firstPageNumber="1" useFirstPageNumber="1" copies="1"/>
  <legacyDrawing r:id="rId2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8000"/>
    <pageSetUpPr fitToPage="1"/>
  </sheetPr>
  <dimension ref="A1:C52"/>
  <sheetViews>
    <sheetView workbookViewId="0" zoomScale="120" zoomScaleNormal="100" view="pageBreakPreview">
      <selection activeCell="C11" sqref="C11"/>
    </sheetView>
  </sheetViews>
  <sheetFormatPr defaultRowHeight="15" outlineLevelRow="0" outlineLevelCol="0" x14ac:dyDescent="0.25"/>
  <cols>
    <col min="1" max="1" width="4.42578125" style="207" customWidth="1"/>
    <col min="2" max="2" width="44.5703125" style="207" customWidth="1"/>
    <col min="3" max="3" width="31.7109375" style="207" customWidth="1"/>
    <col min="4" max="6" width="3" style="207" customWidth="1"/>
    <col min="7" max="16384" width="11.42578125" style="207" customWidth="1"/>
  </cols>
  <sheetData>
    <row r="1" spans="1:3" x14ac:dyDescent="0.25">
      <c r="A1" s="270" t="str">
        <f>NOMINA!$F$1</f>
        <v>U.E. "BEATRIZ HARTMANN DE BEDREGAL"</v>
      </c>
      <c r="C1" s="271" t="str">
        <f>NOMINA!$C$4</f>
        <v>GESTIÓN: 2024</v>
      </c>
    </row>
    <row r="2" ht="21.75" customHeight="1" spans="1:3" x14ac:dyDescent="0.25">
      <c r="A2" s="272" t="s">
        <v>220</v>
      </c>
      <c r="B2" s="272"/>
      <c r="C2" s="272"/>
    </row>
    <row r="3" ht="14.25" customHeight="1" spans="1:3" x14ac:dyDescent="0.25">
      <c r="A3" s="271" t="str">
        <f>NOMINA!$C$1</f>
        <v>PROFESOR(A): SARA VALDIVIA ARANCIBIA</v>
      </c>
      <c r="B3" s="273"/>
      <c r="C3" s="271" t="str">
        <f>NOMINA!$C$2</f>
        <v>CURSO: 5º "A" PRIMARIA</v>
      </c>
    </row>
    <row r="4" ht="3" customHeight="1" spans="1:3" x14ac:dyDescent="0.25">
      <c r="A4" s="274"/>
      <c r="B4" s="275"/>
      <c r="C4" s="274"/>
    </row>
    <row r="5" ht="14.25" customHeight="1" spans="1:3" x14ac:dyDescent="0.25">
      <c r="A5" s="276" t="s">
        <v>202</v>
      </c>
      <c r="B5" s="276" t="s">
        <v>221</v>
      </c>
      <c r="C5" s="277" t="s">
        <v>222</v>
      </c>
    </row>
    <row r="6" ht="14.25" customHeight="1" spans="1:3" x14ac:dyDescent="0.25">
      <c r="A6" s="276"/>
      <c r="B6" s="276"/>
      <c r="C6" s="277"/>
    </row>
    <row r="7" ht="14.25" customHeight="1" spans="1:3" x14ac:dyDescent="0.25">
      <c r="A7" s="276"/>
      <c r="B7" s="276"/>
      <c r="C7" s="277"/>
    </row>
    <row r="8" ht="22.5" customHeight="1" spans="1:3" s="278" customFormat="1" x14ac:dyDescent="0.25">
      <c r="A8" s="279">
        <v>1</v>
      </c>
      <c r="B8" s="280" t="str">
        <f>IF(NOMINA!B1="","",NOMINA!B1)</f>
        <v> TORREZ CAMILA VICTORIA</v>
      </c>
      <c r="C8" s="281"/>
    </row>
    <row r="9" ht="22.5" customHeight="1" spans="1:3" s="278" customFormat="1" x14ac:dyDescent="0.25">
      <c r="A9" s="279">
        <v>2</v>
      </c>
      <c r="B9" s="280" t="str">
        <f>IF(NOMINA!B2="","",NOMINA!B2)</f>
        <v>AZERO BLANCO SARAH JOYCE</v>
      </c>
      <c r="C9" s="281"/>
    </row>
    <row r="10" ht="22.5" customHeight="1" spans="1:3" s="278" customFormat="1" x14ac:dyDescent="0.25">
      <c r="A10" s="279">
        <v>3</v>
      </c>
      <c r="B10" s="280" t="str">
        <f>IF(NOMINA!B3="","",NOMINA!B3)</f>
        <v>BAUTISTA MITA RODRIGO </v>
      </c>
      <c r="C10" s="281"/>
    </row>
    <row r="11" ht="22.5" customHeight="1" spans="1:3" s="278" customFormat="1" x14ac:dyDescent="0.25">
      <c r="A11" s="279">
        <v>4</v>
      </c>
      <c r="B11" s="280" t="str">
        <f>IF(NOMINA!B4="","",NOMINA!B4)</f>
        <v>CANSECO PEREDO ANGELINA ISABELLA</v>
      </c>
      <c r="C11" s="281"/>
    </row>
    <row r="12" ht="22.5" customHeight="1" spans="1:3" s="278" customFormat="1" x14ac:dyDescent="0.25">
      <c r="A12" s="279">
        <v>5</v>
      </c>
      <c r="B12" s="280" t="str">
        <f>IF(NOMINA!B5="","",NOMINA!B5)</f>
        <v>CERVANTES GUTIERREZ LUIS FERNANDO</v>
      </c>
      <c r="C12" s="281"/>
    </row>
    <row r="13" ht="22.5" customHeight="1" spans="1:3" s="278" customFormat="1" x14ac:dyDescent="0.25">
      <c r="A13" s="279">
        <v>6</v>
      </c>
      <c r="B13" s="280" t="str">
        <f>IF(NOMINA!B6="","",NOMINA!B6)</f>
        <v>COLQUE QUENTA MICHELLE ANGELETH</v>
      </c>
      <c r="C13" s="281"/>
    </row>
    <row r="14" ht="22.5" customHeight="1" spans="1:3" s="278" customFormat="1" x14ac:dyDescent="0.25">
      <c r="A14" s="279">
        <v>7</v>
      </c>
      <c r="B14" s="280" t="str">
        <f>IF(NOMINA!B7="","",NOMINA!B7)</f>
        <v>CORDOVA MONTAÑO KENDALL MATIAS</v>
      </c>
      <c r="C14" s="281"/>
    </row>
    <row r="15" ht="22.5" customHeight="1" spans="1:3" s="278" customFormat="1" x14ac:dyDescent="0.25">
      <c r="A15" s="279">
        <v>8</v>
      </c>
      <c r="B15" s="280" t="str">
        <f>IF(NOMINA!B8="","",NOMINA!B8)</f>
        <v>CUCHALLO ALORAS CHRISTOPHER </v>
      </c>
      <c r="C15" s="281"/>
    </row>
    <row r="16" ht="22.5" customHeight="1" spans="1:3" s="278" customFormat="1" x14ac:dyDescent="0.25">
      <c r="A16" s="279">
        <v>9</v>
      </c>
      <c r="B16" s="280" t="str">
        <f>IF(NOMINA!B9="","",NOMINA!B9)</f>
        <v>DUARTE MELO ANA CLARA</v>
      </c>
      <c r="C16" s="281"/>
    </row>
    <row r="17" ht="22.5" customHeight="1" spans="1:3" s="278" customFormat="1" x14ac:dyDescent="0.25">
      <c r="A17" s="279">
        <v>10</v>
      </c>
      <c r="B17" s="280" t="str">
        <f>IF(NOMINA!B10="","",NOMINA!B10)</f>
        <v>GONZALES ROJAS ANTONELLA INDIRA</v>
      </c>
      <c r="C17" s="281"/>
    </row>
    <row r="18" ht="22.5" customHeight="1" spans="1:3" s="278" customFormat="1" x14ac:dyDescent="0.25">
      <c r="A18" s="279">
        <v>11</v>
      </c>
      <c r="B18" s="280" t="str">
        <f>IF(NOMINA!B11="","",NOMINA!B11)</f>
        <v>GUERRA PANTIGOSO ROGER ALEJANDRO</v>
      </c>
      <c r="C18" s="281"/>
    </row>
    <row r="19" ht="22.5" customHeight="1" spans="1:3" s="278" customFormat="1" x14ac:dyDescent="0.25">
      <c r="A19" s="279">
        <v>12</v>
      </c>
      <c r="B19" s="280" t="str">
        <f>IF(NOMINA!B12="","",NOMINA!B12)</f>
        <v>LEON GARNICA JUNIOR ISAIAS</v>
      </c>
      <c r="C19" s="281"/>
    </row>
    <row r="20" ht="22.5" customHeight="1" spans="1:3" s="278" customFormat="1" x14ac:dyDescent="0.25">
      <c r="A20" s="279">
        <v>13</v>
      </c>
      <c r="B20" s="280" t="str">
        <f>IF(NOMINA!B13="","",NOMINA!B13)</f>
        <v>MAMANI ESTRADA MARISOL CARMEN</v>
      </c>
      <c r="C20" s="281"/>
    </row>
    <row r="21" ht="22.5" customHeight="1" spans="1:3" s="278" customFormat="1" x14ac:dyDescent="0.25">
      <c r="A21" s="279">
        <v>14</v>
      </c>
      <c r="B21" s="280" t="str">
        <f>IF(NOMINA!B14="","",NOMINA!B14)</f>
        <v>MURILLO CALIZAYA DAVID GABRIEL</v>
      </c>
      <c r="C21" s="281"/>
    </row>
    <row r="22" ht="22.5" customHeight="1" spans="1:3" s="278" customFormat="1" x14ac:dyDescent="0.25">
      <c r="A22" s="279">
        <v>15</v>
      </c>
      <c r="B22" s="280" t="str">
        <f>IF(NOMINA!B15="","",NOMINA!B15)</f>
        <v>OROSCO LIMACHI ADRIAN </v>
      </c>
      <c r="C22" s="281"/>
    </row>
    <row r="23" ht="22.5" customHeight="1" spans="1:3" s="278" customFormat="1" x14ac:dyDescent="0.25">
      <c r="A23" s="279">
        <v>16</v>
      </c>
      <c r="B23" s="280" t="str">
        <f>IF(NOMINA!B16="","",NOMINA!B16)</f>
        <v>REINAGA CHOQUECALLATA DAYANA </v>
      </c>
      <c r="C23" s="281"/>
    </row>
    <row r="24" ht="22.5" customHeight="1" spans="1:3" s="278" customFormat="1" x14ac:dyDescent="0.25">
      <c r="A24" s="279">
        <v>17</v>
      </c>
      <c r="B24" s="280" t="str">
        <f>IF(NOMINA!B17="","",NOMINA!B17)</f>
        <v>RIVERO VIDAL LUZ MARIA</v>
      </c>
      <c r="C24" s="281"/>
    </row>
    <row r="25" ht="22.5" customHeight="1" spans="1:3" s="278" customFormat="1" x14ac:dyDescent="0.25">
      <c r="A25" s="279">
        <v>18</v>
      </c>
      <c r="B25" s="280" t="str">
        <f>IF(NOMINA!B18="","",NOMINA!B18)</f>
        <v>ROJAS MESA KIMBERLYN DARLY</v>
      </c>
      <c r="C25" s="281"/>
    </row>
    <row r="26" ht="22.5" customHeight="1" spans="1:3" s="278" customFormat="1" x14ac:dyDescent="0.25">
      <c r="A26" s="279">
        <v>19</v>
      </c>
      <c r="B26" s="280" t="str">
        <f>IF(NOMINA!B19="","",NOMINA!B19)</f>
        <v>SOLIZ SAAVEDRA FERNANDO MARTIN</v>
      </c>
      <c r="C26" s="281"/>
    </row>
    <row r="27" ht="22.5" customHeight="1" spans="1:3" s="278" customFormat="1" x14ac:dyDescent="0.25">
      <c r="A27" s="279">
        <v>20</v>
      </c>
      <c r="B27" s="280" t="str">
        <f>IF(NOMINA!B20="","",NOMINA!B20)</f>
        <v>VILLARROEL CAMPOS ISAIAS ORIOL</v>
      </c>
      <c r="C27" s="281"/>
    </row>
    <row r="28" ht="22.5" customHeight="1" spans="1:3" s="278" customFormat="1" x14ac:dyDescent="0.25">
      <c r="A28" s="279">
        <v>21</v>
      </c>
      <c r="B28" s="280" t="str">
        <f>IF(NOMINA!B21="","",NOMINA!B21)</f>
        <v>  </v>
      </c>
      <c r="C28" s="281"/>
    </row>
    <row r="29" ht="22.5" customHeight="1" spans="1:3" s="278" customFormat="1" x14ac:dyDescent="0.25">
      <c r="A29" s="279">
        <v>22</v>
      </c>
      <c r="B29" s="280" t="str">
        <f>IF(NOMINA!B22="","",NOMINA!B22)</f>
        <v>  </v>
      </c>
      <c r="C29" s="281"/>
    </row>
    <row r="30" ht="22.5" customHeight="1" spans="1:3" s="278" customFormat="1" x14ac:dyDescent="0.25">
      <c r="A30" s="279">
        <v>23</v>
      </c>
      <c r="B30" s="280" t="str">
        <f>IF(NOMINA!B23="","",NOMINA!B23)</f>
        <v>  </v>
      </c>
      <c r="C30" s="281"/>
    </row>
    <row r="31" ht="22.5" customHeight="1" spans="1:3" s="278" customFormat="1" x14ac:dyDescent="0.25">
      <c r="A31" s="279">
        <v>24</v>
      </c>
      <c r="B31" s="280" t="str">
        <f>IF(NOMINA!B24="","",NOMINA!B24)</f>
        <v>  </v>
      </c>
      <c r="C31" s="281"/>
    </row>
    <row r="32" ht="22.5" customHeight="1" spans="1:3" s="278" customFormat="1" x14ac:dyDescent="0.25">
      <c r="A32" s="279">
        <v>25</v>
      </c>
      <c r="B32" s="280" t="str">
        <f>IF(NOMINA!B25="","",NOMINA!B25)</f>
        <v>  </v>
      </c>
      <c r="C32" s="281"/>
    </row>
    <row r="33" ht="18" customHeight="1" hidden="1" spans="1:3" s="278" customFormat="1" x14ac:dyDescent="0.25">
      <c r="A33" s="279">
        <v>26</v>
      </c>
      <c r="B33" s="280" t="str">
        <f>IF(NOMINA!B26="","",NOMINA!B26)</f>
        <v>  </v>
      </c>
      <c r="C33" s="281"/>
    </row>
    <row r="34" ht="18" customHeight="1" hidden="1" spans="1:3" s="278" customFormat="1" x14ac:dyDescent="0.25">
      <c r="A34" s="279">
        <v>27</v>
      </c>
      <c r="B34" s="280" t="str">
        <f>IF(NOMINA!B27="","",NOMINA!B27)</f>
        <v>  </v>
      </c>
      <c r="C34" s="281"/>
    </row>
    <row r="35" ht="18" customHeight="1" hidden="1" spans="1:3" s="278" customFormat="1" x14ac:dyDescent="0.25">
      <c r="A35" s="279">
        <v>28</v>
      </c>
      <c r="B35" s="280" t="str">
        <f>IF(NOMINA!B28="","",NOMINA!B28)</f>
        <v>  </v>
      </c>
      <c r="C35" s="281"/>
    </row>
    <row r="36" ht="18" customHeight="1" hidden="1" spans="1:3" s="278" customFormat="1" x14ac:dyDescent="0.25">
      <c r="A36" s="279">
        <v>29</v>
      </c>
      <c r="B36" s="280" t="str">
        <f>IF(NOMINA!B29="","",NOMINA!B29)</f>
        <v>  </v>
      </c>
      <c r="C36" s="281"/>
    </row>
    <row r="37" ht="18" customHeight="1" hidden="1" spans="1:3" s="278" customFormat="1" x14ac:dyDescent="0.25">
      <c r="A37" s="279">
        <v>30</v>
      </c>
      <c r="B37" s="280" t="str">
        <f>IF(NOMINA!B30="","",NOMINA!B30)</f>
        <v>  </v>
      </c>
      <c r="C37" s="281"/>
    </row>
    <row r="38" ht="18" customHeight="1" hidden="1" spans="1:3" s="278" customFormat="1" x14ac:dyDescent="0.25">
      <c r="A38" s="279">
        <v>31</v>
      </c>
      <c r="B38" s="280" t="str">
        <f>IF(NOMINA!B31="","",NOMINA!B31)</f>
        <v>  </v>
      </c>
      <c r="C38" s="281"/>
    </row>
    <row r="39" ht="18" customHeight="1" hidden="1" spans="1:3" s="278" customFormat="1" x14ac:dyDescent="0.25">
      <c r="A39" s="279">
        <v>32</v>
      </c>
      <c r="B39" s="280" t="str">
        <f>IF(NOMINA!B32="","",NOMINA!B32)</f>
        <v>  </v>
      </c>
      <c r="C39" s="281"/>
    </row>
    <row r="40" ht="18" customHeight="1" hidden="1" spans="1:3" s="278" customFormat="1" x14ac:dyDescent="0.25">
      <c r="A40" s="279">
        <v>33</v>
      </c>
      <c r="B40" s="280" t="str">
        <f>IF(NOMINA!B33="","",NOMINA!B33)</f>
        <v>  </v>
      </c>
      <c r="C40" s="281"/>
    </row>
    <row r="41" ht="15.95" customHeight="1" hidden="1" spans="1:3" s="278" customFormat="1" x14ac:dyDescent="0.25">
      <c r="A41" s="279">
        <v>34</v>
      </c>
      <c r="B41" s="280" t="str">
        <f>IF(NOMINA!B34="","",NOMINA!B34)</f>
        <v>  </v>
      </c>
      <c r="C41" s="281"/>
    </row>
    <row r="42" ht="15.95" customHeight="1" hidden="1" spans="1:3" s="278" customFormat="1" x14ac:dyDescent="0.25">
      <c r="A42" s="279">
        <v>35</v>
      </c>
      <c r="B42" s="280" t="str">
        <f>IF(NOMINA!B35="","",NOMINA!B35)</f>
        <v>  </v>
      </c>
      <c r="C42" s="281"/>
    </row>
    <row r="43" ht="15.95" customHeight="1" hidden="1" spans="1:3" s="278" customFormat="1" x14ac:dyDescent="0.25">
      <c r="A43" s="279">
        <v>36</v>
      </c>
      <c r="B43" s="280" t="str">
        <f>IF(NOMINA!B36="","",NOMINA!B36)</f>
        <v>  </v>
      </c>
      <c r="C43" s="281"/>
    </row>
    <row r="44" ht="15.95" customHeight="1" hidden="1" spans="1:3" s="278" customFormat="1" x14ac:dyDescent="0.25">
      <c r="A44" s="279">
        <v>37</v>
      </c>
      <c r="B44" s="280" t="str">
        <f>IF(NOMINA!B37="","",NOMINA!B37)</f>
        <v>  </v>
      </c>
      <c r="C44" s="281"/>
    </row>
    <row r="45" ht="15.95" customHeight="1" hidden="1" spans="1:3" s="278" customFormat="1" x14ac:dyDescent="0.25">
      <c r="A45" s="279">
        <v>38</v>
      </c>
      <c r="B45" s="280" t="str">
        <f>IF(NOMINA!B38="","",NOMINA!B38)</f>
        <v>  </v>
      </c>
      <c r="C45" s="281"/>
    </row>
    <row r="46" ht="15" customHeight="1" hidden="1" spans="1:3" s="278" customFormat="1" x14ac:dyDescent="0.25">
      <c r="A46" s="279">
        <v>39</v>
      </c>
      <c r="B46" s="280" t="str">
        <f>IF(NOMINA!B39="","",NOMINA!B39)</f>
        <v>  </v>
      </c>
      <c r="C46" s="281"/>
    </row>
    <row r="47" ht="15" customHeight="1" hidden="1" spans="1:3" s="278" customFormat="1" x14ac:dyDescent="0.25">
      <c r="A47" s="279">
        <v>40</v>
      </c>
      <c r="B47" s="280" t="str">
        <f>IF(NOMINA!B40="","",NOMINA!B40)</f>
        <v>  </v>
      </c>
      <c r="C47" s="281"/>
    </row>
    <row r="48" ht="15" customHeight="1" hidden="1" spans="1:3" s="278" customFormat="1" x14ac:dyDescent="0.25">
      <c r="A48" s="279">
        <v>41</v>
      </c>
      <c r="B48" s="280" t="str">
        <f>IF(NOMINA!B41="","",NOMINA!B41)</f>
        <v>  </v>
      </c>
      <c r="C48" s="281"/>
    </row>
    <row r="49" ht="15" customHeight="1" hidden="1" spans="1:3" s="278" customFormat="1" x14ac:dyDescent="0.25">
      <c r="A49" s="279">
        <v>42</v>
      </c>
      <c r="B49" s="280" t="str">
        <f>IF(NOMINA!B42="","",NOMINA!B42)</f>
        <v>  </v>
      </c>
      <c r="C49" s="281"/>
    </row>
    <row r="50" ht="15" customHeight="1" hidden="1" spans="1:3" s="278" customFormat="1" x14ac:dyDescent="0.25">
      <c r="A50" s="279">
        <v>43</v>
      </c>
      <c r="B50" s="280" t="str">
        <f>IF(NOMINA!B43="","",NOMINA!B43)</f>
        <v>  </v>
      </c>
      <c r="C50" s="281"/>
    </row>
    <row r="51" hidden="1" spans="1:3" s="278" customFormat="1" x14ac:dyDescent="0.25">
      <c r="A51" s="279">
        <v>44</v>
      </c>
      <c r="B51" s="280" t="str">
        <f>IF(NOMINA!B44="","",NOMINA!B44)</f>
        <v>  </v>
      </c>
      <c r="C51" s="281"/>
    </row>
    <row r="52" hidden="1" spans="1:3" s="278" customFormat="1" x14ac:dyDescent="0.25">
      <c r="A52" s="279">
        <v>45</v>
      </c>
      <c r="B52" s="280" t="str">
        <f>IF(NOMINA!B45="","",NOMINA!B45)</f>
        <v>  </v>
      </c>
      <c r="C52" s="281"/>
    </row>
  </sheetData>
  <sheetProtection sheet="1" formatCells="0" formatColumns="0" formatRows="0"/>
  <mergeCells count="4">
    <mergeCell ref="A2:C2"/>
    <mergeCell ref="A5:A7"/>
    <mergeCell ref="B5:B7"/>
    <mergeCell ref="C5:C7"/>
  </mergeCells>
  <dataValidations count="2">
    <dataValidation type="whole" allowBlank="1" showInputMessage="1" showErrorMessage="1" errorTitle="Error" error="Ingrese notas de 1-5" sqref="C10:C52">
      <formula1>1</formula1>
      <formula2>5</formula2>
    </dataValidation>
    <dataValidation type="whole" allowBlank="1" showInputMessage="1" showErrorMessage="1" errorTitle="Error" error="Ingrese notas de 1-5" sqref="C8:C52">
      <formula1>1</formula1>
      <formula2>5</formula2>
    </dataValidation>
  </dataValidations>
  <printOptions horizontalCentered="1"/>
  <pageMargins left="0.7086614173228347" right="0.2362204724409449" top="0.5511811023622047" bottom="0.3937007874015748" header="0.31496062992125984" footer="0.31496062992125984"/>
  <pageSetup orientation="portrait" horizontalDpi="4294967295" verticalDpi="4294967295" scale="100" fitToWidth="1" fitToHeight="1" firstPageNumber="1" useFirstPageNumber="1" copies="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  <pageSetUpPr fitToPage="1"/>
  </sheetPr>
  <dimension ref="A1:BU58"/>
  <sheetViews>
    <sheetView workbookViewId="0" zoomScale="160" zoomScaleNormal="100" view="pageBreakPreview">
      <selection activeCell="I4" sqref="I4"/>
    </sheetView>
  </sheetViews>
  <sheetFormatPr defaultRowHeight="15" outlineLevelRow="0" outlineLevelCol="0" x14ac:dyDescent="0.25"/>
  <cols>
    <col min="1" max="1" width="2.28515625" customWidth="1"/>
    <col min="2" max="2" width="24.140625" customWidth="1"/>
    <col min="3" max="72" width="1.7109375" customWidth="1"/>
    <col min="73" max="73" width="3.140625" customWidth="1"/>
    <col min="74" max="136" width="2" customWidth="1"/>
  </cols>
  <sheetData>
    <row r="1" ht="11.25" customHeight="1" spans="1:72" x14ac:dyDescent="0.25">
      <c r="A1" s="58" t="str">
        <f>NOMINA!$F$1</f>
        <v>U.E. "BEATRIZ HARTMANN DE BEDREGAL"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  <c r="AA1" s="57"/>
      <c r="AB1" s="57"/>
      <c r="AC1" s="57"/>
      <c r="AD1" s="57"/>
      <c r="AE1" s="57"/>
      <c r="AF1" s="57"/>
      <c r="AG1" s="57"/>
      <c r="AH1" s="57"/>
      <c r="AI1" s="57"/>
      <c r="AJ1" s="57"/>
      <c r="AK1" s="57"/>
      <c r="AL1" s="57"/>
      <c r="AM1" s="57"/>
      <c r="AN1" s="57"/>
      <c r="AO1" s="57"/>
      <c r="AP1" s="57"/>
      <c r="AQ1" s="57"/>
      <c r="AR1" s="57"/>
      <c r="AS1" s="57"/>
      <c r="AT1" s="57"/>
      <c r="AU1" s="57"/>
      <c r="AV1" s="57"/>
      <c r="AW1" s="57"/>
      <c r="AX1" s="57"/>
      <c r="AY1" s="57"/>
      <c r="AZ1" s="57"/>
      <c r="BA1" s="57"/>
      <c r="BB1" s="57"/>
      <c r="BC1" s="57"/>
      <c r="BD1" s="57"/>
      <c r="BE1" s="57"/>
      <c r="BF1" s="57"/>
      <c r="BG1" s="57"/>
      <c r="BH1" s="57"/>
      <c r="BI1" s="57"/>
      <c r="BJ1" s="57"/>
      <c r="BK1" s="57"/>
      <c r="BL1" s="57"/>
      <c r="BM1" s="57"/>
      <c r="BN1" s="57"/>
      <c r="BO1" s="57"/>
      <c r="BP1" s="57"/>
      <c r="BQ1" s="57"/>
      <c r="BR1" s="57"/>
      <c r="BS1" s="57"/>
      <c r="BT1" s="57"/>
    </row>
    <row r="2" ht="24.75" customHeight="1" spans="1:73" x14ac:dyDescent="0.25">
      <c r="A2" s="205" t="s">
        <v>483</v>
      </c>
      <c r="B2" s="205"/>
      <c r="C2" s="205"/>
      <c r="D2" s="205"/>
      <c r="E2" s="205"/>
      <c r="F2" s="205"/>
      <c r="G2" s="205"/>
      <c r="H2" s="205"/>
      <c r="I2" s="205"/>
      <c r="J2" s="205"/>
      <c r="K2" s="205"/>
      <c r="L2" s="205"/>
      <c r="M2" s="205"/>
      <c r="N2" s="205"/>
      <c r="O2" s="205"/>
      <c r="P2" s="205"/>
      <c r="Q2" s="205"/>
      <c r="R2" s="205"/>
      <c r="S2" s="205"/>
      <c r="T2" s="205"/>
      <c r="U2" s="205"/>
      <c r="V2" s="205"/>
      <c r="W2" s="205"/>
      <c r="X2" s="205"/>
      <c r="Y2" s="205"/>
      <c r="Z2" s="205"/>
      <c r="AA2" s="205"/>
      <c r="AB2" s="205"/>
      <c r="AC2" s="205"/>
      <c r="AD2" s="205"/>
      <c r="AE2" s="205"/>
      <c r="AF2" s="205"/>
      <c r="AG2" s="205"/>
      <c r="AH2" s="205"/>
      <c r="AI2" s="205"/>
      <c r="AJ2" s="205"/>
      <c r="AK2" s="205"/>
      <c r="AL2" s="205"/>
      <c r="AM2" s="205"/>
      <c r="AN2" s="205"/>
      <c r="AO2" s="205"/>
      <c r="AP2" s="205"/>
      <c r="AQ2" s="205"/>
      <c r="AR2" s="205"/>
      <c r="AS2" s="205"/>
      <c r="AT2" s="205"/>
      <c r="AU2" s="205"/>
      <c r="AV2" s="205"/>
      <c r="AW2" s="205"/>
      <c r="AX2" s="205"/>
      <c r="AY2" s="205"/>
      <c r="AZ2" s="205"/>
      <c r="BA2" s="205"/>
      <c r="BB2" s="205"/>
      <c r="BC2" s="205"/>
      <c r="BD2" s="205"/>
      <c r="BE2" s="205"/>
      <c r="BF2" s="205"/>
      <c r="BG2" s="205"/>
      <c r="BH2" s="205"/>
      <c r="BI2" s="205"/>
      <c r="BJ2" s="205"/>
      <c r="BK2" s="205"/>
      <c r="BL2" s="205"/>
      <c r="BM2" s="205"/>
      <c r="BN2" s="205"/>
      <c r="BO2" s="205"/>
      <c r="BP2" s="205"/>
      <c r="BQ2" s="205"/>
      <c r="BR2" s="205"/>
      <c r="BS2" s="205"/>
      <c r="BT2" s="205"/>
      <c r="BU2" s="205"/>
    </row>
    <row r="3" ht="24.75" customHeight="1" spans="1:73" x14ac:dyDescent="0.25">
      <c r="A3" s="206"/>
      <c r="B3" s="206"/>
      <c r="C3" s="206"/>
      <c r="D3" s="206"/>
      <c r="E3" s="206"/>
      <c r="F3" s="206"/>
      <c r="G3" s="206"/>
      <c r="H3" s="206"/>
      <c r="I3" s="206"/>
      <c r="J3" s="206"/>
      <c r="K3" s="206"/>
      <c r="L3" s="206"/>
      <c r="M3" s="206"/>
      <c r="N3" s="206"/>
      <c r="O3" s="206"/>
      <c r="P3" s="206"/>
      <c r="Q3" s="206"/>
      <c r="R3" s="206"/>
      <c r="S3" s="206"/>
      <c r="T3" s="206"/>
      <c r="U3" s="206"/>
      <c r="V3" s="206"/>
      <c r="W3" s="206"/>
      <c r="X3" s="206"/>
      <c r="Y3" s="206"/>
      <c r="Z3" s="206"/>
      <c r="AA3" s="206"/>
      <c r="AB3" s="206"/>
      <c r="AC3" s="206"/>
      <c r="AD3" s="206"/>
      <c r="AE3" s="206"/>
      <c r="AF3" s="206"/>
      <c r="AG3" s="206"/>
      <c r="AH3" s="206"/>
      <c r="AI3" s="206"/>
      <c r="AJ3" s="206"/>
      <c r="AK3" s="206"/>
      <c r="AL3" s="206"/>
      <c r="AM3" s="206"/>
      <c r="AN3" s="206"/>
      <c r="AO3" s="206"/>
      <c r="AP3" s="206"/>
      <c r="AQ3" s="206"/>
      <c r="AR3" s="206"/>
      <c r="AS3" s="206"/>
      <c r="AT3" s="206"/>
      <c r="AU3" s="206"/>
      <c r="AV3" s="206"/>
      <c r="AW3" s="206"/>
      <c r="AX3" s="206"/>
      <c r="AY3" s="206"/>
      <c r="AZ3" s="206"/>
      <c r="BA3" s="206"/>
      <c r="BB3" s="206"/>
      <c r="BC3" s="206"/>
      <c r="BD3" s="206"/>
      <c r="BE3" s="206"/>
      <c r="BF3" s="206"/>
      <c r="BG3" s="206"/>
      <c r="BH3" s="206"/>
      <c r="BI3" s="206"/>
      <c r="BJ3" s="206"/>
      <c r="BK3" s="206"/>
      <c r="BL3" s="206"/>
      <c r="BM3" s="206"/>
      <c r="BN3" s="206"/>
      <c r="BO3" s="206"/>
      <c r="BP3" s="206"/>
      <c r="BQ3" s="206"/>
      <c r="BR3" s="206"/>
      <c r="BS3" s="206"/>
      <c r="BT3" s="206"/>
      <c r="BU3" s="206"/>
    </row>
    <row r="4" ht="21.75" customHeight="1" spans="1:72" s="207" customFormat="1" x14ac:dyDescent="0.25">
      <c r="A4" s="208" t="str">
        <f>NOMINA!$C$1</f>
        <v>PROFESOR(A): SARA VALDIVIA ARANCIBIA</v>
      </c>
      <c r="B4" s="209"/>
      <c r="C4" s="209"/>
      <c r="D4" s="209"/>
      <c r="E4" s="210"/>
      <c r="F4" s="209"/>
      <c r="G4" s="209"/>
      <c r="H4" s="209"/>
      <c r="I4" s="209"/>
      <c r="J4" s="209"/>
      <c r="K4" s="209"/>
      <c r="L4" s="209"/>
      <c r="M4" s="209"/>
      <c r="N4" s="209"/>
      <c r="O4" s="209"/>
      <c r="P4" s="209"/>
      <c r="Q4" s="209"/>
      <c r="R4" s="209"/>
      <c r="S4" s="209"/>
      <c r="T4" s="209"/>
      <c r="U4" s="209"/>
      <c r="V4" s="209"/>
      <c r="W4" s="209"/>
      <c r="X4" s="208" t="str">
        <f>NOMINA!$C$2</f>
        <v>CURSO: 5º "A" PRIMARIA</v>
      </c>
      <c r="Y4" s="209"/>
      <c r="Z4" s="210"/>
      <c r="AA4" s="209"/>
      <c r="AB4" s="209"/>
      <c r="AC4" s="209"/>
      <c r="AD4" s="209"/>
      <c r="AE4" s="209"/>
      <c r="AF4" s="209"/>
      <c r="AG4" s="209"/>
      <c r="AH4" s="209"/>
      <c r="AI4" s="209"/>
      <c r="AJ4" s="209"/>
      <c r="AK4" s="209"/>
      <c r="AL4" s="209"/>
      <c r="AM4" s="209"/>
      <c r="AN4" s="209"/>
      <c r="AO4" s="209"/>
      <c r="AP4" s="209"/>
      <c r="AQ4" s="209"/>
      <c r="AR4" s="208" t="str">
        <f>NOMINA!$C$4</f>
        <v>GESTIÓN: 2024</v>
      </c>
      <c r="AS4" s="209"/>
      <c r="AT4" s="210"/>
      <c r="AU4" s="210"/>
      <c r="AV4" s="209"/>
      <c r="AW4" s="209"/>
      <c r="AX4" s="209"/>
      <c r="AY4" s="209"/>
      <c r="AZ4" s="209"/>
      <c r="BA4" s="209"/>
      <c r="BB4" s="209"/>
      <c r="BC4" s="209"/>
      <c r="BD4" s="209"/>
      <c r="BE4" s="209"/>
      <c r="BF4" s="209"/>
      <c r="BG4" s="209"/>
      <c r="BH4" s="209"/>
      <c r="BI4" s="209"/>
      <c r="BJ4" s="209"/>
      <c r="BK4" s="209"/>
      <c r="BL4" s="209"/>
      <c r="BM4" s="209"/>
      <c r="BN4" s="209"/>
      <c r="BO4" s="209"/>
      <c r="BP4" s="209"/>
      <c r="BQ4" s="209"/>
      <c r="BR4" s="209"/>
      <c r="BS4" s="209"/>
      <c r="BT4" s="209"/>
    </row>
    <row r="5" ht="17.25" customHeight="1" spans="1:73" s="211" customFormat="1" x14ac:dyDescent="0.25">
      <c r="A5" s="212" t="s">
        <v>202</v>
      </c>
      <c r="B5" s="213" t="s">
        <v>203</v>
      </c>
      <c r="C5" s="214" t="s">
        <v>204</v>
      </c>
      <c r="D5" s="215"/>
      <c r="E5" s="215"/>
      <c r="F5" s="215"/>
      <c r="G5" s="215"/>
      <c r="H5" s="215"/>
      <c r="I5" s="215"/>
      <c r="J5" s="215"/>
      <c r="K5" s="215"/>
      <c r="L5" s="215"/>
      <c r="M5" s="215"/>
      <c r="N5" s="215"/>
      <c r="O5" s="215"/>
      <c r="P5" s="215"/>
      <c r="Q5" s="215"/>
      <c r="R5" s="215"/>
      <c r="S5" s="215"/>
      <c r="T5" s="215"/>
      <c r="U5" s="216"/>
      <c r="V5" s="217" t="s">
        <v>205</v>
      </c>
      <c r="W5" s="215"/>
      <c r="X5" s="215"/>
      <c r="Y5" s="215"/>
      <c r="Z5" s="215"/>
      <c r="AA5" s="215"/>
      <c r="AB5" s="215"/>
      <c r="AC5" s="215"/>
      <c r="AD5" s="215"/>
      <c r="AE5" s="215"/>
      <c r="AF5" s="215"/>
      <c r="AG5" s="215"/>
      <c r="AH5" s="215"/>
      <c r="AI5" s="215"/>
      <c r="AJ5" s="215"/>
      <c r="AK5" s="215"/>
      <c r="AL5" s="215"/>
      <c r="AM5" s="215"/>
      <c r="AN5" s="215"/>
      <c r="AO5" s="215"/>
      <c r="AP5" s="215"/>
      <c r="AQ5" s="217" t="s">
        <v>206</v>
      </c>
      <c r="AR5" s="215"/>
      <c r="AS5" s="215"/>
      <c r="AT5" s="215"/>
      <c r="AU5" s="215"/>
      <c r="AV5" s="215"/>
      <c r="AW5" s="215"/>
      <c r="AX5" s="215"/>
      <c r="AY5" s="215"/>
      <c r="AZ5" s="215"/>
      <c r="BA5" s="215"/>
      <c r="BB5" s="215"/>
      <c r="BC5" s="215"/>
      <c r="BD5" s="215"/>
      <c r="BE5" s="215"/>
      <c r="BF5" s="215"/>
      <c r="BG5" s="215"/>
      <c r="BH5" s="215"/>
      <c r="BI5" s="215"/>
      <c r="BJ5" s="215"/>
      <c r="BK5" s="215"/>
      <c r="BL5" s="216"/>
      <c r="BM5" s="217" t="s">
        <v>207</v>
      </c>
      <c r="BN5" s="215"/>
      <c r="BO5" s="215"/>
      <c r="BP5" s="215"/>
      <c r="BQ5" s="215"/>
      <c r="BR5" s="215"/>
      <c r="BS5" s="215"/>
      <c r="BT5" s="215"/>
      <c r="BU5" s="222" t="s">
        <v>211</v>
      </c>
    </row>
    <row r="6" ht="17.25" customHeight="1" spans="1:73" s="211" customFormat="1" x14ac:dyDescent="0.25">
      <c r="A6" s="212"/>
      <c r="B6" s="213"/>
      <c r="C6" s="223" t="s">
        <v>212</v>
      </c>
      <c r="D6" s="224" t="s">
        <v>29</v>
      </c>
      <c r="E6" s="224" t="s">
        <v>213</v>
      </c>
      <c r="F6" s="224" t="s">
        <v>214</v>
      </c>
      <c r="G6" s="224" t="s">
        <v>99</v>
      </c>
      <c r="H6" s="223" t="s">
        <v>212</v>
      </c>
      <c r="I6" s="224" t="s">
        <v>29</v>
      </c>
      <c r="J6" s="224" t="s">
        <v>213</v>
      </c>
      <c r="K6" s="224" t="s">
        <v>214</v>
      </c>
      <c r="L6" s="224" t="s">
        <v>99</v>
      </c>
      <c r="M6" s="223" t="s">
        <v>212</v>
      </c>
      <c r="N6" s="224" t="s">
        <v>29</v>
      </c>
      <c r="O6" s="224" t="s">
        <v>213</v>
      </c>
      <c r="P6" s="224" t="s">
        <v>214</v>
      </c>
      <c r="Q6" s="224" t="s">
        <v>99</v>
      </c>
      <c r="R6" s="223" t="s">
        <v>212</v>
      </c>
      <c r="S6" s="224" t="s">
        <v>29</v>
      </c>
      <c r="T6" s="224" t="s">
        <v>213</v>
      </c>
      <c r="U6" s="225" t="s">
        <v>214</v>
      </c>
      <c r="V6" s="226" t="s">
        <v>99</v>
      </c>
      <c r="W6" s="223" t="s">
        <v>212</v>
      </c>
      <c r="X6" s="224" t="s">
        <v>29</v>
      </c>
      <c r="Y6" s="224" t="s">
        <v>213</v>
      </c>
      <c r="Z6" s="224" t="s">
        <v>214</v>
      </c>
      <c r="AA6" s="224" t="s">
        <v>99</v>
      </c>
      <c r="AB6" s="223" t="s">
        <v>212</v>
      </c>
      <c r="AC6" s="224" t="s">
        <v>29</v>
      </c>
      <c r="AD6" s="224" t="s">
        <v>213</v>
      </c>
      <c r="AE6" s="224" t="s">
        <v>214</v>
      </c>
      <c r="AF6" s="224" t="s">
        <v>99</v>
      </c>
      <c r="AG6" s="223" t="s">
        <v>212</v>
      </c>
      <c r="AH6" s="224" t="s">
        <v>29</v>
      </c>
      <c r="AI6" s="224" t="s">
        <v>213</v>
      </c>
      <c r="AJ6" s="224" t="s">
        <v>214</v>
      </c>
      <c r="AK6" s="224" t="s">
        <v>99</v>
      </c>
      <c r="AL6" s="223" t="s">
        <v>212</v>
      </c>
      <c r="AM6" s="224" t="s">
        <v>29</v>
      </c>
      <c r="AN6" s="224" t="s">
        <v>213</v>
      </c>
      <c r="AO6" s="224" t="s">
        <v>214</v>
      </c>
      <c r="AP6" s="225" t="s">
        <v>99</v>
      </c>
      <c r="AQ6" s="227" t="s">
        <v>212</v>
      </c>
      <c r="AR6" s="224" t="s">
        <v>29</v>
      </c>
      <c r="AS6" s="224" t="s">
        <v>213</v>
      </c>
      <c r="AT6" s="224" t="s">
        <v>214</v>
      </c>
      <c r="AU6" s="224" t="s">
        <v>99</v>
      </c>
      <c r="AV6" s="223" t="s">
        <v>212</v>
      </c>
      <c r="AW6" s="224" t="s">
        <v>29</v>
      </c>
      <c r="AX6" s="224" t="s">
        <v>213</v>
      </c>
      <c r="AY6" s="224" t="s">
        <v>214</v>
      </c>
      <c r="AZ6" s="224" t="s">
        <v>99</v>
      </c>
      <c r="BA6" s="223" t="s">
        <v>212</v>
      </c>
      <c r="BB6" s="224" t="s">
        <v>29</v>
      </c>
      <c r="BC6" s="224" t="s">
        <v>213</v>
      </c>
      <c r="BD6" s="224" t="s">
        <v>214</v>
      </c>
      <c r="BE6" s="224" t="s">
        <v>99</v>
      </c>
      <c r="BF6" s="223" t="s">
        <v>212</v>
      </c>
      <c r="BG6" s="224" t="s">
        <v>29</v>
      </c>
      <c r="BH6" s="224" t="s">
        <v>213</v>
      </c>
      <c r="BI6" s="224" t="s">
        <v>214</v>
      </c>
      <c r="BJ6" s="224" t="s">
        <v>99</v>
      </c>
      <c r="BK6" s="223" t="s">
        <v>212</v>
      </c>
      <c r="BL6" s="225" t="s">
        <v>29</v>
      </c>
      <c r="BM6" s="226" t="s">
        <v>213</v>
      </c>
      <c r="BN6" s="224" t="s">
        <v>214</v>
      </c>
      <c r="BO6" s="224" t="s">
        <v>99</v>
      </c>
      <c r="BP6" s="223" t="s">
        <v>212</v>
      </c>
      <c r="BQ6" s="224" t="s">
        <v>29</v>
      </c>
      <c r="BR6" s="224" t="s">
        <v>213</v>
      </c>
      <c r="BS6" s="224" t="s">
        <v>214</v>
      </c>
      <c r="BT6" s="224" t="s">
        <v>99</v>
      </c>
      <c r="BU6" s="231"/>
    </row>
    <row r="7" ht="17.25" customHeight="1" spans="1:73" s="211" customFormat="1" x14ac:dyDescent="0.25">
      <c r="A7" s="212"/>
      <c r="B7" s="213"/>
      <c r="C7" s="224">
        <v>5</v>
      </c>
      <c r="D7" s="224">
        <v>6</v>
      </c>
      <c r="E7" s="224">
        <v>7</v>
      </c>
      <c r="F7" s="224">
        <v>8</v>
      </c>
      <c r="G7" s="224">
        <v>9</v>
      </c>
      <c r="H7" s="224">
        <v>12</v>
      </c>
      <c r="I7" s="224">
        <v>13</v>
      </c>
      <c r="J7" s="224">
        <v>14</v>
      </c>
      <c r="K7" s="224">
        <v>15</v>
      </c>
      <c r="L7" s="224">
        <v>16</v>
      </c>
      <c r="M7" s="224">
        <v>19</v>
      </c>
      <c r="N7" s="224">
        <v>20</v>
      </c>
      <c r="O7" s="224">
        <v>21</v>
      </c>
      <c r="P7" s="224">
        <v>22</v>
      </c>
      <c r="Q7" s="224">
        <v>23</v>
      </c>
      <c r="R7" s="224">
        <v>26</v>
      </c>
      <c r="S7" s="224">
        <v>27</v>
      </c>
      <c r="T7" s="224">
        <v>28</v>
      </c>
      <c r="U7" s="225">
        <v>29</v>
      </c>
      <c r="V7" s="226">
        <v>1</v>
      </c>
      <c r="W7" s="224">
        <v>4</v>
      </c>
      <c r="X7" s="224">
        <v>5</v>
      </c>
      <c r="Y7" s="224">
        <v>6</v>
      </c>
      <c r="Z7" s="224">
        <v>7</v>
      </c>
      <c r="AA7" s="224">
        <v>8</v>
      </c>
      <c r="AB7" s="224">
        <v>11</v>
      </c>
      <c r="AC7" s="224">
        <v>12</v>
      </c>
      <c r="AD7" s="224">
        <v>13</v>
      </c>
      <c r="AE7" s="224">
        <v>14</v>
      </c>
      <c r="AF7" s="224">
        <v>15</v>
      </c>
      <c r="AG7" s="224">
        <v>18</v>
      </c>
      <c r="AH7" s="224">
        <v>19</v>
      </c>
      <c r="AI7" s="224">
        <v>20</v>
      </c>
      <c r="AJ7" s="224">
        <v>21</v>
      </c>
      <c r="AK7" s="224">
        <v>22</v>
      </c>
      <c r="AL7" s="224">
        <v>25</v>
      </c>
      <c r="AM7" s="224">
        <v>26</v>
      </c>
      <c r="AN7" s="224">
        <v>27</v>
      </c>
      <c r="AO7" s="224">
        <v>28</v>
      </c>
      <c r="AP7" s="225">
        <v>29</v>
      </c>
      <c r="AQ7" s="226">
        <v>1</v>
      </c>
      <c r="AR7" s="224">
        <v>2</v>
      </c>
      <c r="AS7" s="224">
        <v>3</v>
      </c>
      <c r="AT7" s="224">
        <v>4</v>
      </c>
      <c r="AU7" s="224">
        <v>5</v>
      </c>
      <c r="AV7" s="224">
        <v>8</v>
      </c>
      <c r="AW7" s="224">
        <v>9</v>
      </c>
      <c r="AX7" s="224">
        <v>10</v>
      </c>
      <c r="AY7" s="224">
        <v>11</v>
      </c>
      <c r="AZ7" s="224">
        <v>12</v>
      </c>
      <c r="BA7" s="224">
        <v>15</v>
      </c>
      <c r="BB7" s="224">
        <v>16</v>
      </c>
      <c r="BC7" s="224">
        <v>17</v>
      </c>
      <c r="BD7" s="224">
        <v>18</v>
      </c>
      <c r="BE7" s="224">
        <v>19</v>
      </c>
      <c r="BF7" s="224">
        <v>22</v>
      </c>
      <c r="BG7" s="224">
        <v>23</v>
      </c>
      <c r="BH7" s="224">
        <v>24</v>
      </c>
      <c r="BI7" s="224">
        <v>25</v>
      </c>
      <c r="BJ7" s="224">
        <v>26</v>
      </c>
      <c r="BK7" s="224">
        <v>29</v>
      </c>
      <c r="BL7" s="225">
        <v>30</v>
      </c>
      <c r="BM7" s="226">
        <v>1</v>
      </c>
      <c r="BN7" s="224">
        <v>2</v>
      </c>
      <c r="BO7" s="224">
        <v>3</v>
      </c>
      <c r="BP7" s="224">
        <v>6</v>
      </c>
      <c r="BQ7" s="224">
        <v>7</v>
      </c>
      <c r="BR7" s="224">
        <v>8</v>
      </c>
      <c r="BS7" s="224">
        <v>9</v>
      </c>
      <c r="BT7" s="224">
        <v>10</v>
      </c>
      <c r="BU7" s="235"/>
    </row>
    <row r="8" ht="17.1" customHeight="1" spans="1:73" x14ac:dyDescent="0.25">
      <c r="A8" s="236">
        <v>1</v>
      </c>
      <c r="B8" s="237" t="str">
        <f>IF(NOMINA!B1="","",NOMINA!B1)</f>
        <v> TORREZ CAMILA VICTORIA</v>
      </c>
      <c r="C8" s="238"/>
      <c r="D8" s="239"/>
      <c r="E8" s="239"/>
      <c r="F8" s="239"/>
      <c r="G8" s="239"/>
      <c r="H8" s="239"/>
      <c r="I8" s="239"/>
      <c r="J8" s="239"/>
      <c r="K8" s="239"/>
      <c r="L8" s="239"/>
      <c r="M8" s="239"/>
      <c r="N8" s="239"/>
      <c r="O8" s="239"/>
      <c r="P8" s="239"/>
      <c r="Q8" s="239"/>
      <c r="R8" s="239"/>
      <c r="S8" s="239"/>
      <c r="T8" s="239"/>
      <c r="U8" s="240"/>
      <c r="V8" s="241"/>
      <c r="W8" s="239"/>
      <c r="X8" s="239"/>
      <c r="Y8" s="239"/>
      <c r="Z8" s="239"/>
      <c r="AA8" s="239"/>
      <c r="AB8" s="239"/>
      <c r="AC8" s="239"/>
      <c r="AD8" s="239"/>
      <c r="AE8" s="239"/>
      <c r="AF8" s="239"/>
      <c r="AG8" s="239"/>
      <c r="AH8" s="239"/>
      <c r="AI8" s="239"/>
      <c r="AJ8" s="239"/>
      <c r="AK8" s="239"/>
      <c r="AL8" s="239"/>
      <c r="AM8" s="239"/>
      <c r="AN8" s="239"/>
      <c r="AO8" s="239"/>
      <c r="AP8" s="242"/>
      <c r="AQ8" s="241"/>
      <c r="AR8" s="239"/>
      <c r="AS8" s="239"/>
      <c r="AT8" s="239"/>
      <c r="AU8" s="239"/>
      <c r="AV8" s="239"/>
      <c r="AW8" s="239"/>
      <c r="AX8" s="239"/>
      <c r="AY8" s="239"/>
      <c r="AZ8" s="239"/>
      <c r="BA8" s="239"/>
      <c r="BB8" s="239"/>
      <c r="BC8" s="239"/>
      <c r="BD8" s="239"/>
      <c r="BE8" s="239"/>
      <c r="BF8" s="239"/>
      <c r="BG8" s="239"/>
      <c r="BH8" s="239"/>
      <c r="BI8" s="239"/>
      <c r="BJ8" s="239"/>
      <c r="BK8" s="239"/>
      <c r="BL8" s="242"/>
      <c r="BM8" s="241"/>
      <c r="BN8" s="239"/>
      <c r="BO8" s="239"/>
      <c r="BP8" s="239"/>
      <c r="BQ8" s="239"/>
      <c r="BR8" s="239"/>
      <c r="BS8" s="239"/>
      <c r="BT8" s="239"/>
      <c r="BU8" s="246"/>
    </row>
    <row r="9" ht="17.1" customHeight="1" spans="1:73" x14ac:dyDescent="0.25">
      <c r="A9" s="236">
        <v>2</v>
      </c>
      <c r="B9" s="237" t="str">
        <f>IF(NOMINA!B2="","",NOMINA!B2)</f>
        <v>AZERO BLANCO SARAH JOYCE</v>
      </c>
      <c r="C9" s="238"/>
      <c r="D9" s="239"/>
      <c r="E9" s="239"/>
      <c r="F9" s="239"/>
      <c r="G9" s="239"/>
      <c r="H9" s="239"/>
      <c r="I9" s="239"/>
      <c r="J9" s="239"/>
      <c r="K9" s="239"/>
      <c r="L9" s="239"/>
      <c r="M9" s="239"/>
      <c r="N9" s="239"/>
      <c r="O9" s="239"/>
      <c r="P9" s="239"/>
      <c r="Q9" s="239"/>
      <c r="R9" s="239"/>
      <c r="S9" s="239"/>
      <c r="T9" s="239"/>
      <c r="U9" s="240"/>
      <c r="V9" s="241"/>
      <c r="W9" s="239"/>
      <c r="X9" s="239"/>
      <c r="Y9" s="239"/>
      <c r="Z9" s="239"/>
      <c r="AA9" s="239"/>
      <c r="AB9" s="239"/>
      <c r="AC9" s="239"/>
      <c r="AD9" s="239"/>
      <c r="AE9" s="239"/>
      <c r="AF9" s="239"/>
      <c r="AG9" s="239"/>
      <c r="AH9" s="239"/>
      <c r="AI9" s="239"/>
      <c r="AJ9" s="239"/>
      <c r="AK9" s="239"/>
      <c r="AL9" s="239"/>
      <c r="AM9" s="239"/>
      <c r="AN9" s="239"/>
      <c r="AO9" s="239"/>
      <c r="AP9" s="242"/>
      <c r="AQ9" s="241"/>
      <c r="AR9" s="239"/>
      <c r="AS9" s="239"/>
      <c r="AT9" s="239"/>
      <c r="AU9" s="239"/>
      <c r="AV9" s="239"/>
      <c r="AW9" s="239"/>
      <c r="AX9" s="239"/>
      <c r="AY9" s="239"/>
      <c r="AZ9" s="239"/>
      <c r="BA9" s="239"/>
      <c r="BB9" s="239"/>
      <c r="BC9" s="239"/>
      <c r="BD9" s="239"/>
      <c r="BE9" s="239"/>
      <c r="BF9" s="239"/>
      <c r="BG9" s="239"/>
      <c r="BH9" s="239"/>
      <c r="BI9" s="239"/>
      <c r="BJ9" s="239"/>
      <c r="BK9" s="239"/>
      <c r="BL9" s="242"/>
      <c r="BM9" s="241"/>
      <c r="BN9" s="239"/>
      <c r="BO9" s="239"/>
      <c r="BP9" s="239"/>
      <c r="BQ9" s="239"/>
      <c r="BR9" s="239"/>
      <c r="BS9" s="239"/>
      <c r="BT9" s="239"/>
      <c r="BU9" s="246"/>
    </row>
    <row r="10" ht="17.1" customHeight="1" spans="1:73" x14ac:dyDescent="0.25">
      <c r="A10" s="236">
        <v>3</v>
      </c>
      <c r="B10" s="237" t="str">
        <f>IF(NOMINA!B3="","",NOMINA!B3)</f>
        <v>BAUTISTA MITA RODRIGO </v>
      </c>
      <c r="C10" s="238"/>
      <c r="D10" s="239"/>
      <c r="E10" s="239"/>
      <c r="F10" s="239"/>
      <c r="G10" s="239"/>
      <c r="H10" s="239"/>
      <c r="I10" s="239"/>
      <c r="J10" s="239"/>
      <c r="K10" s="239"/>
      <c r="L10" s="239"/>
      <c r="M10" s="239"/>
      <c r="N10" s="239"/>
      <c r="O10" s="239"/>
      <c r="P10" s="239"/>
      <c r="Q10" s="239"/>
      <c r="R10" s="239"/>
      <c r="S10" s="239"/>
      <c r="T10" s="239"/>
      <c r="U10" s="240"/>
      <c r="V10" s="241"/>
      <c r="W10" s="239"/>
      <c r="X10" s="239"/>
      <c r="Y10" s="239"/>
      <c r="Z10" s="239"/>
      <c r="AA10" s="239"/>
      <c r="AB10" s="239"/>
      <c r="AC10" s="239"/>
      <c r="AD10" s="239"/>
      <c r="AE10" s="239"/>
      <c r="AF10" s="239"/>
      <c r="AG10" s="239"/>
      <c r="AH10" s="239"/>
      <c r="AI10" s="239"/>
      <c r="AJ10" s="239"/>
      <c r="AK10" s="239"/>
      <c r="AL10" s="239"/>
      <c r="AM10" s="239"/>
      <c r="AN10" s="239"/>
      <c r="AO10" s="239"/>
      <c r="AP10" s="242"/>
      <c r="AQ10" s="241"/>
      <c r="AR10" s="239"/>
      <c r="AS10" s="239"/>
      <c r="AT10" s="239"/>
      <c r="AU10" s="239"/>
      <c r="AV10" s="239"/>
      <c r="AW10" s="239"/>
      <c r="AX10" s="239"/>
      <c r="AY10" s="239"/>
      <c r="AZ10" s="239"/>
      <c r="BA10" s="239"/>
      <c r="BB10" s="239"/>
      <c r="BC10" s="239"/>
      <c r="BD10" s="239"/>
      <c r="BE10" s="239"/>
      <c r="BF10" s="239"/>
      <c r="BG10" s="239"/>
      <c r="BH10" s="239"/>
      <c r="BI10" s="239"/>
      <c r="BJ10" s="239"/>
      <c r="BK10" s="239"/>
      <c r="BL10" s="242"/>
      <c r="BM10" s="241"/>
      <c r="BN10" s="239"/>
      <c r="BO10" s="239"/>
      <c r="BP10" s="239"/>
      <c r="BQ10" s="239"/>
      <c r="BR10" s="239"/>
      <c r="BS10" s="239"/>
      <c r="BT10" s="239"/>
      <c r="BU10" s="246"/>
    </row>
    <row r="11" ht="17.1" customHeight="1" spans="1:73" x14ac:dyDescent="0.25">
      <c r="A11" s="236">
        <v>4</v>
      </c>
      <c r="B11" s="237" t="str">
        <f>IF(NOMINA!B4="","",NOMINA!B4)</f>
        <v>CANSECO PEREDO ANGELINA ISABELLA</v>
      </c>
      <c r="C11" s="238"/>
      <c r="D11" s="239"/>
      <c r="E11" s="239"/>
      <c r="F11" s="239"/>
      <c r="G11" s="239"/>
      <c r="H11" s="239"/>
      <c r="I11" s="239"/>
      <c r="J11" s="239"/>
      <c r="K11" s="239"/>
      <c r="L11" s="239"/>
      <c r="M11" s="239"/>
      <c r="N11" s="239"/>
      <c r="O11" s="239"/>
      <c r="P11" s="239"/>
      <c r="Q11" s="239"/>
      <c r="R11" s="239"/>
      <c r="S11" s="239"/>
      <c r="T11" s="239"/>
      <c r="U11" s="240"/>
      <c r="V11" s="241"/>
      <c r="W11" s="239"/>
      <c r="X11" s="239"/>
      <c r="Y11" s="239"/>
      <c r="Z11" s="239"/>
      <c r="AA11" s="239"/>
      <c r="AB11" s="239"/>
      <c r="AC11" s="239"/>
      <c r="AD11" s="239"/>
      <c r="AE11" s="239"/>
      <c r="AF11" s="239"/>
      <c r="AG11" s="239"/>
      <c r="AH11" s="239"/>
      <c r="AI11" s="239"/>
      <c r="AJ11" s="247"/>
      <c r="AK11" s="239"/>
      <c r="AL11" s="239"/>
      <c r="AM11" s="239"/>
      <c r="AN11" s="239"/>
      <c r="AO11" s="239"/>
      <c r="AP11" s="242"/>
      <c r="AQ11" s="241"/>
      <c r="AR11" s="239"/>
      <c r="AS11" s="239"/>
      <c r="AT11" s="239"/>
      <c r="AU11" s="239"/>
      <c r="AV11" s="239"/>
      <c r="AW11" s="239"/>
      <c r="AX11" s="239"/>
      <c r="AY11" s="239"/>
      <c r="AZ11" s="239"/>
      <c r="BA11" s="239"/>
      <c r="BB11" s="239"/>
      <c r="BC11" s="239"/>
      <c r="BD11" s="239"/>
      <c r="BE11" s="239"/>
      <c r="BF11" s="239"/>
      <c r="BG11" s="239"/>
      <c r="BH11" s="239"/>
      <c r="BI11" s="239"/>
      <c r="BJ11" s="239"/>
      <c r="BK11" s="239"/>
      <c r="BL11" s="242"/>
      <c r="BM11" s="241"/>
      <c r="BN11" s="239"/>
      <c r="BO11" s="239"/>
      <c r="BP11" s="239"/>
      <c r="BQ11" s="239"/>
      <c r="BR11" s="239"/>
      <c r="BS11" s="239"/>
      <c r="BT11" s="239"/>
      <c r="BU11" s="246"/>
    </row>
    <row r="12" ht="17.1" customHeight="1" spans="1:73" x14ac:dyDescent="0.25">
      <c r="A12" s="236">
        <v>5</v>
      </c>
      <c r="B12" s="237" t="str">
        <f>IF(NOMINA!B5="","",NOMINA!B5)</f>
        <v>CERVANTES GUTIERREZ LUIS FERNANDO</v>
      </c>
      <c r="C12" s="238"/>
      <c r="D12" s="239"/>
      <c r="E12" s="239"/>
      <c r="F12" s="239"/>
      <c r="G12" s="239"/>
      <c r="H12" s="239"/>
      <c r="I12" s="239"/>
      <c r="J12" s="239"/>
      <c r="K12" s="239"/>
      <c r="L12" s="239"/>
      <c r="M12" s="239"/>
      <c r="N12" s="239"/>
      <c r="O12" s="239"/>
      <c r="P12" s="239"/>
      <c r="Q12" s="239"/>
      <c r="R12" s="239"/>
      <c r="S12" s="239"/>
      <c r="T12" s="239"/>
      <c r="U12" s="240"/>
      <c r="V12" s="241"/>
      <c r="W12" s="239"/>
      <c r="X12" s="239"/>
      <c r="Y12" s="239"/>
      <c r="Z12" s="239"/>
      <c r="AA12" s="239"/>
      <c r="AB12" s="239"/>
      <c r="AC12" s="239"/>
      <c r="AD12" s="239"/>
      <c r="AE12" s="239"/>
      <c r="AF12" s="239"/>
      <c r="AG12" s="239"/>
      <c r="AH12" s="239"/>
      <c r="AI12" s="239"/>
      <c r="AJ12" s="239"/>
      <c r="AK12" s="239"/>
      <c r="AL12" s="239"/>
      <c r="AM12" s="239"/>
      <c r="AN12" s="239"/>
      <c r="AO12" s="239"/>
      <c r="AP12" s="242"/>
      <c r="AQ12" s="241"/>
      <c r="AR12" s="239"/>
      <c r="AS12" s="239"/>
      <c r="AT12" s="239"/>
      <c r="AU12" s="239"/>
      <c r="AV12" s="239"/>
      <c r="AW12" s="239"/>
      <c r="AX12" s="239"/>
      <c r="AY12" s="239"/>
      <c r="AZ12" s="239"/>
      <c r="BA12" s="239"/>
      <c r="BB12" s="239"/>
      <c r="BC12" s="239"/>
      <c r="BD12" s="239"/>
      <c r="BE12" s="239"/>
      <c r="BF12" s="239"/>
      <c r="BG12" s="239"/>
      <c r="BH12" s="239"/>
      <c r="BI12" s="239"/>
      <c r="BJ12" s="239"/>
      <c r="BK12" s="239"/>
      <c r="BL12" s="242"/>
      <c r="BM12" s="241"/>
      <c r="BN12" s="239"/>
      <c r="BO12" s="239"/>
      <c r="BP12" s="239"/>
      <c r="BQ12" s="239"/>
      <c r="BR12" s="239"/>
      <c r="BS12" s="239"/>
      <c r="BT12" s="239"/>
      <c r="BU12" s="246"/>
    </row>
    <row r="13" ht="17.1" customHeight="1" spans="1:73" x14ac:dyDescent="0.25">
      <c r="A13" s="236">
        <v>6</v>
      </c>
      <c r="B13" s="237" t="str">
        <f>IF(NOMINA!B6="","",NOMINA!B6)</f>
        <v>COLQUE QUENTA MICHELLE ANGELETH</v>
      </c>
      <c r="C13" s="238"/>
      <c r="D13" s="239"/>
      <c r="E13" s="239"/>
      <c r="F13" s="239"/>
      <c r="G13" s="239"/>
      <c r="H13" s="239"/>
      <c r="I13" s="239"/>
      <c r="J13" s="239"/>
      <c r="K13" s="239"/>
      <c r="L13" s="239"/>
      <c r="M13" s="239"/>
      <c r="N13" s="239"/>
      <c r="O13" s="239"/>
      <c r="P13" s="239"/>
      <c r="Q13" s="239"/>
      <c r="R13" s="239"/>
      <c r="S13" s="239"/>
      <c r="T13" s="239"/>
      <c r="U13" s="240"/>
      <c r="V13" s="241"/>
      <c r="W13" s="239"/>
      <c r="X13" s="239"/>
      <c r="Y13" s="239"/>
      <c r="Z13" s="239"/>
      <c r="AA13" s="239"/>
      <c r="AB13" s="239"/>
      <c r="AC13" s="239"/>
      <c r="AD13" s="239"/>
      <c r="AE13" s="239"/>
      <c r="AF13" s="239"/>
      <c r="AG13" s="239"/>
      <c r="AH13" s="239"/>
      <c r="AI13" s="239"/>
      <c r="AJ13" s="239"/>
      <c r="AK13" s="239"/>
      <c r="AL13" s="239"/>
      <c r="AM13" s="239"/>
      <c r="AN13" s="239"/>
      <c r="AO13" s="239"/>
      <c r="AP13" s="242"/>
      <c r="AQ13" s="241"/>
      <c r="AR13" s="239"/>
      <c r="AS13" s="239"/>
      <c r="AT13" s="239"/>
      <c r="AU13" s="239"/>
      <c r="AV13" s="239"/>
      <c r="AW13" s="239"/>
      <c r="AX13" s="239"/>
      <c r="AY13" s="239"/>
      <c r="AZ13" s="239"/>
      <c r="BA13" s="239"/>
      <c r="BB13" s="239"/>
      <c r="BC13" s="239"/>
      <c r="BD13" s="239"/>
      <c r="BE13" s="239"/>
      <c r="BF13" s="239"/>
      <c r="BG13" s="239"/>
      <c r="BH13" s="239"/>
      <c r="BI13" s="239"/>
      <c r="BJ13" s="239"/>
      <c r="BK13" s="239"/>
      <c r="BL13" s="242"/>
      <c r="BM13" s="241"/>
      <c r="BN13" s="239"/>
      <c r="BO13" s="239"/>
      <c r="BP13" s="239"/>
      <c r="BQ13" s="239"/>
      <c r="BR13" s="239"/>
      <c r="BS13" s="239"/>
      <c r="BT13" s="239"/>
      <c r="BU13" s="246"/>
    </row>
    <row r="14" ht="17.1" customHeight="1" spans="1:73" x14ac:dyDescent="0.25">
      <c r="A14" s="236">
        <v>7</v>
      </c>
      <c r="B14" s="237" t="str">
        <f>IF(NOMINA!B7="","",NOMINA!B7)</f>
        <v>CORDOVA MONTAÑO KENDALL MATIAS</v>
      </c>
      <c r="C14" s="238"/>
      <c r="D14" s="239"/>
      <c r="E14" s="239"/>
      <c r="F14" s="239"/>
      <c r="G14" s="239"/>
      <c r="H14" s="239"/>
      <c r="I14" s="239"/>
      <c r="J14" s="239"/>
      <c r="K14" s="239"/>
      <c r="L14" s="239"/>
      <c r="M14" s="239"/>
      <c r="N14" s="239"/>
      <c r="O14" s="239"/>
      <c r="P14" s="239"/>
      <c r="Q14" s="239"/>
      <c r="R14" s="239"/>
      <c r="S14" s="239"/>
      <c r="T14" s="239"/>
      <c r="U14" s="240"/>
      <c r="V14" s="241"/>
      <c r="W14" s="239"/>
      <c r="X14" s="239"/>
      <c r="Y14" s="239"/>
      <c r="Z14" s="239"/>
      <c r="AA14" s="239"/>
      <c r="AB14" s="239"/>
      <c r="AC14" s="239"/>
      <c r="AD14" s="239"/>
      <c r="AE14" s="239"/>
      <c r="AF14" s="239"/>
      <c r="AG14" s="239"/>
      <c r="AH14" s="239"/>
      <c r="AI14" s="239"/>
      <c r="AJ14" s="239"/>
      <c r="AK14" s="239"/>
      <c r="AL14" s="239"/>
      <c r="AM14" s="239"/>
      <c r="AN14" s="239"/>
      <c r="AO14" s="239"/>
      <c r="AP14" s="242"/>
      <c r="AQ14" s="241"/>
      <c r="AR14" s="239"/>
      <c r="AS14" s="239"/>
      <c r="AT14" s="239"/>
      <c r="AU14" s="239"/>
      <c r="AV14" s="239"/>
      <c r="AW14" s="239"/>
      <c r="AX14" s="239"/>
      <c r="AY14" s="239"/>
      <c r="AZ14" s="239"/>
      <c r="BA14" s="239"/>
      <c r="BB14" s="239"/>
      <c r="BC14" s="239"/>
      <c r="BD14" s="239"/>
      <c r="BE14" s="239"/>
      <c r="BF14" s="239"/>
      <c r="BG14" s="239"/>
      <c r="BH14" s="239"/>
      <c r="BI14" s="239"/>
      <c r="BJ14" s="239"/>
      <c r="BK14" s="239"/>
      <c r="BL14" s="242"/>
      <c r="BM14" s="241"/>
      <c r="BN14" s="239"/>
      <c r="BO14" s="239"/>
      <c r="BP14" s="239"/>
      <c r="BQ14" s="239"/>
      <c r="BR14" s="239"/>
      <c r="BS14" s="239"/>
      <c r="BT14" s="239"/>
      <c r="BU14" s="246"/>
    </row>
    <row r="15" ht="17.1" customHeight="1" spans="1:73" x14ac:dyDescent="0.25">
      <c r="A15" s="236">
        <v>8</v>
      </c>
      <c r="B15" s="237" t="str">
        <f>IF(NOMINA!B8="","",NOMINA!B8)</f>
        <v>CUCHALLO ALORAS CHRISTOPHER </v>
      </c>
      <c r="C15" s="238"/>
      <c r="D15" s="239"/>
      <c r="E15" s="239"/>
      <c r="F15" s="239"/>
      <c r="G15" s="239"/>
      <c r="H15" s="239"/>
      <c r="I15" s="239"/>
      <c r="J15" s="239"/>
      <c r="K15" s="239"/>
      <c r="L15" s="239"/>
      <c r="M15" s="239"/>
      <c r="N15" s="239"/>
      <c r="O15" s="239"/>
      <c r="P15" s="239"/>
      <c r="Q15" s="239"/>
      <c r="R15" s="239"/>
      <c r="S15" s="239"/>
      <c r="T15" s="239"/>
      <c r="U15" s="240"/>
      <c r="V15" s="241"/>
      <c r="W15" s="239"/>
      <c r="X15" s="239"/>
      <c r="Y15" s="239"/>
      <c r="Z15" s="239"/>
      <c r="AA15" s="239"/>
      <c r="AB15" s="239"/>
      <c r="AC15" s="239"/>
      <c r="AD15" s="239"/>
      <c r="AE15" s="239"/>
      <c r="AF15" s="239"/>
      <c r="AG15" s="239"/>
      <c r="AH15" s="239"/>
      <c r="AI15" s="239"/>
      <c r="AJ15" s="239"/>
      <c r="AK15" s="239"/>
      <c r="AL15" s="239"/>
      <c r="AM15" s="239"/>
      <c r="AN15" s="239"/>
      <c r="AO15" s="239"/>
      <c r="AP15" s="242"/>
      <c r="AQ15" s="241"/>
      <c r="AR15" s="239"/>
      <c r="AS15" s="239"/>
      <c r="AT15" s="239"/>
      <c r="AU15" s="239"/>
      <c r="AV15" s="239"/>
      <c r="AW15" s="239"/>
      <c r="AX15" s="239"/>
      <c r="AY15" s="239"/>
      <c r="AZ15" s="239"/>
      <c r="BA15" s="239"/>
      <c r="BB15" s="239"/>
      <c r="BC15" s="239"/>
      <c r="BD15" s="239"/>
      <c r="BE15" s="239"/>
      <c r="BF15" s="239"/>
      <c r="BG15" s="239"/>
      <c r="BH15" s="239"/>
      <c r="BI15" s="239"/>
      <c r="BJ15" s="239"/>
      <c r="BK15" s="239"/>
      <c r="BL15" s="242"/>
      <c r="BM15" s="241"/>
      <c r="BN15" s="239"/>
      <c r="BO15" s="239"/>
      <c r="BP15" s="239"/>
      <c r="BQ15" s="239"/>
      <c r="BR15" s="239"/>
      <c r="BS15" s="239"/>
      <c r="BT15" s="239"/>
      <c r="BU15" s="246"/>
    </row>
    <row r="16" ht="17.1" customHeight="1" spans="1:73" x14ac:dyDescent="0.25">
      <c r="A16" s="236">
        <v>9</v>
      </c>
      <c r="B16" s="237" t="str">
        <f>IF(NOMINA!B9="","",NOMINA!B9)</f>
        <v>DUARTE MELO ANA CLARA</v>
      </c>
      <c r="C16" s="238"/>
      <c r="D16" s="239"/>
      <c r="E16" s="239"/>
      <c r="F16" s="239"/>
      <c r="G16" s="239"/>
      <c r="H16" s="239"/>
      <c r="I16" s="239"/>
      <c r="J16" s="239"/>
      <c r="K16" s="239"/>
      <c r="L16" s="239"/>
      <c r="M16" s="239"/>
      <c r="N16" s="239"/>
      <c r="O16" s="239"/>
      <c r="P16" s="239"/>
      <c r="Q16" s="239"/>
      <c r="R16" s="239"/>
      <c r="S16" s="239"/>
      <c r="T16" s="239"/>
      <c r="U16" s="240"/>
      <c r="V16" s="241"/>
      <c r="W16" s="239"/>
      <c r="X16" s="239"/>
      <c r="Y16" s="239"/>
      <c r="Z16" s="239"/>
      <c r="AA16" s="239"/>
      <c r="AB16" s="239"/>
      <c r="AC16" s="239"/>
      <c r="AD16" s="239"/>
      <c r="AE16" s="239"/>
      <c r="AF16" s="239"/>
      <c r="AG16" s="239"/>
      <c r="AH16" s="239"/>
      <c r="AI16" s="239"/>
      <c r="AJ16" s="239"/>
      <c r="AK16" s="239"/>
      <c r="AL16" s="239"/>
      <c r="AM16" s="239"/>
      <c r="AN16" s="239"/>
      <c r="AO16" s="239"/>
      <c r="AP16" s="242"/>
      <c r="AQ16" s="241"/>
      <c r="AR16" s="239"/>
      <c r="AS16" s="239"/>
      <c r="AT16" s="239"/>
      <c r="AU16" s="239"/>
      <c r="AV16" s="239"/>
      <c r="AW16" s="239"/>
      <c r="AX16" s="239"/>
      <c r="AY16" s="239"/>
      <c r="AZ16" s="239"/>
      <c r="BA16" s="239"/>
      <c r="BB16" s="239"/>
      <c r="BC16" s="239"/>
      <c r="BD16" s="239"/>
      <c r="BE16" s="239"/>
      <c r="BF16" s="239"/>
      <c r="BG16" s="239"/>
      <c r="BH16" s="239"/>
      <c r="BI16" s="239"/>
      <c r="BJ16" s="239"/>
      <c r="BK16" s="239"/>
      <c r="BL16" s="242"/>
      <c r="BM16" s="241"/>
      <c r="BN16" s="239"/>
      <c r="BO16" s="239"/>
      <c r="BP16" s="239"/>
      <c r="BQ16" s="239"/>
      <c r="BR16" s="239"/>
      <c r="BS16" s="239"/>
      <c r="BT16" s="239"/>
      <c r="BU16" s="246"/>
    </row>
    <row r="17" ht="17.1" customHeight="1" spans="1:73" x14ac:dyDescent="0.25">
      <c r="A17" s="236">
        <v>10</v>
      </c>
      <c r="B17" s="237" t="str">
        <f>IF(NOMINA!B10="","",NOMINA!B10)</f>
        <v>GONZALES ROJAS ANTONELLA INDIRA</v>
      </c>
      <c r="C17" s="238"/>
      <c r="D17" s="239"/>
      <c r="E17" s="239"/>
      <c r="F17" s="239"/>
      <c r="G17" s="239"/>
      <c r="H17" s="239"/>
      <c r="I17" s="239"/>
      <c r="J17" s="239"/>
      <c r="K17" s="239"/>
      <c r="L17" s="239"/>
      <c r="M17" s="239"/>
      <c r="N17" s="239"/>
      <c r="O17" s="239"/>
      <c r="P17" s="239"/>
      <c r="Q17" s="239"/>
      <c r="R17" s="239"/>
      <c r="S17" s="239"/>
      <c r="T17" s="239"/>
      <c r="U17" s="240"/>
      <c r="V17" s="241"/>
      <c r="W17" s="239"/>
      <c r="X17" s="239"/>
      <c r="Y17" s="239"/>
      <c r="Z17" s="239"/>
      <c r="AA17" s="239"/>
      <c r="AB17" s="239"/>
      <c r="AC17" s="239"/>
      <c r="AD17" s="239"/>
      <c r="AE17" s="239"/>
      <c r="AF17" s="239"/>
      <c r="AG17" s="239"/>
      <c r="AH17" s="239"/>
      <c r="AI17" s="239"/>
      <c r="AJ17" s="239"/>
      <c r="AK17" s="239"/>
      <c r="AL17" s="239"/>
      <c r="AM17" s="239"/>
      <c r="AN17" s="239"/>
      <c r="AO17" s="239"/>
      <c r="AP17" s="242"/>
      <c r="AQ17" s="241"/>
      <c r="AR17" s="239"/>
      <c r="AS17" s="239"/>
      <c r="AT17" s="239"/>
      <c r="AU17" s="239"/>
      <c r="AV17" s="239"/>
      <c r="AW17" s="239"/>
      <c r="AX17" s="239"/>
      <c r="AY17" s="239"/>
      <c r="AZ17" s="239"/>
      <c r="BA17" s="239"/>
      <c r="BB17" s="239"/>
      <c r="BC17" s="239"/>
      <c r="BD17" s="239"/>
      <c r="BE17" s="239"/>
      <c r="BF17" s="239"/>
      <c r="BG17" s="239"/>
      <c r="BH17" s="239"/>
      <c r="BI17" s="239"/>
      <c r="BJ17" s="239"/>
      <c r="BK17" s="239"/>
      <c r="BL17" s="242"/>
      <c r="BM17" s="241"/>
      <c r="BN17" s="239"/>
      <c r="BO17" s="239"/>
      <c r="BP17" s="239"/>
      <c r="BQ17" s="239"/>
      <c r="BR17" s="239"/>
      <c r="BS17" s="239"/>
      <c r="BT17" s="239"/>
      <c r="BU17" s="246"/>
    </row>
    <row r="18" ht="17.1" customHeight="1" spans="1:73" x14ac:dyDescent="0.25">
      <c r="A18" s="236">
        <v>11</v>
      </c>
      <c r="B18" s="237" t="str">
        <f>IF(NOMINA!B11="","",NOMINA!B11)</f>
        <v>GUERRA PANTIGOSO ROGER ALEJANDRO</v>
      </c>
      <c r="C18" s="238"/>
      <c r="D18" s="239"/>
      <c r="E18" s="239"/>
      <c r="F18" s="239"/>
      <c r="G18" s="239"/>
      <c r="H18" s="239"/>
      <c r="I18" s="239"/>
      <c r="J18" s="239"/>
      <c r="K18" s="239"/>
      <c r="L18" s="239"/>
      <c r="M18" s="239"/>
      <c r="N18" s="239"/>
      <c r="O18" s="239"/>
      <c r="P18" s="239"/>
      <c r="Q18" s="239"/>
      <c r="R18" s="239"/>
      <c r="S18" s="239"/>
      <c r="T18" s="239"/>
      <c r="U18" s="240"/>
      <c r="V18" s="241"/>
      <c r="W18" s="239"/>
      <c r="X18" s="239"/>
      <c r="Y18" s="239"/>
      <c r="Z18" s="239"/>
      <c r="AA18" s="239"/>
      <c r="AB18" s="239"/>
      <c r="AC18" s="239"/>
      <c r="AD18" s="239"/>
      <c r="AE18" s="239"/>
      <c r="AF18" s="239"/>
      <c r="AG18" s="239"/>
      <c r="AH18" s="239"/>
      <c r="AI18" s="239"/>
      <c r="AJ18" s="239"/>
      <c r="AK18" s="239"/>
      <c r="AL18" s="239"/>
      <c r="AM18" s="239"/>
      <c r="AN18" s="239"/>
      <c r="AO18" s="239"/>
      <c r="AP18" s="242"/>
      <c r="AQ18" s="241"/>
      <c r="AR18" s="239"/>
      <c r="AS18" s="239"/>
      <c r="AT18" s="239"/>
      <c r="AU18" s="239"/>
      <c r="AV18" s="239"/>
      <c r="AW18" s="239"/>
      <c r="AX18" s="239"/>
      <c r="AY18" s="239"/>
      <c r="AZ18" s="239"/>
      <c r="BA18" s="239"/>
      <c r="BB18" s="239"/>
      <c r="BC18" s="239"/>
      <c r="BD18" s="239"/>
      <c r="BE18" s="239"/>
      <c r="BF18" s="239"/>
      <c r="BG18" s="239"/>
      <c r="BH18" s="239"/>
      <c r="BI18" s="239"/>
      <c r="BJ18" s="239"/>
      <c r="BK18" s="239"/>
      <c r="BL18" s="242"/>
      <c r="BM18" s="241"/>
      <c r="BN18" s="239"/>
      <c r="BO18" s="239"/>
      <c r="BP18" s="239"/>
      <c r="BQ18" s="239"/>
      <c r="BR18" s="239"/>
      <c r="BS18" s="239"/>
      <c r="BT18" s="239"/>
      <c r="BU18" s="246"/>
    </row>
    <row r="19" ht="17.1" customHeight="1" spans="1:73" x14ac:dyDescent="0.25">
      <c r="A19" s="236">
        <v>12</v>
      </c>
      <c r="B19" s="237" t="str">
        <f>IF(NOMINA!B12="","",NOMINA!B12)</f>
        <v>LEON GARNICA JUNIOR ISAIAS</v>
      </c>
      <c r="C19" s="238"/>
      <c r="D19" s="239"/>
      <c r="E19" s="239"/>
      <c r="F19" s="239"/>
      <c r="G19" s="239"/>
      <c r="H19" s="239"/>
      <c r="I19" s="239"/>
      <c r="J19" s="239"/>
      <c r="K19" s="239"/>
      <c r="L19" s="239"/>
      <c r="M19" s="239"/>
      <c r="N19" s="239"/>
      <c r="O19" s="239"/>
      <c r="P19" s="239"/>
      <c r="Q19" s="239"/>
      <c r="R19" s="239"/>
      <c r="S19" s="239"/>
      <c r="T19" s="239"/>
      <c r="U19" s="240"/>
      <c r="V19" s="241"/>
      <c r="W19" s="239"/>
      <c r="X19" s="239"/>
      <c r="Y19" s="239"/>
      <c r="Z19" s="239"/>
      <c r="AA19" s="239"/>
      <c r="AB19" s="239"/>
      <c r="AC19" s="239"/>
      <c r="AD19" s="239"/>
      <c r="AE19" s="239"/>
      <c r="AF19" s="239"/>
      <c r="AG19" s="239"/>
      <c r="AH19" s="239"/>
      <c r="AI19" s="239"/>
      <c r="AJ19" s="239"/>
      <c r="AK19" s="239"/>
      <c r="AL19" s="239"/>
      <c r="AM19" s="239"/>
      <c r="AN19" s="239"/>
      <c r="AO19" s="239"/>
      <c r="AP19" s="242"/>
      <c r="AQ19" s="241"/>
      <c r="AR19" s="239"/>
      <c r="AS19" s="239"/>
      <c r="AT19" s="239"/>
      <c r="AU19" s="239"/>
      <c r="AV19" s="239"/>
      <c r="AW19" s="239"/>
      <c r="AX19" s="239"/>
      <c r="AY19" s="239"/>
      <c r="AZ19" s="239"/>
      <c r="BA19" s="239"/>
      <c r="BB19" s="239"/>
      <c r="BC19" s="239"/>
      <c r="BD19" s="239"/>
      <c r="BE19" s="239"/>
      <c r="BF19" s="239"/>
      <c r="BG19" s="239"/>
      <c r="BH19" s="239"/>
      <c r="BI19" s="239"/>
      <c r="BJ19" s="239"/>
      <c r="BK19" s="239"/>
      <c r="BL19" s="242"/>
      <c r="BM19" s="241"/>
      <c r="BN19" s="239"/>
      <c r="BO19" s="239"/>
      <c r="BP19" s="239"/>
      <c r="BQ19" s="239"/>
      <c r="BR19" s="239"/>
      <c r="BS19" s="239"/>
      <c r="BT19" s="239"/>
      <c r="BU19" s="246"/>
    </row>
    <row r="20" ht="17.1" customHeight="1" spans="1:73" x14ac:dyDescent="0.25">
      <c r="A20" s="236">
        <v>13</v>
      </c>
      <c r="B20" s="237" t="str">
        <f>IF(NOMINA!B13="","",NOMINA!B13)</f>
        <v>MAMANI ESTRADA MARISOL CARMEN</v>
      </c>
      <c r="C20" s="238"/>
      <c r="D20" s="239"/>
      <c r="E20" s="239"/>
      <c r="F20" s="239"/>
      <c r="G20" s="239"/>
      <c r="H20" s="239"/>
      <c r="I20" s="239"/>
      <c r="J20" s="239"/>
      <c r="K20" s="239"/>
      <c r="L20" s="239"/>
      <c r="M20" s="239"/>
      <c r="N20" s="239"/>
      <c r="O20" s="239"/>
      <c r="P20" s="239"/>
      <c r="Q20" s="239"/>
      <c r="R20" s="239"/>
      <c r="S20" s="239"/>
      <c r="T20" s="239"/>
      <c r="U20" s="240"/>
      <c r="V20" s="241"/>
      <c r="W20" s="239"/>
      <c r="X20" s="239"/>
      <c r="Y20" s="239"/>
      <c r="Z20" s="239"/>
      <c r="AA20" s="239"/>
      <c r="AB20" s="239"/>
      <c r="AC20" s="239"/>
      <c r="AD20" s="239"/>
      <c r="AE20" s="239"/>
      <c r="AF20" s="239"/>
      <c r="AG20" s="239"/>
      <c r="AH20" s="239"/>
      <c r="AI20" s="239"/>
      <c r="AJ20" s="239"/>
      <c r="AK20" s="239"/>
      <c r="AL20" s="239"/>
      <c r="AM20" s="239"/>
      <c r="AN20" s="239"/>
      <c r="AO20" s="239"/>
      <c r="AP20" s="242"/>
      <c r="AQ20" s="241"/>
      <c r="AR20" s="239"/>
      <c r="AS20" s="239"/>
      <c r="AT20" s="239"/>
      <c r="AU20" s="239"/>
      <c r="AV20" s="239"/>
      <c r="AW20" s="239"/>
      <c r="AX20" s="239"/>
      <c r="AY20" s="239"/>
      <c r="AZ20" s="239"/>
      <c r="BA20" s="239"/>
      <c r="BB20" s="239"/>
      <c r="BC20" s="239"/>
      <c r="BD20" s="239"/>
      <c r="BE20" s="239"/>
      <c r="BF20" s="239"/>
      <c r="BG20" s="239"/>
      <c r="BH20" s="239"/>
      <c r="BI20" s="239"/>
      <c r="BJ20" s="239"/>
      <c r="BK20" s="239"/>
      <c r="BL20" s="242"/>
      <c r="BM20" s="241"/>
      <c r="BN20" s="239"/>
      <c r="BO20" s="239"/>
      <c r="BP20" s="239"/>
      <c r="BQ20" s="239"/>
      <c r="BR20" s="239"/>
      <c r="BS20" s="239"/>
      <c r="BT20" s="239"/>
      <c r="BU20" s="246"/>
    </row>
    <row r="21" ht="17.1" customHeight="1" spans="1:73" x14ac:dyDescent="0.25">
      <c r="A21" s="236">
        <v>14</v>
      </c>
      <c r="B21" s="237" t="str">
        <f>IF(NOMINA!B14="","",NOMINA!B14)</f>
        <v>MURILLO CALIZAYA DAVID GABRIEL</v>
      </c>
      <c r="C21" s="238"/>
      <c r="D21" s="239"/>
      <c r="E21" s="239"/>
      <c r="F21" s="239"/>
      <c r="G21" s="239"/>
      <c r="H21" s="239"/>
      <c r="I21" s="239"/>
      <c r="J21" s="239"/>
      <c r="K21" s="239"/>
      <c r="L21" s="239"/>
      <c r="M21" s="239"/>
      <c r="N21" s="239"/>
      <c r="O21" s="239"/>
      <c r="P21" s="239"/>
      <c r="Q21" s="239"/>
      <c r="R21" s="239"/>
      <c r="S21" s="239"/>
      <c r="T21" s="239"/>
      <c r="U21" s="240"/>
      <c r="V21" s="241"/>
      <c r="W21" s="239"/>
      <c r="X21" s="239"/>
      <c r="Y21" s="239"/>
      <c r="Z21" s="239"/>
      <c r="AA21" s="239"/>
      <c r="AB21" s="239"/>
      <c r="AC21" s="239"/>
      <c r="AD21" s="239"/>
      <c r="AE21" s="239"/>
      <c r="AF21" s="239"/>
      <c r="AG21" s="239"/>
      <c r="AH21" s="239"/>
      <c r="AI21" s="239"/>
      <c r="AJ21" s="239"/>
      <c r="AK21" s="239"/>
      <c r="AL21" s="239"/>
      <c r="AM21" s="239"/>
      <c r="AN21" s="239"/>
      <c r="AO21" s="239"/>
      <c r="AP21" s="242"/>
      <c r="AQ21" s="241"/>
      <c r="AR21" s="239"/>
      <c r="AS21" s="239"/>
      <c r="AT21" s="239"/>
      <c r="AU21" s="239"/>
      <c r="AV21" s="239"/>
      <c r="AW21" s="239"/>
      <c r="AX21" s="239"/>
      <c r="AY21" s="239"/>
      <c r="AZ21" s="239"/>
      <c r="BA21" s="239"/>
      <c r="BB21" s="239"/>
      <c r="BC21" s="239"/>
      <c r="BD21" s="239"/>
      <c r="BE21" s="239"/>
      <c r="BF21" s="239"/>
      <c r="BG21" s="239"/>
      <c r="BH21" s="239"/>
      <c r="BI21" s="239"/>
      <c r="BJ21" s="239"/>
      <c r="BK21" s="239"/>
      <c r="BL21" s="242"/>
      <c r="BM21" s="241"/>
      <c r="BN21" s="239"/>
      <c r="BO21" s="239"/>
      <c r="BP21" s="239"/>
      <c r="BQ21" s="239"/>
      <c r="BR21" s="239"/>
      <c r="BS21" s="239"/>
      <c r="BT21" s="239"/>
      <c r="BU21" s="246"/>
    </row>
    <row r="22" ht="17.1" customHeight="1" spans="1:73" x14ac:dyDescent="0.25">
      <c r="A22" s="236">
        <v>15</v>
      </c>
      <c r="B22" s="237" t="str">
        <f>IF(NOMINA!B15="","",NOMINA!B15)</f>
        <v>OROSCO LIMACHI ADRIAN </v>
      </c>
      <c r="C22" s="238"/>
      <c r="D22" s="239"/>
      <c r="E22" s="239"/>
      <c r="F22" s="239"/>
      <c r="G22" s="239"/>
      <c r="H22" s="239"/>
      <c r="I22" s="239"/>
      <c r="J22" s="239"/>
      <c r="K22" s="239"/>
      <c r="L22" s="239"/>
      <c r="M22" s="239"/>
      <c r="N22" s="239"/>
      <c r="O22" s="239"/>
      <c r="P22" s="239"/>
      <c r="Q22" s="239"/>
      <c r="R22" s="239"/>
      <c r="S22" s="239"/>
      <c r="T22" s="239"/>
      <c r="U22" s="240"/>
      <c r="V22" s="241"/>
      <c r="W22" s="239"/>
      <c r="X22" s="239"/>
      <c r="Y22" s="239"/>
      <c r="Z22" s="239"/>
      <c r="AA22" s="239"/>
      <c r="AB22" s="239"/>
      <c r="AC22" s="239"/>
      <c r="AD22" s="239"/>
      <c r="AE22" s="239"/>
      <c r="AF22" s="239"/>
      <c r="AG22" s="239"/>
      <c r="AH22" s="239"/>
      <c r="AI22" s="239"/>
      <c r="AJ22" s="239"/>
      <c r="AK22" s="239"/>
      <c r="AL22" s="239"/>
      <c r="AM22" s="239"/>
      <c r="AN22" s="239"/>
      <c r="AO22" s="239"/>
      <c r="AP22" s="242"/>
      <c r="AQ22" s="241"/>
      <c r="AR22" s="239"/>
      <c r="AS22" s="239"/>
      <c r="AT22" s="239"/>
      <c r="AU22" s="239"/>
      <c r="AV22" s="239"/>
      <c r="AW22" s="239"/>
      <c r="AX22" s="239"/>
      <c r="AY22" s="239"/>
      <c r="AZ22" s="239"/>
      <c r="BA22" s="239"/>
      <c r="BB22" s="239"/>
      <c r="BC22" s="239"/>
      <c r="BD22" s="239"/>
      <c r="BE22" s="239"/>
      <c r="BF22" s="239"/>
      <c r="BG22" s="239"/>
      <c r="BH22" s="239"/>
      <c r="BI22" s="239"/>
      <c r="BJ22" s="239"/>
      <c r="BK22" s="239"/>
      <c r="BL22" s="242"/>
      <c r="BM22" s="241"/>
      <c r="BN22" s="239"/>
      <c r="BO22" s="239"/>
      <c r="BP22" s="239"/>
      <c r="BQ22" s="239"/>
      <c r="BR22" s="239"/>
      <c r="BS22" s="239"/>
      <c r="BT22" s="239"/>
      <c r="BU22" s="246"/>
    </row>
    <row r="23" ht="17.1" customHeight="1" spans="1:73" x14ac:dyDescent="0.25">
      <c r="A23" s="236">
        <v>16</v>
      </c>
      <c r="B23" s="237" t="str">
        <f>IF(NOMINA!B16="","",NOMINA!B16)</f>
        <v>REINAGA CHOQUECALLATA DAYANA </v>
      </c>
      <c r="C23" s="238"/>
      <c r="D23" s="239"/>
      <c r="E23" s="239"/>
      <c r="F23" s="239"/>
      <c r="G23" s="239"/>
      <c r="H23" s="239"/>
      <c r="I23" s="239"/>
      <c r="J23" s="239"/>
      <c r="K23" s="239"/>
      <c r="L23" s="239"/>
      <c r="M23" s="239"/>
      <c r="N23" s="239"/>
      <c r="O23" s="239"/>
      <c r="P23" s="239"/>
      <c r="Q23" s="239"/>
      <c r="R23" s="239"/>
      <c r="S23" s="239"/>
      <c r="T23" s="239"/>
      <c r="U23" s="240"/>
      <c r="V23" s="241"/>
      <c r="W23" s="239"/>
      <c r="X23" s="239"/>
      <c r="Y23" s="239"/>
      <c r="Z23" s="239"/>
      <c r="AA23" s="239"/>
      <c r="AB23" s="239"/>
      <c r="AC23" s="239"/>
      <c r="AD23" s="239"/>
      <c r="AE23" s="239"/>
      <c r="AF23" s="239"/>
      <c r="AG23" s="239"/>
      <c r="AH23" s="239"/>
      <c r="AI23" s="239"/>
      <c r="AJ23" s="239"/>
      <c r="AK23" s="239"/>
      <c r="AL23" s="239"/>
      <c r="AM23" s="239"/>
      <c r="AN23" s="239"/>
      <c r="AO23" s="239"/>
      <c r="AP23" s="242"/>
      <c r="AQ23" s="241"/>
      <c r="AR23" s="239"/>
      <c r="AS23" s="239"/>
      <c r="AT23" s="239"/>
      <c r="AU23" s="239"/>
      <c r="AV23" s="239"/>
      <c r="AW23" s="239"/>
      <c r="AX23" s="239"/>
      <c r="AY23" s="239"/>
      <c r="AZ23" s="239"/>
      <c r="BA23" s="239"/>
      <c r="BB23" s="239"/>
      <c r="BC23" s="239"/>
      <c r="BD23" s="239"/>
      <c r="BE23" s="239"/>
      <c r="BF23" s="239"/>
      <c r="BG23" s="239"/>
      <c r="BH23" s="239"/>
      <c r="BI23" s="239"/>
      <c r="BJ23" s="239"/>
      <c r="BK23" s="239"/>
      <c r="BL23" s="242"/>
      <c r="BM23" s="241"/>
      <c r="BN23" s="239"/>
      <c r="BO23" s="239"/>
      <c r="BP23" s="239"/>
      <c r="BQ23" s="239"/>
      <c r="BR23" s="239"/>
      <c r="BS23" s="239"/>
      <c r="BT23" s="239"/>
      <c r="BU23" s="246"/>
    </row>
    <row r="24" ht="17.1" customHeight="1" spans="1:73" x14ac:dyDescent="0.25">
      <c r="A24" s="236">
        <v>17</v>
      </c>
      <c r="B24" s="237" t="str">
        <f>IF(NOMINA!B17="","",NOMINA!B17)</f>
        <v>RIVERO VIDAL LUZ MARIA</v>
      </c>
      <c r="C24" s="238"/>
      <c r="D24" s="239"/>
      <c r="E24" s="239"/>
      <c r="F24" s="239"/>
      <c r="G24" s="239"/>
      <c r="H24" s="239"/>
      <c r="I24" s="239"/>
      <c r="J24" s="239"/>
      <c r="K24" s="239"/>
      <c r="L24" s="239"/>
      <c r="M24" s="239"/>
      <c r="N24" s="239"/>
      <c r="O24" s="239"/>
      <c r="P24" s="239"/>
      <c r="Q24" s="239"/>
      <c r="R24" s="239"/>
      <c r="S24" s="239"/>
      <c r="T24" s="239"/>
      <c r="U24" s="240"/>
      <c r="V24" s="241"/>
      <c r="W24" s="239"/>
      <c r="X24" s="239"/>
      <c r="Y24" s="239"/>
      <c r="Z24" s="239"/>
      <c r="AA24" s="239"/>
      <c r="AB24" s="239"/>
      <c r="AC24" s="239"/>
      <c r="AD24" s="239"/>
      <c r="AE24" s="239"/>
      <c r="AF24" s="239"/>
      <c r="AG24" s="239"/>
      <c r="AH24" s="239"/>
      <c r="AI24" s="239"/>
      <c r="AJ24" s="239"/>
      <c r="AK24" s="239"/>
      <c r="AL24" s="239"/>
      <c r="AM24" s="239"/>
      <c r="AN24" s="239"/>
      <c r="AO24" s="239"/>
      <c r="AP24" s="242"/>
      <c r="AQ24" s="241"/>
      <c r="AR24" s="239"/>
      <c r="AS24" s="239"/>
      <c r="AT24" s="239"/>
      <c r="AU24" s="239"/>
      <c r="AV24" s="239"/>
      <c r="AW24" s="239"/>
      <c r="AX24" s="239"/>
      <c r="AY24" s="239"/>
      <c r="AZ24" s="239"/>
      <c r="BA24" s="239"/>
      <c r="BB24" s="239"/>
      <c r="BC24" s="239"/>
      <c r="BD24" s="239"/>
      <c r="BE24" s="239"/>
      <c r="BF24" s="239"/>
      <c r="BG24" s="239"/>
      <c r="BH24" s="239"/>
      <c r="BI24" s="239"/>
      <c r="BJ24" s="239"/>
      <c r="BK24" s="239"/>
      <c r="BL24" s="242"/>
      <c r="BM24" s="241"/>
      <c r="BN24" s="239"/>
      <c r="BO24" s="239"/>
      <c r="BP24" s="239"/>
      <c r="BQ24" s="239"/>
      <c r="BR24" s="239"/>
      <c r="BS24" s="239"/>
      <c r="BT24" s="239"/>
      <c r="BU24" s="246"/>
    </row>
    <row r="25" ht="17.1" customHeight="1" spans="1:73" x14ac:dyDescent="0.25">
      <c r="A25" s="236">
        <v>18</v>
      </c>
      <c r="B25" s="237" t="str">
        <f>IF(NOMINA!B18="","",NOMINA!B18)</f>
        <v>ROJAS MESA KIMBERLYN DARLY</v>
      </c>
      <c r="C25" s="238"/>
      <c r="D25" s="239"/>
      <c r="E25" s="239"/>
      <c r="F25" s="239"/>
      <c r="G25" s="239"/>
      <c r="H25" s="239"/>
      <c r="I25" s="239"/>
      <c r="J25" s="239"/>
      <c r="K25" s="239"/>
      <c r="L25" s="239"/>
      <c r="M25" s="239"/>
      <c r="N25" s="239"/>
      <c r="O25" s="239"/>
      <c r="P25" s="239"/>
      <c r="Q25" s="239"/>
      <c r="R25" s="239"/>
      <c r="S25" s="239"/>
      <c r="T25" s="239"/>
      <c r="U25" s="240"/>
      <c r="V25" s="241"/>
      <c r="W25" s="239"/>
      <c r="X25" s="239"/>
      <c r="Y25" s="239"/>
      <c r="Z25" s="239"/>
      <c r="AA25" s="239"/>
      <c r="AB25" s="239"/>
      <c r="AC25" s="239"/>
      <c r="AD25" s="239"/>
      <c r="AE25" s="239"/>
      <c r="AF25" s="239"/>
      <c r="AG25" s="239"/>
      <c r="AH25" s="239"/>
      <c r="AI25" s="239"/>
      <c r="AJ25" s="239"/>
      <c r="AK25" s="239"/>
      <c r="AL25" s="239"/>
      <c r="AM25" s="239"/>
      <c r="AN25" s="239"/>
      <c r="AO25" s="239"/>
      <c r="AP25" s="242"/>
      <c r="AQ25" s="241"/>
      <c r="AR25" s="239"/>
      <c r="AS25" s="239"/>
      <c r="AT25" s="239"/>
      <c r="AU25" s="239"/>
      <c r="AV25" s="239"/>
      <c r="AW25" s="239"/>
      <c r="AX25" s="239"/>
      <c r="AY25" s="239"/>
      <c r="AZ25" s="239"/>
      <c r="BA25" s="239"/>
      <c r="BB25" s="239"/>
      <c r="BC25" s="239"/>
      <c r="BD25" s="239"/>
      <c r="BE25" s="239"/>
      <c r="BF25" s="239"/>
      <c r="BG25" s="239"/>
      <c r="BH25" s="239"/>
      <c r="BI25" s="239"/>
      <c r="BJ25" s="239"/>
      <c r="BK25" s="239"/>
      <c r="BL25" s="242"/>
      <c r="BM25" s="241"/>
      <c r="BN25" s="239"/>
      <c r="BO25" s="239"/>
      <c r="BP25" s="239"/>
      <c r="BQ25" s="239"/>
      <c r="BR25" s="239"/>
      <c r="BS25" s="239"/>
      <c r="BT25" s="239"/>
      <c r="BU25" s="246"/>
    </row>
    <row r="26" ht="17.1" customHeight="1" spans="1:73" x14ac:dyDescent="0.25">
      <c r="A26" s="236">
        <v>19</v>
      </c>
      <c r="B26" s="237" t="str">
        <f>IF(NOMINA!B19="","",NOMINA!B19)</f>
        <v>SOLIZ SAAVEDRA FERNANDO MARTIN</v>
      </c>
      <c r="C26" s="238"/>
      <c r="D26" s="239"/>
      <c r="E26" s="239"/>
      <c r="F26" s="239"/>
      <c r="G26" s="239"/>
      <c r="H26" s="239"/>
      <c r="I26" s="239"/>
      <c r="J26" s="239"/>
      <c r="K26" s="239"/>
      <c r="L26" s="239"/>
      <c r="M26" s="239"/>
      <c r="N26" s="239"/>
      <c r="O26" s="239"/>
      <c r="P26" s="239"/>
      <c r="Q26" s="239"/>
      <c r="R26" s="239"/>
      <c r="S26" s="239"/>
      <c r="T26" s="239"/>
      <c r="U26" s="240"/>
      <c r="V26" s="241"/>
      <c r="W26" s="239"/>
      <c r="X26" s="239"/>
      <c r="Y26" s="239"/>
      <c r="Z26" s="239"/>
      <c r="AA26" s="239"/>
      <c r="AB26" s="239"/>
      <c r="AC26" s="239"/>
      <c r="AD26" s="239"/>
      <c r="AE26" s="239"/>
      <c r="AF26" s="239"/>
      <c r="AG26" s="239"/>
      <c r="AH26" s="239"/>
      <c r="AI26" s="239"/>
      <c r="AJ26" s="239"/>
      <c r="AK26" s="239"/>
      <c r="AL26" s="239"/>
      <c r="AM26" s="239"/>
      <c r="AN26" s="239"/>
      <c r="AO26" s="239"/>
      <c r="AP26" s="242"/>
      <c r="AQ26" s="241"/>
      <c r="AR26" s="239"/>
      <c r="AS26" s="239"/>
      <c r="AT26" s="239"/>
      <c r="AU26" s="239"/>
      <c r="AV26" s="239"/>
      <c r="AW26" s="239"/>
      <c r="AX26" s="239"/>
      <c r="AY26" s="239"/>
      <c r="AZ26" s="239"/>
      <c r="BA26" s="239"/>
      <c r="BB26" s="239"/>
      <c r="BC26" s="239"/>
      <c r="BD26" s="239"/>
      <c r="BE26" s="239"/>
      <c r="BF26" s="239"/>
      <c r="BG26" s="239"/>
      <c r="BH26" s="239"/>
      <c r="BI26" s="239"/>
      <c r="BJ26" s="239"/>
      <c r="BK26" s="239"/>
      <c r="BL26" s="242"/>
      <c r="BM26" s="241"/>
      <c r="BN26" s="239"/>
      <c r="BO26" s="239"/>
      <c r="BP26" s="239"/>
      <c r="BQ26" s="239"/>
      <c r="BR26" s="239"/>
      <c r="BS26" s="239"/>
      <c r="BT26" s="239"/>
      <c r="BU26" s="246"/>
    </row>
    <row r="27" ht="17.1" customHeight="1" spans="1:73" x14ac:dyDescent="0.25">
      <c r="A27" s="236">
        <v>20</v>
      </c>
      <c r="B27" s="237" t="str">
        <f>IF(NOMINA!B20="","",NOMINA!B20)</f>
        <v>VILLARROEL CAMPOS ISAIAS ORIOL</v>
      </c>
      <c r="C27" s="238"/>
      <c r="D27" s="239"/>
      <c r="E27" s="239"/>
      <c r="F27" s="239"/>
      <c r="G27" s="239"/>
      <c r="H27" s="239"/>
      <c r="I27" s="239"/>
      <c r="J27" s="239"/>
      <c r="K27" s="239"/>
      <c r="L27" s="239"/>
      <c r="M27" s="239"/>
      <c r="N27" s="239"/>
      <c r="O27" s="239"/>
      <c r="P27" s="239"/>
      <c r="Q27" s="239"/>
      <c r="R27" s="239"/>
      <c r="S27" s="239"/>
      <c r="T27" s="239"/>
      <c r="U27" s="240"/>
      <c r="V27" s="241"/>
      <c r="W27" s="239"/>
      <c r="X27" s="239"/>
      <c r="Y27" s="239"/>
      <c r="Z27" s="239"/>
      <c r="AA27" s="239"/>
      <c r="AB27" s="239"/>
      <c r="AC27" s="239"/>
      <c r="AD27" s="239"/>
      <c r="AE27" s="239"/>
      <c r="AF27" s="239"/>
      <c r="AG27" s="239"/>
      <c r="AH27" s="239"/>
      <c r="AI27" s="239"/>
      <c r="AJ27" s="239"/>
      <c r="AK27" s="239"/>
      <c r="AL27" s="239"/>
      <c r="AM27" s="239"/>
      <c r="AN27" s="239"/>
      <c r="AO27" s="239"/>
      <c r="AP27" s="242"/>
      <c r="AQ27" s="241"/>
      <c r="AR27" s="239"/>
      <c r="AS27" s="239"/>
      <c r="AT27" s="239"/>
      <c r="AU27" s="239"/>
      <c r="AV27" s="239"/>
      <c r="AW27" s="239"/>
      <c r="AX27" s="239"/>
      <c r="AY27" s="239"/>
      <c r="AZ27" s="239"/>
      <c r="BA27" s="239"/>
      <c r="BB27" s="239"/>
      <c r="BC27" s="239"/>
      <c r="BD27" s="239"/>
      <c r="BE27" s="239"/>
      <c r="BF27" s="239"/>
      <c r="BG27" s="239"/>
      <c r="BH27" s="239"/>
      <c r="BI27" s="239"/>
      <c r="BJ27" s="239"/>
      <c r="BK27" s="239"/>
      <c r="BL27" s="242"/>
      <c r="BM27" s="241"/>
      <c r="BN27" s="239"/>
      <c r="BO27" s="239"/>
      <c r="BP27" s="239"/>
      <c r="BQ27" s="239"/>
      <c r="BR27" s="239"/>
      <c r="BS27" s="239"/>
      <c r="BT27" s="239"/>
      <c r="BU27" s="246"/>
    </row>
    <row r="28" ht="17.1" customHeight="1" spans="1:73" x14ac:dyDescent="0.25">
      <c r="A28" s="236">
        <v>21</v>
      </c>
      <c r="B28" s="237" t="str">
        <f>IF(NOMINA!B21="","",NOMINA!B21)</f>
        <v>  </v>
      </c>
      <c r="C28" s="238"/>
      <c r="D28" s="239"/>
      <c r="E28" s="239"/>
      <c r="F28" s="239"/>
      <c r="G28" s="239"/>
      <c r="H28" s="239"/>
      <c r="I28" s="239"/>
      <c r="J28" s="239"/>
      <c r="K28" s="239"/>
      <c r="L28" s="239"/>
      <c r="M28" s="239"/>
      <c r="N28" s="239"/>
      <c r="O28" s="239"/>
      <c r="P28" s="239"/>
      <c r="Q28" s="239"/>
      <c r="R28" s="239"/>
      <c r="S28" s="239"/>
      <c r="T28" s="239"/>
      <c r="U28" s="240"/>
      <c r="V28" s="241"/>
      <c r="W28" s="239"/>
      <c r="X28" s="239"/>
      <c r="Y28" s="239"/>
      <c r="Z28" s="239"/>
      <c r="AA28" s="239"/>
      <c r="AB28" s="239"/>
      <c r="AC28" s="239"/>
      <c r="AD28" s="239"/>
      <c r="AE28" s="239"/>
      <c r="AF28" s="239"/>
      <c r="AG28" s="239"/>
      <c r="AH28" s="239"/>
      <c r="AI28" s="239"/>
      <c r="AJ28" s="239"/>
      <c r="AK28" s="239"/>
      <c r="AL28" s="239"/>
      <c r="AM28" s="239"/>
      <c r="AN28" s="239"/>
      <c r="AO28" s="239"/>
      <c r="AP28" s="242"/>
      <c r="AQ28" s="241"/>
      <c r="AR28" s="239"/>
      <c r="AS28" s="239"/>
      <c r="AT28" s="239"/>
      <c r="AU28" s="239"/>
      <c r="AV28" s="239"/>
      <c r="AW28" s="239"/>
      <c r="AX28" s="239"/>
      <c r="AY28" s="239"/>
      <c r="AZ28" s="239"/>
      <c r="BA28" s="239"/>
      <c r="BB28" s="239"/>
      <c r="BC28" s="239"/>
      <c r="BD28" s="239"/>
      <c r="BE28" s="239"/>
      <c r="BF28" s="239"/>
      <c r="BG28" s="239"/>
      <c r="BH28" s="239"/>
      <c r="BI28" s="239"/>
      <c r="BJ28" s="239"/>
      <c r="BK28" s="239"/>
      <c r="BL28" s="242"/>
      <c r="BM28" s="241"/>
      <c r="BN28" s="239"/>
      <c r="BO28" s="239"/>
      <c r="BP28" s="239"/>
      <c r="BQ28" s="239"/>
      <c r="BR28" s="239"/>
      <c r="BS28" s="239"/>
      <c r="BT28" s="239"/>
      <c r="BU28" s="246"/>
    </row>
    <row r="29" ht="17.1" customHeight="1" spans="1:73" x14ac:dyDescent="0.25">
      <c r="A29" s="236">
        <v>22</v>
      </c>
      <c r="B29" s="237" t="str">
        <f>IF(NOMINA!B22="","",NOMINA!B22)</f>
        <v>  </v>
      </c>
      <c r="C29" s="238"/>
      <c r="D29" s="239"/>
      <c r="E29" s="239"/>
      <c r="F29" s="239"/>
      <c r="G29" s="239"/>
      <c r="H29" s="239"/>
      <c r="I29" s="239"/>
      <c r="J29" s="239"/>
      <c r="K29" s="239"/>
      <c r="L29" s="239"/>
      <c r="M29" s="239"/>
      <c r="N29" s="239"/>
      <c r="O29" s="239"/>
      <c r="P29" s="239"/>
      <c r="Q29" s="239"/>
      <c r="R29" s="239"/>
      <c r="S29" s="239"/>
      <c r="T29" s="239"/>
      <c r="U29" s="240"/>
      <c r="V29" s="241"/>
      <c r="W29" s="239"/>
      <c r="X29" s="239"/>
      <c r="Y29" s="239"/>
      <c r="Z29" s="239"/>
      <c r="AA29" s="239"/>
      <c r="AB29" s="239"/>
      <c r="AC29" s="239"/>
      <c r="AD29" s="239"/>
      <c r="AE29" s="239"/>
      <c r="AF29" s="239"/>
      <c r="AG29" s="239"/>
      <c r="AH29" s="239"/>
      <c r="AI29" s="239"/>
      <c r="AJ29" s="239"/>
      <c r="AK29" s="239"/>
      <c r="AL29" s="239"/>
      <c r="AM29" s="239"/>
      <c r="AN29" s="239"/>
      <c r="AO29" s="239"/>
      <c r="AP29" s="242"/>
      <c r="AQ29" s="241"/>
      <c r="AR29" s="239"/>
      <c r="AS29" s="239"/>
      <c r="AT29" s="239"/>
      <c r="AU29" s="239"/>
      <c r="AV29" s="239"/>
      <c r="AW29" s="239"/>
      <c r="AX29" s="239"/>
      <c r="AY29" s="239"/>
      <c r="AZ29" s="239"/>
      <c r="BA29" s="239"/>
      <c r="BB29" s="239"/>
      <c r="BC29" s="239"/>
      <c r="BD29" s="239"/>
      <c r="BE29" s="239"/>
      <c r="BF29" s="239"/>
      <c r="BG29" s="239"/>
      <c r="BH29" s="239"/>
      <c r="BI29" s="239"/>
      <c r="BJ29" s="239"/>
      <c r="BK29" s="239"/>
      <c r="BL29" s="242"/>
      <c r="BM29" s="241"/>
      <c r="BN29" s="239"/>
      <c r="BO29" s="239"/>
      <c r="BP29" s="239"/>
      <c r="BQ29" s="239"/>
      <c r="BR29" s="239"/>
      <c r="BS29" s="239"/>
      <c r="BT29" s="239"/>
      <c r="BU29" s="246"/>
    </row>
    <row r="30" ht="17.1" customHeight="1" spans="1:73" x14ac:dyDescent="0.25">
      <c r="A30" s="236">
        <v>23</v>
      </c>
      <c r="B30" s="237" t="str">
        <f>IF(NOMINA!B23="","",NOMINA!B23)</f>
        <v>  </v>
      </c>
      <c r="C30" s="238"/>
      <c r="D30" s="239"/>
      <c r="E30" s="239"/>
      <c r="F30" s="239"/>
      <c r="G30" s="239"/>
      <c r="H30" s="239"/>
      <c r="I30" s="239"/>
      <c r="J30" s="239"/>
      <c r="K30" s="239"/>
      <c r="L30" s="239"/>
      <c r="M30" s="239"/>
      <c r="N30" s="239"/>
      <c r="O30" s="239"/>
      <c r="P30" s="239"/>
      <c r="Q30" s="239"/>
      <c r="R30" s="239"/>
      <c r="S30" s="239"/>
      <c r="T30" s="239"/>
      <c r="U30" s="240"/>
      <c r="V30" s="241"/>
      <c r="W30" s="239"/>
      <c r="X30" s="239"/>
      <c r="Y30" s="239"/>
      <c r="Z30" s="239"/>
      <c r="AA30" s="239"/>
      <c r="AB30" s="239"/>
      <c r="AC30" s="239"/>
      <c r="AD30" s="239"/>
      <c r="AE30" s="239"/>
      <c r="AF30" s="239"/>
      <c r="AG30" s="239"/>
      <c r="AH30" s="239"/>
      <c r="AI30" s="239"/>
      <c r="AJ30" s="239"/>
      <c r="AK30" s="239"/>
      <c r="AL30" s="239"/>
      <c r="AM30" s="239"/>
      <c r="AN30" s="239"/>
      <c r="AO30" s="239"/>
      <c r="AP30" s="242"/>
      <c r="AQ30" s="241"/>
      <c r="AR30" s="239"/>
      <c r="AS30" s="239"/>
      <c r="AT30" s="239"/>
      <c r="AU30" s="239"/>
      <c r="AV30" s="239"/>
      <c r="AW30" s="239"/>
      <c r="AX30" s="239"/>
      <c r="AY30" s="239"/>
      <c r="AZ30" s="239"/>
      <c r="BA30" s="239"/>
      <c r="BB30" s="239"/>
      <c r="BC30" s="239"/>
      <c r="BD30" s="239"/>
      <c r="BE30" s="239"/>
      <c r="BF30" s="239"/>
      <c r="BG30" s="239"/>
      <c r="BH30" s="239"/>
      <c r="BI30" s="239"/>
      <c r="BJ30" s="239"/>
      <c r="BK30" s="239"/>
      <c r="BL30" s="242"/>
      <c r="BM30" s="241"/>
      <c r="BN30" s="239"/>
      <c r="BO30" s="239"/>
      <c r="BP30" s="239"/>
      <c r="BQ30" s="239"/>
      <c r="BR30" s="239"/>
      <c r="BS30" s="239"/>
      <c r="BT30" s="239"/>
      <c r="BU30" s="246"/>
    </row>
    <row r="31" ht="17.1" customHeight="1" spans="1:73" x14ac:dyDescent="0.25">
      <c r="A31" s="236">
        <v>24</v>
      </c>
      <c r="B31" s="237" t="str">
        <f>IF(NOMINA!B24="","",NOMINA!B24)</f>
        <v>  </v>
      </c>
      <c r="C31" s="238"/>
      <c r="D31" s="239"/>
      <c r="E31" s="239"/>
      <c r="F31" s="239"/>
      <c r="G31" s="239"/>
      <c r="H31" s="239"/>
      <c r="I31" s="239"/>
      <c r="J31" s="239"/>
      <c r="K31" s="239"/>
      <c r="L31" s="239"/>
      <c r="M31" s="239"/>
      <c r="N31" s="239"/>
      <c r="O31" s="239"/>
      <c r="P31" s="239"/>
      <c r="Q31" s="239"/>
      <c r="R31" s="239"/>
      <c r="S31" s="239"/>
      <c r="T31" s="239"/>
      <c r="U31" s="240"/>
      <c r="V31" s="241"/>
      <c r="W31" s="239"/>
      <c r="X31" s="239"/>
      <c r="Y31" s="239"/>
      <c r="Z31" s="239"/>
      <c r="AA31" s="239"/>
      <c r="AB31" s="239"/>
      <c r="AC31" s="239"/>
      <c r="AD31" s="239"/>
      <c r="AE31" s="239"/>
      <c r="AF31" s="239"/>
      <c r="AG31" s="239"/>
      <c r="AH31" s="239"/>
      <c r="AI31" s="239"/>
      <c r="AJ31" s="239"/>
      <c r="AK31" s="239"/>
      <c r="AL31" s="239"/>
      <c r="AM31" s="239"/>
      <c r="AN31" s="239"/>
      <c r="AO31" s="239"/>
      <c r="AP31" s="242"/>
      <c r="AQ31" s="241"/>
      <c r="AR31" s="239"/>
      <c r="AS31" s="239"/>
      <c r="AT31" s="239"/>
      <c r="AU31" s="239"/>
      <c r="AV31" s="239"/>
      <c r="AW31" s="239"/>
      <c r="AX31" s="239"/>
      <c r="AY31" s="239"/>
      <c r="AZ31" s="239"/>
      <c r="BA31" s="239"/>
      <c r="BB31" s="239"/>
      <c r="BC31" s="239"/>
      <c r="BD31" s="239"/>
      <c r="BE31" s="239"/>
      <c r="BF31" s="239"/>
      <c r="BG31" s="239"/>
      <c r="BH31" s="239"/>
      <c r="BI31" s="239"/>
      <c r="BJ31" s="239"/>
      <c r="BK31" s="239"/>
      <c r="BL31" s="242"/>
      <c r="BM31" s="241"/>
      <c r="BN31" s="239"/>
      <c r="BO31" s="239"/>
      <c r="BP31" s="239"/>
      <c r="BQ31" s="239"/>
      <c r="BR31" s="239"/>
      <c r="BS31" s="239"/>
      <c r="BT31" s="239"/>
      <c r="BU31" s="246"/>
    </row>
    <row r="32" ht="17.1" customHeight="1" spans="1:73" x14ac:dyDescent="0.25">
      <c r="A32" s="236">
        <v>25</v>
      </c>
      <c r="B32" s="237" t="str">
        <f>IF(NOMINA!B25="","",NOMINA!B25)</f>
        <v>  </v>
      </c>
      <c r="C32" s="238"/>
      <c r="D32" s="239"/>
      <c r="E32" s="239"/>
      <c r="F32" s="239"/>
      <c r="G32" s="239"/>
      <c r="H32" s="239"/>
      <c r="I32" s="239"/>
      <c r="J32" s="239"/>
      <c r="K32" s="239"/>
      <c r="L32" s="239"/>
      <c r="M32" s="239"/>
      <c r="N32" s="239"/>
      <c r="O32" s="239"/>
      <c r="P32" s="239"/>
      <c r="Q32" s="239"/>
      <c r="R32" s="239"/>
      <c r="S32" s="239"/>
      <c r="T32" s="239"/>
      <c r="U32" s="240"/>
      <c r="V32" s="241"/>
      <c r="W32" s="239"/>
      <c r="X32" s="239"/>
      <c r="Y32" s="239"/>
      <c r="Z32" s="239"/>
      <c r="AA32" s="239"/>
      <c r="AB32" s="239"/>
      <c r="AC32" s="239"/>
      <c r="AD32" s="239"/>
      <c r="AE32" s="239"/>
      <c r="AF32" s="239"/>
      <c r="AG32" s="239"/>
      <c r="AH32" s="239"/>
      <c r="AI32" s="239"/>
      <c r="AJ32" s="239"/>
      <c r="AK32" s="239"/>
      <c r="AL32" s="239"/>
      <c r="AM32" s="239"/>
      <c r="AN32" s="239"/>
      <c r="AO32" s="239"/>
      <c r="AP32" s="242"/>
      <c r="AQ32" s="241"/>
      <c r="AR32" s="239"/>
      <c r="AS32" s="239"/>
      <c r="AT32" s="239"/>
      <c r="AU32" s="239"/>
      <c r="AV32" s="239"/>
      <c r="AW32" s="239"/>
      <c r="AX32" s="239"/>
      <c r="AY32" s="239"/>
      <c r="AZ32" s="239"/>
      <c r="BA32" s="239"/>
      <c r="BB32" s="239"/>
      <c r="BC32" s="239"/>
      <c r="BD32" s="239"/>
      <c r="BE32" s="239"/>
      <c r="BF32" s="239"/>
      <c r="BG32" s="239"/>
      <c r="BH32" s="239"/>
      <c r="BI32" s="239"/>
      <c r="BJ32" s="239"/>
      <c r="BK32" s="239"/>
      <c r="BL32" s="242"/>
      <c r="BM32" s="241"/>
      <c r="BN32" s="239"/>
      <c r="BO32" s="239"/>
      <c r="BP32" s="239"/>
      <c r="BQ32" s="239"/>
      <c r="BR32" s="239"/>
      <c r="BS32" s="239"/>
      <c r="BT32" s="239"/>
      <c r="BU32" s="246"/>
    </row>
    <row r="33" ht="17.1" customHeight="1" hidden="1" spans="1:73" x14ac:dyDescent="0.25">
      <c r="A33" s="236">
        <v>26</v>
      </c>
      <c r="B33" s="237" t="str">
        <f>IF(NOMINA!B26="","",NOMINA!B26)</f>
        <v>  </v>
      </c>
      <c r="C33" s="238"/>
      <c r="D33" s="239"/>
      <c r="E33" s="239"/>
      <c r="F33" s="239"/>
      <c r="G33" s="239"/>
      <c r="H33" s="239"/>
      <c r="I33" s="239"/>
      <c r="J33" s="239"/>
      <c r="K33" s="239"/>
      <c r="L33" s="239"/>
      <c r="M33" s="239"/>
      <c r="N33" s="239"/>
      <c r="O33" s="239"/>
      <c r="P33" s="239"/>
      <c r="Q33" s="239"/>
      <c r="R33" s="239"/>
      <c r="S33" s="239"/>
      <c r="T33" s="239"/>
      <c r="U33" s="240"/>
      <c r="V33" s="241"/>
      <c r="W33" s="239"/>
      <c r="X33" s="239"/>
      <c r="Y33" s="239"/>
      <c r="Z33" s="239"/>
      <c r="AA33" s="239"/>
      <c r="AB33" s="239"/>
      <c r="AC33" s="239"/>
      <c r="AD33" s="239"/>
      <c r="AE33" s="239"/>
      <c r="AF33" s="239"/>
      <c r="AG33" s="239"/>
      <c r="AH33" s="239"/>
      <c r="AI33" s="239"/>
      <c r="AJ33" s="239"/>
      <c r="AK33" s="239"/>
      <c r="AL33" s="239"/>
      <c r="AM33" s="239"/>
      <c r="AN33" s="239"/>
      <c r="AO33" s="239"/>
      <c r="AP33" s="242"/>
      <c r="AQ33" s="241"/>
      <c r="AR33" s="239"/>
      <c r="AS33" s="239"/>
      <c r="AT33" s="239"/>
      <c r="AU33" s="239"/>
      <c r="AV33" s="239"/>
      <c r="AW33" s="239"/>
      <c r="AX33" s="239"/>
      <c r="AY33" s="239"/>
      <c r="AZ33" s="239"/>
      <c r="BA33" s="239"/>
      <c r="BB33" s="239"/>
      <c r="BC33" s="239"/>
      <c r="BD33" s="239"/>
      <c r="BE33" s="239"/>
      <c r="BF33" s="239"/>
      <c r="BG33" s="239"/>
      <c r="BH33" s="239"/>
      <c r="BI33" s="239"/>
      <c r="BJ33" s="239"/>
      <c r="BK33" s="239"/>
      <c r="BL33" s="242"/>
      <c r="BM33" s="241"/>
      <c r="BN33" s="239"/>
      <c r="BO33" s="239"/>
      <c r="BP33" s="239"/>
      <c r="BQ33" s="239"/>
      <c r="BR33" s="239"/>
      <c r="BS33" s="239"/>
      <c r="BT33" s="239"/>
      <c r="BU33" s="246"/>
    </row>
    <row r="34" ht="17.1" customHeight="1" hidden="1" spans="1:73" x14ac:dyDescent="0.25">
      <c r="A34" s="236">
        <v>27</v>
      </c>
      <c r="B34" s="237" t="str">
        <f>IF(NOMINA!B27="","",NOMINA!B27)</f>
        <v>  </v>
      </c>
      <c r="C34" s="238"/>
      <c r="D34" s="239"/>
      <c r="E34" s="239"/>
      <c r="F34" s="239"/>
      <c r="G34" s="239"/>
      <c r="H34" s="239"/>
      <c r="I34" s="239"/>
      <c r="J34" s="239"/>
      <c r="K34" s="239"/>
      <c r="L34" s="239"/>
      <c r="M34" s="239"/>
      <c r="N34" s="239"/>
      <c r="O34" s="239"/>
      <c r="P34" s="239"/>
      <c r="Q34" s="239"/>
      <c r="R34" s="239"/>
      <c r="S34" s="239"/>
      <c r="T34" s="239"/>
      <c r="U34" s="240"/>
      <c r="V34" s="241"/>
      <c r="W34" s="239"/>
      <c r="X34" s="239"/>
      <c r="Y34" s="239"/>
      <c r="Z34" s="239"/>
      <c r="AA34" s="239"/>
      <c r="AB34" s="239"/>
      <c r="AC34" s="239"/>
      <c r="AD34" s="239"/>
      <c r="AE34" s="239"/>
      <c r="AF34" s="239"/>
      <c r="AG34" s="239"/>
      <c r="AH34" s="239"/>
      <c r="AI34" s="239"/>
      <c r="AJ34" s="239"/>
      <c r="AK34" s="239"/>
      <c r="AL34" s="239"/>
      <c r="AM34" s="239"/>
      <c r="AN34" s="239"/>
      <c r="AO34" s="239"/>
      <c r="AP34" s="242"/>
      <c r="AQ34" s="241"/>
      <c r="AR34" s="239"/>
      <c r="AS34" s="239"/>
      <c r="AT34" s="239"/>
      <c r="AU34" s="239"/>
      <c r="AV34" s="239"/>
      <c r="AW34" s="239"/>
      <c r="AX34" s="239"/>
      <c r="AY34" s="239"/>
      <c r="AZ34" s="239"/>
      <c r="BA34" s="239"/>
      <c r="BB34" s="239"/>
      <c r="BC34" s="239"/>
      <c r="BD34" s="239"/>
      <c r="BE34" s="239"/>
      <c r="BF34" s="239"/>
      <c r="BG34" s="239"/>
      <c r="BH34" s="239"/>
      <c r="BI34" s="239"/>
      <c r="BJ34" s="239"/>
      <c r="BK34" s="239"/>
      <c r="BL34" s="242"/>
      <c r="BM34" s="241"/>
      <c r="BN34" s="239"/>
      <c r="BO34" s="239"/>
      <c r="BP34" s="239"/>
      <c r="BQ34" s="239"/>
      <c r="BR34" s="239"/>
      <c r="BS34" s="239"/>
      <c r="BT34" s="239"/>
      <c r="BU34" s="246"/>
    </row>
    <row r="35" ht="17.1" customHeight="1" hidden="1" spans="1:73" x14ac:dyDescent="0.25">
      <c r="A35" s="236">
        <v>28</v>
      </c>
      <c r="B35" s="237" t="str">
        <f>IF(NOMINA!B28="","",NOMINA!B28)</f>
        <v>  </v>
      </c>
      <c r="C35" s="238"/>
      <c r="D35" s="239"/>
      <c r="E35" s="239"/>
      <c r="F35" s="239"/>
      <c r="G35" s="239"/>
      <c r="H35" s="239"/>
      <c r="I35" s="239"/>
      <c r="J35" s="239"/>
      <c r="K35" s="239"/>
      <c r="L35" s="239"/>
      <c r="M35" s="239"/>
      <c r="N35" s="239"/>
      <c r="O35" s="239"/>
      <c r="P35" s="239"/>
      <c r="Q35" s="239"/>
      <c r="R35" s="239"/>
      <c r="S35" s="239"/>
      <c r="T35" s="239"/>
      <c r="U35" s="240"/>
      <c r="V35" s="241"/>
      <c r="W35" s="239"/>
      <c r="X35" s="239"/>
      <c r="Y35" s="239"/>
      <c r="Z35" s="239"/>
      <c r="AA35" s="239"/>
      <c r="AB35" s="239"/>
      <c r="AC35" s="239"/>
      <c r="AD35" s="239"/>
      <c r="AE35" s="239"/>
      <c r="AF35" s="239"/>
      <c r="AG35" s="239"/>
      <c r="AH35" s="239"/>
      <c r="AI35" s="239"/>
      <c r="AJ35" s="239"/>
      <c r="AK35" s="239"/>
      <c r="AL35" s="239"/>
      <c r="AM35" s="239"/>
      <c r="AN35" s="239"/>
      <c r="AO35" s="239"/>
      <c r="AP35" s="242"/>
      <c r="AQ35" s="241"/>
      <c r="AR35" s="239"/>
      <c r="AS35" s="239"/>
      <c r="AT35" s="239"/>
      <c r="AU35" s="239"/>
      <c r="AV35" s="239"/>
      <c r="AW35" s="239"/>
      <c r="AX35" s="239"/>
      <c r="AY35" s="239"/>
      <c r="AZ35" s="239"/>
      <c r="BA35" s="239"/>
      <c r="BB35" s="239"/>
      <c r="BC35" s="239"/>
      <c r="BD35" s="239"/>
      <c r="BE35" s="239"/>
      <c r="BF35" s="239"/>
      <c r="BG35" s="239"/>
      <c r="BH35" s="239"/>
      <c r="BI35" s="239"/>
      <c r="BJ35" s="239"/>
      <c r="BK35" s="239"/>
      <c r="BL35" s="242"/>
      <c r="BM35" s="241"/>
      <c r="BN35" s="239"/>
      <c r="BO35" s="239"/>
      <c r="BP35" s="239"/>
      <c r="BQ35" s="239"/>
      <c r="BR35" s="239"/>
      <c r="BS35" s="239"/>
      <c r="BT35" s="239"/>
      <c r="BU35" s="246"/>
    </row>
    <row r="36" ht="17.1" customHeight="1" hidden="1" spans="1:73" x14ac:dyDescent="0.25">
      <c r="A36" s="236">
        <v>29</v>
      </c>
      <c r="B36" s="237" t="str">
        <f>IF(NOMINA!B29="","",NOMINA!B29)</f>
        <v>  </v>
      </c>
      <c r="C36" s="238"/>
      <c r="D36" s="239"/>
      <c r="E36" s="239"/>
      <c r="F36" s="239"/>
      <c r="G36" s="239"/>
      <c r="H36" s="239"/>
      <c r="I36" s="239"/>
      <c r="J36" s="239"/>
      <c r="K36" s="239"/>
      <c r="L36" s="239"/>
      <c r="M36" s="239"/>
      <c r="N36" s="239"/>
      <c r="O36" s="239"/>
      <c r="P36" s="239"/>
      <c r="Q36" s="239"/>
      <c r="R36" s="239"/>
      <c r="S36" s="239"/>
      <c r="T36" s="239"/>
      <c r="U36" s="240"/>
      <c r="V36" s="241"/>
      <c r="W36" s="239"/>
      <c r="X36" s="239"/>
      <c r="Y36" s="239"/>
      <c r="Z36" s="239"/>
      <c r="AA36" s="239"/>
      <c r="AB36" s="239"/>
      <c r="AC36" s="239"/>
      <c r="AD36" s="239"/>
      <c r="AE36" s="239"/>
      <c r="AF36" s="239"/>
      <c r="AG36" s="239"/>
      <c r="AH36" s="239"/>
      <c r="AI36" s="239"/>
      <c r="AJ36" s="239"/>
      <c r="AK36" s="239"/>
      <c r="AL36" s="239"/>
      <c r="AM36" s="239"/>
      <c r="AN36" s="239"/>
      <c r="AO36" s="239"/>
      <c r="AP36" s="242"/>
      <c r="AQ36" s="241"/>
      <c r="AR36" s="239"/>
      <c r="AS36" s="239"/>
      <c r="AT36" s="239"/>
      <c r="AU36" s="239"/>
      <c r="AV36" s="239"/>
      <c r="AW36" s="239"/>
      <c r="AX36" s="239"/>
      <c r="AY36" s="239"/>
      <c r="AZ36" s="239"/>
      <c r="BA36" s="239"/>
      <c r="BB36" s="239"/>
      <c r="BC36" s="239"/>
      <c r="BD36" s="239"/>
      <c r="BE36" s="239"/>
      <c r="BF36" s="239"/>
      <c r="BG36" s="239"/>
      <c r="BH36" s="239"/>
      <c r="BI36" s="239"/>
      <c r="BJ36" s="239"/>
      <c r="BK36" s="239"/>
      <c r="BL36" s="242"/>
      <c r="BM36" s="241"/>
      <c r="BN36" s="239"/>
      <c r="BO36" s="239"/>
      <c r="BP36" s="239"/>
      <c r="BQ36" s="239"/>
      <c r="BR36" s="239"/>
      <c r="BS36" s="239"/>
      <c r="BT36" s="239"/>
      <c r="BU36" s="246"/>
    </row>
    <row r="37" ht="17.1" customHeight="1" hidden="1" spans="1:73" x14ac:dyDescent="0.25">
      <c r="A37" s="236">
        <v>30</v>
      </c>
      <c r="B37" s="237" t="str">
        <f>IF(NOMINA!B30="","",NOMINA!B30)</f>
        <v>  </v>
      </c>
      <c r="C37" s="238"/>
      <c r="D37" s="239"/>
      <c r="E37" s="239"/>
      <c r="F37" s="239"/>
      <c r="G37" s="239"/>
      <c r="H37" s="239"/>
      <c r="I37" s="239"/>
      <c r="J37" s="239"/>
      <c r="K37" s="239"/>
      <c r="L37" s="239"/>
      <c r="M37" s="239"/>
      <c r="N37" s="239"/>
      <c r="O37" s="239"/>
      <c r="P37" s="239"/>
      <c r="Q37" s="239"/>
      <c r="R37" s="239"/>
      <c r="S37" s="239"/>
      <c r="T37" s="239"/>
      <c r="U37" s="240"/>
      <c r="V37" s="241"/>
      <c r="W37" s="239"/>
      <c r="X37" s="239"/>
      <c r="Y37" s="239"/>
      <c r="Z37" s="239"/>
      <c r="AA37" s="239"/>
      <c r="AB37" s="239"/>
      <c r="AC37" s="239"/>
      <c r="AD37" s="239"/>
      <c r="AE37" s="239"/>
      <c r="AF37" s="239"/>
      <c r="AG37" s="239"/>
      <c r="AH37" s="239"/>
      <c r="AI37" s="239"/>
      <c r="AJ37" s="239"/>
      <c r="AK37" s="239"/>
      <c r="AL37" s="239"/>
      <c r="AM37" s="239"/>
      <c r="AN37" s="239"/>
      <c r="AO37" s="239"/>
      <c r="AP37" s="242"/>
      <c r="AQ37" s="241"/>
      <c r="AR37" s="239"/>
      <c r="AS37" s="239"/>
      <c r="AT37" s="239"/>
      <c r="AU37" s="239"/>
      <c r="AV37" s="239"/>
      <c r="AW37" s="239"/>
      <c r="AX37" s="239"/>
      <c r="AY37" s="239"/>
      <c r="AZ37" s="239"/>
      <c r="BA37" s="239"/>
      <c r="BB37" s="239"/>
      <c r="BC37" s="239"/>
      <c r="BD37" s="239"/>
      <c r="BE37" s="239"/>
      <c r="BF37" s="239"/>
      <c r="BG37" s="239"/>
      <c r="BH37" s="239"/>
      <c r="BI37" s="239"/>
      <c r="BJ37" s="239"/>
      <c r="BK37" s="239"/>
      <c r="BL37" s="242"/>
      <c r="BM37" s="241"/>
      <c r="BN37" s="239"/>
      <c r="BO37" s="239"/>
      <c r="BP37" s="239"/>
      <c r="BQ37" s="239"/>
      <c r="BR37" s="239"/>
      <c r="BS37" s="239"/>
      <c r="BT37" s="239"/>
      <c r="BU37" s="246"/>
    </row>
    <row r="38" ht="17.1" customHeight="1" hidden="1" spans="1:73" x14ac:dyDescent="0.25">
      <c r="A38" s="236">
        <v>31</v>
      </c>
      <c r="B38" s="237" t="str">
        <f>IF(NOMINA!B31="","",NOMINA!B31)</f>
        <v>  </v>
      </c>
      <c r="C38" s="238"/>
      <c r="D38" s="239"/>
      <c r="E38" s="239"/>
      <c r="F38" s="239"/>
      <c r="G38" s="239"/>
      <c r="H38" s="239"/>
      <c r="I38" s="239"/>
      <c r="J38" s="239"/>
      <c r="K38" s="239"/>
      <c r="L38" s="239"/>
      <c r="M38" s="239"/>
      <c r="N38" s="239"/>
      <c r="O38" s="239"/>
      <c r="P38" s="239"/>
      <c r="Q38" s="239"/>
      <c r="R38" s="239"/>
      <c r="S38" s="239"/>
      <c r="T38" s="239"/>
      <c r="U38" s="240"/>
      <c r="V38" s="241"/>
      <c r="W38" s="239"/>
      <c r="X38" s="239"/>
      <c r="Y38" s="239"/>
      <c r="Z38" s="239"/>
      <c r="AA38" s="239"/>
      <c r="AB38" s="239"/>
      <c r="AC38" s="239"/>
      <c r="AD38" s="239"/>
      <c r="AE38" s="239"/>
      <c r="AF38" s="239"/>
      <c r="AG38" s="239"/>
      <c r="AH38" s="239"/>
      <c r="AI38" s="239"/>
      <c r="AJ38" s="239"/>
      <c r="AK38" s="239"/>
      <c r="AL38" s="239"/>
      <c r="AM38" s="239"/>
      <c r="AN38" s="239"/>
      <c r="AO38" s="239"/>
      <c r="AP38" s="242"/>
      <c r="AQ38" s="241"/>
      <c r="AR38" s="239"/>
      <c r="AS38" s="239"/>
      <c r="AT38" s="239"/>
      <c r="AU38" s="239"/>
      <c r="AV38" s="239"/>
      <c r="AW38" s="239"/>
      <c r="AX38" s="239"/>
      <c r="AY38" s="239"/>
      <c r="AZ38" s="239"/>
      <c r="BA38" s="239"/>
      <c r="BB38" s="239"/>
      <c r="BC38" s="239"/>
      <c r="BD38" s="239"/>
      <c r="BE38" s="239"/>
      <c r="BF38" s="239"/>
      <c r="BG38" s="239"/>
      <c r="BH38" s="239"/>
      <c r="BI38" s="239"/>
      <c r="BJ38" s="239"/>
      <c r="BK38" s="239"/>
      <c r="BL38" s="242"/>
      <c r="BM38" s="241"/>
      <c r="BN38" s="239"/>
      <c r="BO38" s="239"/>
      <c r="BP38" s="239"/>
      <c r="BQ38" s="239"/>
      <c r="BR38" s="239"/>
      <c r="BS38" s="239"/>
      <c r="BT38" s="239"/>
      <c r="BU38" s="246"/>
    </row>
    <row r="39" ht="17.1" customHeight="1" hidden="1" spans="1:73" x14ac:dyDescent="0.25">
      <c r="A39" s="236">
        <v>32</v>
      </c>
      <c r="B39" s="237" t="str">
        <f>IF(NOMINA!B32="","",NOMINA!B32)</f>
        <v>  </v>
      </c>
      <c r="C39" s="238"/>
      <c r="D39" s="239"/>
      <c r="E39" s="239"/>
      <c r="F39" s="239"/>
      <c r="G39" s="239"/>
      <c r="H39" s="239"/>
      <c r="I39" s="239"/>
      <c r="J39" s="239"/>
      <c r="K39" s="239"/>
      <c r="L39" s="239"/>
      <c r="M39" s="239"/>
      <c r="N39" s="239"/>
      <c r="O39" s="239"/>
      <c r="P39" s="239"/>
      <c r="Q39" s="239"/>
      <c r="R39" s="239"/>
      <c r="S39" s="239"/>
      <c r="T39" s="239"/>
      <c r="U39" s="240"/>
      <c r="V39" s="241"/>
      <c r="W39" s="239"/>
      <c r="X39" s="239"/>
      <c r="Y39" s="239"/>
      <c r="Z39" s="239"/>
      <c r="AA39" s="239"/>
      <c r="AB39" s="239"/>
      <c r="AC39" s="239"/>
      <c r="AD39" s="239"/>
      <c r="AE39" s="239"/>
      <c r="AF39" s="239"/>
      <c r="AG39" s="239"/>
      <c r="AH39" s="239"/>
      <c r="AI39" s="239"/>
      <c r="AJ39" s="239"/>
      <c r="AK39" s="239"/>
      <c r="AL39" s="239"/>
      <c r="AM39" s="239"/>
      <c r="AN39" s="239"/>
      <c r="AO39" s="239"/>
      <c r="AP39" s="242"/>
      <c r="AQ39" s="241"/>
      <c r="AR39" s="239"/>
      <c r="AS39" s="239"/>
      <c r="AT39" s="239"/>
      <c r="AU39" s="239"/>
      <c r="AV39" s="239"/>
      <c r="AW39" s="239"/>
      <c r="AX39" s="239"/>
      <c r="AY39" s="239"/>
      <c r="AZ39" s="239"/>
      <c r="BA39" s="239"/>
      <c r="BB39" s="239"/>
      <c r="BC39" s="239"/>
      <c r="BD39" s="239"/>
      <c r="BE39" s="239"/>
      <c r="BF39" s="239"/>
      <c r="BG39" s="239"/>
      <c r="BH39" s="239"/>
      <c r="BI39" s="239"/>
      <c r="BJ39" s="239"/>
      <c r="BK39" s="239"/>
      <c r="BL39" s="242"/>
      <c r="BM39" s="241"/>
      <c r="BN39" s="239"/>
      <c r="BO39" s="239"/>
      <c r="BP39" s="239"/>
      <c r="BQ39" s="239"/>
      <c r="BR39" s="239"/>
      <c r="BS39" s="239"/>
      <c r="BT39" s="239"/>
      <c r="BU39" s="246"/>
    </row>
    <row r="40" ht="17.1" customHeight="1" hidden="1" spans="1:73" x14ac:dyDescent="0.25">
      <c r="A40" s="236">
        <v>33</v>
      </c>
      <c r="B40" s="237" t="str">
        <f>IF(NOMINA!B33="","",NOMINA!B33)</f>
        <v>  </v>
      </c>
      <c r="C40" s="238"/>
      <c r="D40" s="239"/>
      <c r="E40" s="239"/>
      <c r="F40" s="239"/>
      <c r="G40" s="239"/>
      <c r="H40" s="239"/>
      <c r="I40" s="239"/>
      <c r="J40" s="239"/>
      <c r="K40" s="239"/>
      <c r="L40" s="239"/>
      <c r="M40" s="239"/>
      <c r="N40" s="239"/>
      <c r="O40" s="239"/>
      <c r="P40" s="239"/>
      <c r="Q40" s="239"/>
      <c r="R40" s="239"/>
      <c r="S40" s="239"/>
      <c r="T40" s="239"/>
      <c r="U40" s="240"/>
      <c r="V40" s="241"/>
      <c r="W40" s="239"/>
      <c r="X40" s="239"/>
      <c r="Y40" s="239"/>
      <c r="Z40" s="239"/>
      <c r="AA40" s="239"/>
      <c r="AB40" s="239"/>
      <c r="AC40" s="239"/>
      <c r="AD40" s="239"/>
      <c r="AE40" s="239"/>
      <c r="AF40" s="239"/>
      <c r="AG40" s="239"/>
      <c r="AH40" s="239"/>
      <c r="AI40" s="239"/>
      <c r="AJ40" s="239"/>
      <c r="AK40" s="239"/>
      <c r="AL40" s="239"/>
      <c r="AM40" s="239"/>
      <c r="AN40" s="239"/>
      <c r="AO40" s="239"/>
      <c r="AP40" s="242"/>
      <c r="AQ40" s="241"/>
      <c r="AR40" s="239"/>
      <c r="AS40" s="239"/>
      <c r="AT40" s="239"/>
      <c r="AU40" s="239"/>
      <c r="AV40" s="239"/>
      <c r="AW40" s="239"/>
      <c r="AX40" s="239"/>
      <c r="AY40" s="239"/>
      <c r="AZ40" s="239"/>
      <c r="BA40" s="239"/>
      <c r="BB40" s="239"/>
      <c r="BC40" s="239"/>
      <c r="BD40" s="239"/>
      <c r="BE40" s="239"/>
      <c r="BF40" s="239"/>
      <c r="BG40" s="239"/>
      <c r="BH40" s="239"/>
      <c r="BI40" s="239"/>
      <c r="BJ40" s="239"/>
      <c r="BK40" s="239"/>
      <c r="BL40" s="242"/>
      <c r="BM40" s="241"/>
      <c r="BN40" s="239"/>
      <c r="BO40" s="239"/>
      <c r="BP40" s="239"/>
      <c r="BQ40" s="239"/>
      <c r="BR40" s="239"/>
      <c r="BS40" s="239"/>
      <c r="BT40" s="239"/>
      <c r="BU40" s="246"/>
    </row>
    <row r="41" ht="17.1" customHeight="1" hidden="1" spans="1:73" x14ac:dyDescent="0.25">
      <c r="A41" s="236">
        <v>34</v>
      </c>
      <c r="B41" s="237" t="str">
        <f>IF(NOMINA!B34="","",NOMINA!B34)</f>
        <v>  </v>
      </c>
      <c r="C41" s="238"/>
      <c r="D41" s="239"/>
      <c r="E41" s="239"/>
      <c r="F41" s="239"/>
      <c r="G41" s="239"/>
      <c r="H41" s="239"/>
      <c r="I41" s="239"/>
      <c r="J41" s="239"/>
      <c r="K41" s="239"/>
      <c r="L41" s="239"/>
      <c r="M41" s="239"/>
      <c r="N41" s="239"/>
      <c r="O41" s="239"/>
      <c r="P41" s="239"/>
      <c r="Q41" s="239"/>
      <c r="R41" s="239"/>
      <c r="S41" s="239"/>
      <c r="T41" s="239"/>
      <c r="U41" s="240"/>
      <c r="V41" s="241"/>
      <c r="W41" s="239"/>
      <c r="X41" s="239"/>
      <c r="Y41" s="239"/>
      <c r="Z41" s="239"/>
      <c r="AA41" s="239"/>
      <c r="AB41" s="239"/>
      <c r="AC41" s="239"/>
      <c r="AD41" s="239"/>
      <c r="AE41" s="239"/>
      <c r="AF41" s="239"/>
      <c r="AG41" s="239"/>
      <c r="AH41" s="239"/>
      <c r="AI41" s="239"/>
      <c r="AJ41" s="239"/>
      <c r="AK41" s="239"/>
      <c r="AL41" s="239"/>
      <c r="AM41" s="239"/>
      <c r="AN41" s="239"/>
      <c r="AO41" s="239"/>
      <c r="AP41" s="242"/>
      <c r="AQ41" s="241"/>
      <c r="AR41" s="239"/>
      <c r="AS41" s="239"/>
      <c r="AT41" s="239"/>
      <c r="AU41" s="239"/>
      <c r="AV41" s="239"/>
      <c r="AW41" s="239"/>
      <c r="AX41" s="239"/>
      <c r="AY41" s="239"/>
      <c r="AZ41" s="239"/>
      <c r="BA41" s="239"/>
      <c r="BB41" s="239"/>
      <c r="BC41" s="239"/>
      <c r="BD41" s="239"/>
      <c r="BE41" s="239"/>
      <c r="BF41" s="239"/>
      <c r="BG41" s="239"/>
      <c r="BH41" s="239"/>
      <c r="BI41" s="239"/>
      <c r="BJ41" s="239"/>
      <c r="BK41" s="239"/>
      <c r="BL41" s="242"/>
      <c r="BM41" s="241"/>
      <c r="BN41" s="239"/>
      <c r="BO41" s="239"/>
      <c r="BP41" s="239"/>
      <c r="BQ41" s="239"/>
      <c r="BR41" s="239"/>
      <c r="BS41" s="239"/>
      <c r="BT41" s="239"/>
      <c r="BU41" s="246"/>
    </row>
    <row r="42" ht="17.1" customHeight="1" hidden="1" spans="1:73" x14ac:dyDescent="0.25">
      <c r="A42" s="236">
        <v>35</v>
      </c>
      <c r="B42" s="237" t="str">
        <f>IF(NOMINA!B35="","",NOMINA!B35)</f>
        <v>  </v>
      </c>
      <c r="C42" s="238"/>
      <c r="D42" s="239"/>
      <c r="E42" s="239"/>
      <c r="F42" s="239"/>
      <c r="G42" s="239"/>
      <c r="H42" s="239"/>
      <c r="I42" s="239"/>
      <c r="J42" s="239"/>
      <c r="K42" s="239"/>
      <c r="L42" s="239"/>
      <c r="M42" s="239"/>
      <c r="N42" s="239"/>
      <c r="O42" s="239"/>
      <c r="P42" s="239"/>
      <c r="Q42" s="239"/>
      <c r="R42" s="239"/>
      <c r="S42" s="239"/>
      <c r="T42" s="239"/>
      <c r="U42" s="240"/>
      <c r="V42" s="241"/>
      <c r="W42" s="239"/>
      <c r="X42" s="239"/>
      <c r="Y42" s="239"/>
      <c r="Z42" s="239"/>
      <c r="AA42" s="239"/>
      <c r="AB42" s="239"/>
      <c r="AC42" s="239"/>
      <c r="AD42" s="239"/>
      <c r="AE42" s="239"/>
      <c r="AF42" s="239"/>
      <c r="AG42" s="239"/>
      <c r="AH42" s="239"/>
      <c r="AI42" s="239"/>
      <c r="AJ42" s="239"/>
      <c r="AK42" s="239"/>
      <c r="AL42" s="239"/>
      <c r="AM42" s="239"/>
      <c r="AN42" s="239"/>
      <c r="AO42" s="239"/>
      <c r="AP42" s="242"/>
      <c r="AQ42" s="241"/>
      <c r="AR42" s="239"/>
      <c r="AS42" s="239"/>
      <c r="AT42" s="239"/>
      <c r="AU42" s="239"/>
      <c r="AV42" s="239"/>
      <c r="AW42" s="239"/>
      <c r="AX42" s="239"/>
      <c r="AY42" s="239"/>
      <c r="AZ42" s="239"/>
      <c r="BA42" s="239"/>
      <c r="BB42" s="239"/>
      <c r="BC42" s="239"/>
      <c r="BD42" s="239"/>
      <c r="BE42" s="239"/>
      <c r="BF42" s="239"/>
      <c r="BG42" s="239"/>
      <c r="BH42" s="239"/>
      <c r="BI42" s="239"/>
      <c r="BJ42" s="239"/>
      <c r="BK42" s="239"/>
      <c r="BL42" s="242"/>
      <c r="BM42" s="241"/>
      <c r="BN42" s="239"/>
      <c r="BO42" s="239"/>
      <c r="BP42" s="239"/>
      <c r="BQ42" s="239"/>
      <c r="BR42" s="239"/>
      <c r="BS42" s="239"/>
      <c r="BT42" s="239"/>
      <c r="BU42" s="246"/>
    </row>
    <row r="43" ht="12" customHeight="1" hidden="1" spans="1:73" x14ac:dyDescent="0.25">
      <c r="A43" s="236">
        <v>36</v>
      </c>
      <c r="B43" s="237" t="str">
        <f>IF(NOMINA!B36="","",NOMINA!B36)</f>
        <v>  </v>
      </c>
      <c r="C43" s="238"/>
      <c r="D43" s="239"/>
      <c r="E43" s="239"/>
      <c r="F43" s="239"/>
      <c r="G43" s="239"/>
      <c r="H43" s="239"/>
      <c r="I43" s="239"/>
      <c r="J43" s="239"/>
      <c r="K43" s="239"/>
      <c r="L43" s="239"/>
      <c r="M43" s="239"/>
      <c r="N43" s="239"/>
      <c r="O43" s="239"/>
      <c r="P43" s="239"/>
      <c r="Q43" s="239"/>
      <c r="R43" s="239"/>
      <c r="S43" s="239"/>
      <c r="T43" s="239"/>
      <c r="U43" s="240"/>
      <c r="V43" s="241"/>
      <c r="W43" s="239"/>
      <c r="X43" s="239"/>
      <c r="Y43" s="239"/>
      <c r="Z43" s="239"/>
      <c r="AA43" s="239"/>
      <c r="AB43" s="239"/>
      <c r="AC43" s="239"/>
      <c r="AD43" s="239"/>
      <c r="AE43" s="239"/>
      <c r="AF43" s="239"/>
      <c r="AG43" s="239"/>
      <c r="AH43" s="239"/>
      <c r="AI43" s="239"/>
      <c r="AJ43" s="239"/>
      <c r="AK43" s="239"/>
      <c r="AL43" s="239"/>
      <c r="AM43" s="239"/>
      <c r="AN43" s="239"/>
      <c r="AO43" s="239"/>
      <c r="AP43" s="242"/>
      <c r="AQ43" s="241"/>
      <c r="AR43" s="239"/>
      <c r="AS43" s="239"/>
      <c r="AT43" s="239"/>
      <c r="AU43" s="239"/>
      <c r="AV43" s="239"/>
      <c r="AW43" s="239"/>
      <c r="AX43" s="239"/>
      <c r="AY43" s="239"/>
      <c r="AZ43" s="239"/>
      <c r="BA43" s="239"/>
      <c r="BB43" s="239"/>
      <c r="BC43" s="239"/>
      <c r="BD43" s="239"/>
      <c r="BE43" s="239"/>
      <c r="BF43" s="239"/>
      <c r="BG43" s="239"/>
      <c r="BH43" s="239"/>
      <c r="BI43" s="239"/>
      <c r="BJ43" s="239"/>
      <c r="BK43" s="239"/>
      <c r="BL43" s="242"/>
      <c r="BM43" s="241"/>
      <c r="BN43" s="239"/>
      <c r="BO43" s="239"/>
      <c r="BP43" s="239"/>
      <c r="BQ43" s="239"/>
      <c r="BR43" s="239"/>
      <c r="BS43" s="239"/>
      <c r="BT43" s="239"/>
      <c r="BU43" s="246"/>
    </row>
    <row r="44" ht="12" customHeight="1" hidden="1" spans="1:73" x14ac:dyDescent="0.25">
      <c r="A44" s="236">
        <v>37</v>
      </c>
      <c r="B44" s="237" t="str">
        <f>IF(NOMINA!B37="","",NOMINA!B37)</f>
        <v>  </v>
      </c>
      <c r="C44" s="238"/>
      <c r="D44" s="239"/>
      <c r="E44" s="239"/>
      <c r="F44" s="239"/>
      <c r="G44" s="239"/>
      <c r="H44" s="239"/>
      <c r="I44" s="239"/>
      <c r="J44" s="239"/>
      <c r="K44" s="239"/>
      <c r="L44" s="239"/>
      <c r="M44" s="239"/>
      <c r="N44" s="239"/>
      <c r="O44" s="239"/>
      <c r="P44" s="239"/>
      <c r="Q44" s="239"/>
      <c r="R44" s="239"/>
      <c r="S44" s="239"/>
      <c r="T44" s="239"/>
      <c r="U44" s="240"/>
      <c r="V44" s="241"/>
      <c r="W44" s="239"/>
      <c r="X44" s="239"/>
      <c r="Y44" s="239"/>
      <c r="Z44" s="239"/>
      <c r="AA44" s="239"/>
      <c r="AB44" s="239"/>
      <c r="AC44" s="239"/>
      <c r="AD44" s="239"/>
      <c r="AE44" s="239"/>
      <c r="AF44" s="239"/>
      <c r="AG44" s="239"/>
      <c r="AH44" s="239"/>
      <c r="AI44" s="239"/>
      <c r="AJ44" s="239"/>
      <c r="AK44" s="239"/>
      <c r="AL44" s="239"/>
      <c r="AM44" s="239"/>
      <c r="AN44" s="239"/>
      <c r="AO44" s="239"/>
      <c r="AP44" s="242"/>
      <c r="AQ44" s="241"/>
      <c r="AR44" s="239"/>
      <c r="AS44" s="239"/>
      <c r="AT44" s="239"/>
      <c r="AU44" s="239"/>
      <c r="AV44" s="239"/>
      <c r="AW44" s="239"/>
      <c r="AX44" s="239"/>
      <c r="AY44" s="239"/>
      <c r="AZ44" s="239"/>
      <c r="BA44" s="239"/>
      <c r="BB44" s="239"/>
      <c r="BC44" s="239"/>
      <c r="BD44" s="239"/>
      <c r="BE44" s="239"/>
      <c r="BF44" s="239"/>
      <c r="BG44" s="239"/>
      <c r="BH44" s="239"/>
      <c r="BI44" s="239"/>
      <c r="BJ44" s="239"/>
      <c r="BK44" s="239"/>
      <c r="BL44" s="242"/>
      <c r="BM44" s="241"/>
      <c r="BN44" s="239"/>
      <c r="BO44" s="239"/>
      <c r="BP44" s="239"/>
      <c r="BQ44" s="239"/>
      <c r="BR44" s="239"/>
      <c r="BS44" s="239"/>
      <c r="BT44" s="239"/>
      <c r="BU44" s="246"/>
    </row>
    <row r="45" ht="12" customHeight="1" hidden="1" spans="1:73" x14ac:dyDescent="0.25">
      <c r="A45" s="236">
        <v>38</v>
      </c>
      <c r="B45" s="237" t="str">
        <f>IF(NOMINA!B38="","",NOMINA!B38)</f>
        <v>  </v>
      </c>
      <c r="C45" s="238"/>
      <c r="D45" s="239"/>
      <c r="E45" s="239"/>
      <c r="F45" s="239"/>
      <c r="G45" s="239"/>
      <c r="H45" s="239"/>
      <c r="I45" s="239"/>
      <c r="J45" s="239"/>
      <c r="K45" s="239"/>
      <c r="L45" s="239"/>
      <c r="M45" s="239"/>
      <c r="N45" s="239"/>
      <c r="O45" s="239"/>
      <c r="P45" s="239"/>
      <c r="Q45" s="239"/>
      <c r="R45" s="239"/>
      <c r="S45" s="239"/>
      <c r="T45" s="239"/>
      <c r="U45" s="240"/>
      <c r="V45" s="241"/>
      <c r="W45" s="239"/>
      <c r="X45" s="239"/>
      <c r="Y45" s="239"/>
      <c r="Z45" s="239"/>
      <c r="AA45" s="239"/>
      <c r="AB45" s="239"/>
      <c r="AC45" s="239"/>
      <c r="AD45" s="239"/>
      <c r="AE45" s="239"/>
      <c r="AF45" s="239"/>
      <c r="AG45" s="239"/>
      <c r="AH45" s="239"/>
      <c r="AI45" s="239"/>
      <c r="AJ45" s="239"/>
      <c r="AK45" s="239"/>
      <c r="AL45" s="239"/>
      <c r="AM45" s="239"/>
      <c r="AN45" s="239"/>
      <c r="AO45" s="239"/>
      <c r="AP45" s="242"/>
      <c r="AQ45" s="241"/>
      <c r="AR45" s="239"/>
      <c r="AS45" s="239"/>
      <c r="AT45" s="239"/>
      <c r="AU45" s="239"/>
      <c r="AV45" s="239"/>
      <c r="AW45" s="239"/>
      <c r="AX45" s="239"/>
      <c r="AY45" s="239"/>
      <c r="AZ45" s="239"/>
      <c r="BA45" s="239"/>
      <c r="BB45" s="239"/>
      <c r="BC45" s="239"/>
      <c r="BD45" s="239"/>
      <c r="BE45" s="239"/>
      <c r="BF45" s="239"/>
      <c r="BG45" s="239"/>
      <c r="BH45" s="239"/>
      <c r="BI45" s="239"/>
      <c r="BJ45" s="239"/>
      <c r="BK45" s="239"/>
      <c r="BL45" s="242"/>
      <c r="BM45" s="241"/>
      <c r="BN45" s="239"/>
      <c r="BO45" s="239"/>
      <c r="BP45" s="239"/>
      <c r="BQ45" s="239"/>
      <c r="BR45" s="239"/>
      <c r="BS45" s="239"/>
      <c r="BT45" s="239"/>
      <c r="BU45" s="246"/>
    </row>
    <row r="46" ht="12" customHeight="1" hidden="1" spans="1:73" x14ac:dyDescent="0.25">
      <c r="A46" s="236">
        <v>39</v>
      </c>
      <c r="B46" s="237" t="str">
        <f>IF(NOMINA!B39="","",NOMINA!B39)</f>
        <v>  </v>
      </c>
      <c r="C46" s="238"/>
      <c r="D46" s="239"/>
      <c r="E46" s="239"/>
      <c r="F46" s="239"/>
      <c r="G46" s="239"/>
      <c r="H46" s="239"/>
      <c r="I46" s="239"/>
      <c r="J46" s="239"/>
      <c r="K46" s="239"/>
      <c r="L46" s="239"/>
      <c r="M46" s="239"/>
      <c r="N46" s="239"/>
      <c r="O46" s="239"/>
      <c r="P46" s="239"/>
      <c r="Q46" s="239"/>
      <c r="R46" s="239"/>
      <c r="S46" s="239"/>
      <c r="T46" s="239"/>
      <c r="U46" s="240"/>
      <c r="V46" s="241"/>
      <c r="W46" s="239"/>
      <c r="X46" s="239"/>
      <c r="Y46" s="239"/>
      <c r="Z46" s="239"/>
      <c r="AA46" s="239"/>
      <c r="AB46" s="239"/>
      <c r="AC46" s="239"/>
      <c r="AD46" s="239"/>
      <c r="AE46" s="239"/>
      <c r="AF46" s="239"/>
      <c r="AG46" s="239"/>
      <c r="AH46" s="239"/>
      <c r="AI46" s="239"/>
      <c r="AJ46" s="239"/>
      <c r="AK46" s="239"/>
      <c r="AL46" s="239"/>
      <c r="AM46" s="239"/>
      <c r="AN46" s="239"/>
      <c r="AO46" s="239"/>
      <c r="AP46" s="242"/>
      <c r="AQ46" s="241"/>
      <c r="AR46" s="239"/>
      <c r="AS46" s="239"/>
      <c r="AT46" s="239"/>
      <c r="AU46" s="239"/>
      <c r="AV46" s="239"/>
      <c r="AW46" s="239"/>
      <c r="AX46" s="239"/>
      <c r="AY46" s="239"/>
      <c r="AZ46" s="239"/>
      <c r="BA46" s="239"/>
      <c r="BB46" s="239"/>
      <c r="BC46" s="239"/>
      <c r="BD46" s="239"/>
      <c r="BE46" s="239"/>
      <c r="BF46" s="239"/>
      <c r="BG46" s="239"/>
      <c r="BH46" s="239"/>
      <c r="BI46" s="239"/>
      <c r="BJ46" s="239"/>
      <c r="BK46" s="239"/>
      <c r="BL46" s="242"/>
      <c r="BM46" s="241"/>
      <c r="BN46" s="239"/>
      <c r="BO46" s="239"/>
      <c r="BP46" s="239"/>
      <c r="BQ46" s="239"/>
      <c r="BR46" s="239"/>
      <c r="BS46" s="239"/>
      <c r="BT46" s="239"/>
      <c r="BU46" s="246"/>
    </row>
    <row r="47" ht="12" customHeight="1" hidden="1" spans="1:73" x14ac:dyDescent="0.25">
      <c r="A47" s="236">
        <v>40</v>
      </c>
      <c r="B47" s="237" t="str">
        <f>IF(NOMINA!B40="","",NOMINA!B40)</f>
        <v>  </v>
      </c>
      <c r="C47" s="238"/>
      <c r="D47" s="239"/>
      <c r="E47" s="239"/>
      <c r="F47" s="239"/>
      <c r="G47" s="239"/>
      <c r="H47" s="239"/>
      <c r="I47" s="239"/>
      <c r="J47" s="239"/>
      <c r="K47" s="239"/>
      <c r="L47" s="239"/>
      <c r="M47" s="239"/>
      <c r="N47" s="239"/>
      <c r="O47" s="239"/>
      <c r="P47" s="239"/>
      <c r="Q47" s="239"/>
      <c r="R47" s="239"/>
      <c r="S47" s="239"/>
      <c r="T47" s="239"/>
      <c r="U47" s="240"/>
      <c r="V47" s="241"/>
      <c r="W47" s="239"/>
      <c r="X47" s="239"/>
      <c r="Y47" s="239"/>
      <c r="Z47" s="239"/>
      <c r="AA47" s="239"/>
      <c r="AB47" s="239"/>
      <c r="AC47" s="239"/>
      <c r="AD47" s="239"/>
      <c r="AE47" s="239"/>
      <c r="AF47" s="239"/>
      <c r="AG47" s="239"/>
      <c r="AH47" s="239"/>
      <c r="AI47" s="239"/>
      <c r="AJ47" s="239"/>
      <c r="AK47" s="239"/>
      <c r="AL47" s="239"/>
      <c r="AM47" s="239"/>
      <c r="AN47" s="239"/>
      <c r="AO47" s="239"/>
      <c r="AP47" s="242"/>
      <c r="AQ47" s="241"/>
      <c r="AR47" s="239"/>
      <c r="AS47" s="239"/>
      <c r="AT47" s="239"/>
      <c r="AU47" s="239"/>
      <c r="AV47" s="239"/>
      <c r="AW47" s="239"/>
      <c r="AX47" s="239"/>
      <c r="AY47" s="239"/>
      <c r="AZ47" s="239"/>
      <c r="BA47" s="239"/>
      <c r="BB47" s="239"/>
      <c r="BC47" s="239"/>
      <c r="BD47" s="239"/>
      <c r="BE47" s="239"/>
      <c r="BF47" s="239"/>
      <c r="BG47" s="239"/>
      <c r="BH47" s="239"/>
      <c r="BI47" s="239"/>
      <c r="BJ47" s="239"/>
      <c r="BK47" s="239"/>
      <c r="BL47" s="242"/>
      <c r="BM47" s="241"/>
      <c r="BN47" s="239"/>
      <c r="BO47" s="239"/>
      <c r="BP47" s="239"/>
      <c r="BQ47" s="239"/>
      <c r="BR47" s="239"/>
      <c r="BS47" s="239"/>
      <c r="BT47" s="239"/>
      <c r="BU47" s="246"/>
    </row>
    <row r="48" ht="12" customHeight="1" hidden="1" spans="1:73" x14ac:dyDescent="0.25">
      <c r="A48" s="236">
        <v>41</v>
      </c>
      <c r="B48" s="237" t="str">
        <f>IF(NOMINA!B41="","",NOMINA!B41)</f>
        <v>  </v>
      </c>
      <c r="C48" s="238"/>
      <c r="D48" s="239"/>
      <c r="E48" s="239"/>
      <c r="F48" s="239"/>
      <c r="G48" s="239"/>
      <c r="H48" s="239"/>
      <c r="I48" s="239"/>
      <c r="J48" s="239"/>
      <c r="K48" s="239"/>
      <c r="L48" s="239"/>
      <c r="M48" s="239"/>
      <c r="N48" s="239"/>
      <c r="O48" s="239"/>
      <c r="P48" s="239"/>
      <c r="Q48" s="239"/>
      <c r="R48" s="239"/>
      <c r="S48" s="239"/>
      <c r="T48" s="239"/>
      <c r="U48" s="240"/>
      <c r="V48" s="241"/>
      <c r="W48" s="239"/>
      <c r="X48" s="239"/>
      <c r="Y48" s="239"/>
      <c r="Z48" s="239"/>
      <c r="AA48" s="239"/>
      <c r="AB48" s="239"/>
      <c r="AC48" s="239"/>
      <c r="AD48" s="239"/>
      <c r="AE48" s="239"/>
      <c r="AF48" s="239"/>
      <c r="AG48" s="239"/>
      <c r="AH48" s="239"/>
      <c r="AI48" s="239"/>
      <c r="AJ48" s="239"/>
      <c r="AK48" s="239"/>
      <c r="AL48" s="239"/>
      <c r="AM48" s="239"/>
      <c r="AN48" s="239"/>
      <c r="AO48" s="239"/>
      <c r="AP48" s="242"/>
      <c r="AQ48" s="241"/>
      <c r="AR48" s="239"/>
      <c r="AS48" s="239"/>
      <c r="AT48" s="239"/>
      <c r="AU48" s="239"/>
      <c r="AV48" s="239"/>
      <c r="AW48" s="239"/>
      <c r="AX48" s="239"/>
      <c r="AY48" s="239"/>
      <c r="AZ48" s="239"/>
      <c r="BA48" s="239"/>
      <c r="BB48" s="239"/>
      <c r="BC48" s="239"/>
      <c r="BD48" s="239"/>
      <c r="BE48" s="239"/>
      <c r="BF48" s="239"/>
      <c r="BG48" s="239"/>
      <c r="BH48" s="239"/>
      <c r="BI48" s="239"/>
      <c r="BJ48" s="239"/>
      <c r="BK48" s="239"/>
      <c r="BL48" s="242"/>
      <c r="BM48" s="241"/>
      <c r="BN48" s="239"/>
      <c r="BO48" s="239"/>
      <c r="BP48" s="239"/>
      <c r="BQ48" s="239"/>
      <c r="BR48" s="239"/>
      <c r="BS48" s="239"/>
      <c r="BT48" s="239"/>
      <c r="BU48" s="246"/>
    </row>
    <row r="49" ht="12" customHeight="1" hidden="1" spans="1:73" x14ac:dyDescent="0.25">
      <c r="A49" s="236">
        <v>42</v>
      </c>
      <c r="B49" s="237" t="str">
        <f>IF(NOMINA!B42="","",NOMINA!B42)</f>
        <v>  </v>
      </c>
      <c r="C49" s="238"/>
      <c r="D49" s="239"/>
      <c r="E49" s="239"/>
      <c r="F49" s="239"/>
      <c r="G49" s="239"/>
      <c r="H49" s="239"/>
      <c r="I49" s="239"/>
      <c r="J49" s="239"/>
      <c r="K49" s="239"/>
      <c r="L49" s="239"/>
      <c r="M49" s="239"/>
      <c r="N49" s="239"/>
      <c r="O49" s="239"/>
      <c r="P49" s="239"/>
      <c r="Q49" s="239"/>
      <c r="R49" s="239"/>
      <c r="S49" s="239"/>
      <c r="T49" s="239"/>
      <c r="U49" s="240"/>
      <c r="V49" s="241"/>
      <c r="W49" s="239"/>
      <c r="X49" s="239"/>
      <c r="Y49" s="239"/>
      <c r="Z49" s="239"/>
      <c r="AA49" s="239"/>
      <c r="AB49" s="239"/>
      <c r="AC49" s="239"/>
      <c r="AD49" s="239"/>
      <c r="AE49" s="239"/>
      <c r="AF49" s="239"/>
      <c r="AG49" s="239"/>
      <c r="AH49" s="239"/>
      <c r="AI49" s="239"/>
      <c r="AJ49" s="239"/>
      <c r="AK49" s="239"/>
      <c r="AL49" s="239"/>
      <c r="AM49" s="239"/>
      <c r="AN49" s="239"/>
      <c r="AO49" s="239"/>
      <c r="AP49" s="242"/>
      <c r="AQ49" s="241"/>
      <c r="AR49" s="239"/>
      <c r="AS49" s="239"/>
      <c r="AT49" s="239"/>
      <c r="AU49" s="239"/>
      <c r="AV49" s="239"/>
      <c r="AW49" s="239"/>
      <c r="AX49" s="239"/>
      <c r="AY49" s="239"/>
      <c r="AZ49" s="239"/>
      <c r="BA49" s="239"/>
      <c r="BB49" s="239"/>
      <c r="BC49" s="239"/>
      <c r="BD49" s="239"/>
      <c r="BE49" s="239"/>
      <c r="BF49" s="239"/>
      <c r="BG49" s="239"/>
      <c r="BH49" s="239"/>
      <c r="BI49" s="239"/>
      <c r="BJ49" s="239"/>
      <c r="BK49" s="239"/>
      <c r="BL49" s="242"/>
      <c r="BM49" s="241"/>
      <c r="BN49" s="239"/>
      <c r="BO49" s="239"/>
      <c r="BP49" s="239"/>
      <c r="BQ49" s="239"/>
      <c r="BR49" s="239"/>
      <c r="BS49" s="239"/>
      <c r="BT49" s="239"/>
      <c r="BU49" s="246"/>
    </row>
    <row r="50" ht="12" customHeight="1" hidden="1" spans="1:73" x14ac:dyDescent="0.25">
      <c r="A50" s="236">
        <v>43</v>
      </c>
      <c r="B50" s="237" t="str">
        <f>IF(NOMINA!B43="","",NOMINA!B43)</f>
        <v>  </v>
      </c>
      <c r="C50" s="238"/>
      <c r="D50" s="239"/>
      <c r="E50" s="239"/>
      <c r="F50" s="239"/>
      <c r="G50" s="239"/>
      <c r="H50" s="239"/>
      <c r="I50" s="239"/>
      <c r="J50" s="239"/>
      <c r="K50" s="239"/>
      <c r="L50" s="239"/>
      <c r="M50" s="239"/>
      <c r="N50" s="239"/>
      <c r="O50" s="239"/>
      <c r="P50" s="239"/>
      <c r="Q50" s="239"/>
      <c r="R50" s="239"/>
      <c r="S50" s="239"/>
      <c r="T50" s="239"/>
      <c r="U50" s="240"/>
      <c r="V50" s="241"/>
      <c r="W50" s="239"/>
      <c r="X50" s="239"/>
      <c r="Y50" s="239"/>
      <c r="Z50" s="239"/>
      <c r="AA50" s="239"/>
      <c r="AB50" s="239"/>
      <c r="AC50" s="239"/>
      <c r="AD50" s="239"/>
      <c r="AE50" s="239"/>
      <c r="AF50" s="239"/>
      <c r="AG50" s="239"/>
      <c r="AH50" s="239"/>
      <c r="AI50" s="239"/>
      <c r="AJ50" s="239"/>
      <c r="AK50" s="239"/>
      <c r="AL50" s="239"/>
      <c r="AM50" s="239"/>
      <c r="AN50" s="239"/>
      <c r="AO50" s="239"/>
      <c r="AP50" s="242"/>
      <c r="AQ50" s="241"/>
      <c r="AR50" s="239"/>
      <c r="AS50" s="239"/>
      <c r="AT50" s="239"/>
      <c r="AU50" s="239"/>
      <c r="AV50" s="239"/>
      <c r="AW50" s="239"/>
      <c r="AX50" s="239"/>
      <c r="AY50" s="239"/>
      <c r="AZ50" s="239"/>
      <c r="BA50" s="239"/>
      <c r="BB50" s="239"/>
      <c r="BC50" s="239"/>
      <c r="BD50" s="239"/>
      <c r="BE50" s="239"/>
      <c r="BF50" s="239"/>
      <c r="BG50" s="239"/>
      <c r="BH50" s="239"/>
      <c r="BI50" s="239"/>
      <c r="BJ50" s="239"/>
      <c r="BK50" s="239"/>
      <c r="BL50" s="242"/>
      <c r="BM50" s="241"/>
      <c r="BN50" s="239"/>
      <c r="BO50" s="239"/>
      <c r="BP50" s="239"/>
      <c r="BQ50" s="239"/>
      <c r="BR50" s="239"/>
      <c r="BS50" s="239"/>
      <c r="BT50" s="239"/>
      <c r="BU50" s="246"/>
    </row>
    <row r="51" ht="12" customHeight="1" hidden="1" spans="1:73" x14ac:dyDescent="0.25">
      <c r="A51" s="236">
        <v>44</v>
      </c>
      <c r="B51" s="237" t="str">
        <f>IF(NOMINA!B44="","",NOMINA!B44)</f>
        <v>  </v>
      </c>
      <c r="C51" s="238"/>
      <c r="D51" s="239"/>
      <c r="E51" s="239"/>
      <c r="F51" s="239"/>
      <c r="G51" s="239"/>
      <c r="H51" s="239"/>
      <c r="I51" s="239"/>
      <c r="J51" s="239"/>
      <c r="K51" s="239"/>
      <c r="L51" s="239"/>
      <c r="M51" s="239"/>
      <c r="N51" s="239"/>
      <c r="O51" s="239"/>
      <c r="P51" s="239"/>
      <c r="Q51" s="239"/>
      <c r="R51" s="239"/>
      <c r="S51" s="239"/>
      <c r="T51" s="239"/>
      <c r="U51" s="240"/>
      <c r="V51" s="241"/>
      <c r="W51" s="239"/>
      <c r="X51" s="239"/>
      <c r="Y51" s="239"/>
      <c r="Z51" s="239"/>
      <c r="AA51" s="239"/>
      <c r="AB51" s="239"/>
      <c r="AC51" s="239"/>
      <c r="AD51" s="239"/>
      <c r="AE51" s="239"/>
      <c r="AF51" s="239"/>
      <c r="AG51" s="239"/>
      <c r="AH51" s="239"/>
      <c r="AI51" s="239"/>
      <c r="AJ51" s="239"/>
      <c r="AK51" s="239"/>
      <c r="AL51" s="239"/>
      <c r="AM51" s="239"/>
      <c r="AN51" s="239"/>
      <c r="AO51" s="239"/>
      <c r="AP51" s="242"/>
      <c r="AQ51" s="241"/>
      <c r="AR51" s="239"/>
      <c r="AS51" s="239"/>
      <c r="AT51" s="239"/>
      <c r="AU51" s="239"/>
      <c r="AV51" s="239"/>
      <c r="AW51" s="239"/>
      <c r="AX51" s="239"/>
      <c r="AY51" s="239"/>
      <c r="AZ51" s="239"/>
      <c r="BA51" s="239"/>
      <c r="BB51" s="239"/>
      <c r="BC51" s="239"/>
      <c r="BD51" s="239"/>
      <c r="BE51" s="239"/>
      <c r="BF51" s="239"/>
      <c r="BG51" s="239"/>
      <c r="BH51" s="239"/>
      <c r="BI51" s="239"/>
      <c r="BJ51" s="239"/>
      <c r="BK51" s="239"/>
      <c r="BL51" s="242"/>
      <c r="BM51" s="241"/>
      <c r="BN51" s="239"/>
      <c r="BO51" s="239"/>
      <c r="BP51" s="239"/>
      <c r="BQ51" s="239"/>
      <c r="BR51" s="239"/>
      <c r="BS51" s="239"/>
      <c r="BT51" s="239"/>
      <c r="BU51" s="246"/>
    </row>
    <row r="52" ht="12" customHeight="1" hidden="1" spans="1:73" x14ac:dyDescent="0.25">
      <c r="A52" s="236">
        <v>45</v>
      </c>
      <c r="B52" s="237" t="str">
        <f>IF(NOMINA!B45="","",NOMINA!B45)</f>
        <v>  </v>
      </c>
      <c r="C52" s="238"/>
      <c r="D52" s="239"/>
      <c r="E52" s="239"/>
      <c r="F52" s="239"/>
      <c r="G52" s="239"/>
      <c r="H52" s="239"/>
      <c r="I52" s="239"/>
      <c r="J52" s="239"/>
      <c r="K52" s="239"/>
      <c r="L52" s="239"/>
      <c r="M52" s="239"/>
      <c r="N52" s="239"/>
      <c r="O52" s="239"/>
      <c r="P52" s="239"/>
      <c r="Q52" s="239"/>
      <c r="R52" s="239"/>
      <c r="S52" s="239"/>
      <c r="T52" s="239"/>
      <c r="U52" s="240"/>
      <c r="V52" s="241"/>
      <c r="W52" s="239"/>
      <c r="X52" s="239"/>
      <c r="Y52" s="239"/>
      <c r="Z52" s="239"/>
      <c r="AA52" s="239"/>
      <c r="AB52" s="239"/>
      <c r="AC52" s="239"/>
      <c r="AD52" s="239"/>
      <c r="AE52" s="239"/>
      <c r="AF52" s="239"/>
      <c r="AG52" s="239"/>
      <c r="AH52" s="239"/>
      <c r="AI52" s="239"/>
      <c r="AJ52" s="239"/>
      <c r="AK52" s="239"/>
      <c r="AL52" s="239"/>
      <c r="AM52" s="239"/>
      <c r="AN52" s="239"/>
      <c r="AO52" s="239"/>
      <c r="AP52" s="242"/>
      <c r="AQ52" s="241"/>
      <c r="AR52" s="239"/>
      <c r="AS52" s="239"/>
      <c r="AT52" s="239"/>
      <c r="AU52" s="239"/>
      <c r="AV52" s="239"/>
      <c r="AW52" s="239"/>
      <c r="AX52" s="239"/>
      <c r="AY52" s="239"/>
      <c r="AZ52" s="239"/>
      <c r="BA52" s="239"/>
      <c r="BB52" s="239"/>
      <c r="BC52" s="239"/>
      <c r="BD52" s="239"/>
      <c r="BE52" s="239"/>
      <c r="BF52" s="239"/>
      <c r="BG52" s="239"/>
      <c r="BH52" s="239"/>
      <c r="BI52" s="239"/>
      <c r="BJ52" s="239"/>
      <c r="BK52" s="239"/>
      <c r="BL52" s="242"/>
      <c r="BM52" s="241"/>
      <c r="BN52" s="239"/>
      <c r="BO52" s="239"/>
      <c r="BP52" s="239"/>
      <c r="BQ52" s="239"/>
      <c r="BR52" s="239"/>
      <c r="BS52" s="239"/>
      <c r="BT52" s="239"/>
      <c r="BU52" s="246"/>
    </row>
    <row r="53" ht="12" customHeight="1" spans="1:73" x14ac:dyDescent="0.25">
      <c r="A53" s="440"/>
      <c r="B53" s="441"/>
      <c r="C53" s="442"/>
      <c r="D53" s="442"/>
      <c r="E53" s="442"/>
      <c r="F53" s="442"/>
      <c r="G53" s="442"/>
      <c r="H53" s="442"/>
      <c r="I53" s="442"/>
      <c r="J53" s="442"/>
      <c r="K53" s="442"/>
      <c r="L53" s="442"/>
      <c r="M53" s="442"/>
      <c r="N53" s="442"/>
      <c r="O53" s="442"/>
      <c r="P53" s="442"/>
      <c r="Q53" s="442"/>
      <c r="R53" s="442"/>
      <c r="S53" s="442"/>
      <c r="T53" s="442"/>
      <c r="U53" s="442"/>
      <c r="V53" s="442"/>
      <c r="W53" s="442"/>
      <c r="X53" s="442"/>
      <c r="Y53" s="442"/>
      <c r="Z53" s="442"/>
      <c r="AA53" s="442"/>
      <c r="AB53" s="442"/>
      <c r="AC53" s="442"/>
      <c r="AD53" s="442"/>
      <c r="AE53" s="442"/>
      <c r="AF53" s="442"/>
      <c r="AG53" s="442"/>
      <c r="AH53" s="442"/>
      <c r="AI53" s="442"/>
      <c r="AJ53" s="442"/>
      <c r="AK53" s="442"/>
      <c r="AL53" s="442"/>
      <c r="AM53" s="442"/>
      <c r="AN53" s="442"/>
      <c r="AO53" s="442"/>
      <c r="AP53" s="442"/>
      <c r="AQ53" s="442"/>
      <c r="AR53" s="442"/>
      <c r="AS53" s="442"/>
      <c r="AT53" s="442"/>
      <c r="AU53" s="442"/>
      <c r="AV53" s="442"/>
      <c r="AW53" s="442"/>
      <c r="AX53" s="442"/>
      <c r="AY53" s="442"/>
      <c r="AZ53" s="442"/>
      <c r="BA53" s="442"/>
      <c r="BB53" s="442"/>
      <c r="BC53" s="442"/>
      <c r="BD53" s="442"/>
      <c r="BE53" s="442"/>
      <c r="BF53" s="442"/>
      <c r="BG53" s="442"/>
      <c r="BH53" s="442"/>
      <c r="BI53" s="442"/>
      <c r="BJ53" s="442"/>
      <c r="BK53" s="442"/>
      <c r="BL53" s="442"/>
      <c r="BM53" s="442"/>
      <c r="BN53" s="442"/>
      <c r="BO53" s="442"/>
      <c r="BP53" s="442"/>
      <c r="BQ53" s="442"/>
      <c r="BR53" s="442"/>
      <c r="BS53" s="442"/>
      <c r="BT53" s="442"/>
      <c r="BU53" s="443"/>
    </row>
    <row r="54" ht="12" customHeight="1" spans="1:73" x14ac:dyDescent="0.25">
      <c r="A54" s="444"/>
      <c r="B54" s="445"/>
      <c r="C54" s="446"/>
      <c r="D54" s="446"/>
      <c r="E54" s="446"/>
      <c r="F54" s="446"/>
      <c r="G54" s="446"/>
      <c r="H54" s="446"/>
      <c r="I54" s="446"/>
      <c r="J54" s="446"/>
      <c r="K54" s="446"/>
      <c r="L54" s="446"/>
      <c r="M54" s="446"/>
      <c r="N54" s="446"/>
      <c r="O54" s="446"/>
      <c r="P54" s="446"/>
      <c r="Q54" s="446"/>
      <c r="R54" s="446"/>
      <c r="S54" s="446"/>
      <c r="T54" s="446"/>
      <c r="U54" s="446"/>
      <c r="V54" s="446"/>
      <c r="W54" s="446"/>
      <c r="X54" s="446"/>
      <c r="Y54" s="446"/>
      <c r="Z54" s="446"/>
      <c r="AA54" s="446"/>
      <c r="AB54" s="446"/>
      <c r="AC54" s="446"/>
      <c r="AD54" s="446"/>
      <c r="AE54" s="446"/>
      <c r="AF54" s="446"/>
      <c r="AG54" s="446"/>
      <c r="AH54" s="446"/>
      <c r="AI54" s="446"/>
      <c r="AJ54" s="446"/>
      <c r="AK54" s="446"/>
      <c r="AL54" s="446"/>
      <c r="AM54" s="446"/>
      <c r="AN54" s="446"/>
      <c r="AO54" s="446"/>
      <c r="AP54" s="446"/>
      <c r="AQ54" s="446"/>
      <c r="AR54" s="446"/>
      <c r="AS54" s="446"/>
      <c r="AT54" s="446"/>
      <c r="AU54" s="446"/>
      <c r="AV54" s="446"/>
      <c r="AW54" s="446"/>
      <c r="AX54" s="446"/>
      <c r="AY54" s="446"/>
      <c r="AZ54" s="446"/>
      <c r="BA54" s="446"/>
      <c r="BB54" s="446"/>
      <c r="BC54" s="446"/>
      <c r="BD54" s="446"/>
      <c r="BE54" s="446"/>
      <c r="BF54" s="446"/>
      <c r="BG54" s="446"/>
      <c r="BH54" s="446"/>
      <c r="BI54" s="446"/>
      <c r="BJ54" s="446"/>
      <c r="BK54" s="446"/>
      <c r="BL54" s="446"/>
      <c r="BM54" s="446"/>
      <c r="BN54" s="446"/>
      <c r="BO54" s="446"/>
      <c r="BP54" s="446"/>
      <c r="BQ54" s="446"/>
      <c r="BR54" s="446"/>
      <c r="BS54" s="446"/>
      <c r="BT54" s="446"/>
      <c r="BU54" s="447"/>
    </row>
    <row r="55" ht="12" customHeight="1" spans="1:73" x14ac:dyDescent="0.25">
      <c r="A55" s="444"/>
      <c r="B55" s="445"/>
      <c r="C55" s="446"/>
      <c r="D55" s="446"/>
      <c r="E55" s="446"/>
      <c r="F55" s="446"/>
      <c r="G55" s="446"/>
      <c r="H55" s="446"/>
      <c r="I55" s="446"/>
      <c r="J55" s="446"/>
      <c r="K55" s="446"/>
      <c r="L55" s="446"/>
      <c r="M55" s="446"/>
      <c r="N55" s="446"/>
      <c r="O55" s="446"/>
      <c r="P55" s="446"/>
      <c r="Q55" s="446"/>
      <c r="R55" s="446"/>
      <c r="S55" s="446"/>
      <c r="T55" s="446"/>
      <c r="U55" s="446"/>
      <c r="V55" s="446"/>
      <c r="W55" s="446"/>
      <c r="X55" s="446"/>
      <c r="Y55" s="446"/>
      <c r="Z55" s="446"/>
      <c r="AA55" s="446"/>
      <c r="AB55" s="446"/>
      <c r="AC55" s="446"/>
      <c r="AD55" s="446"/>
      <c r="AE55" s="446"/>
      <c r="AF55" s="446"/>
      <c r="AG55" s="446"/>
      <c r="AH55" s="446"/>
      <c r="AI55" s="446"/>
      <c r="AJ55" s="446"/>
      <c r="AK55" s="446"/>
      <c r="AL55" s="446"/>
      <c r="AM55" s="446"/>
      <c r="AN55" s="446"/>
      <c r="AO55" s="446"/>
      <c r="AP55" s="446"/>
      <c r="AQ55" s="446"/>
      <c r="AR55" s="446"/>
      <c r="AS55" s="446"/>
      <c r="AT55" s="446"/>
      <c r="AU55" s="446"/>
      <c r="AV55" s="446"/>
      <c r="AW55" s="446"/>
      <c r="AX55" s="446"/>
      <c r="AY55" s="446"/>
      <c r="AZ55" s="446"/>
      <c r="BA55" s="446"/>
      <c r="BB55" s="446"/>
      <c r="BC55" s="446"/>
      <c r="BD55" s="446"/>
      <c r="BE55" s="446"/>
      <c r="BF55" s="446"/>
      <c r="BG55" s="446"/>
      <c r="BH55" s="446"/>
      <c r="BI55" s="446"/>
      <c r="BJ55" s="446"/>
      <c r="BK55" s="446"/>
      <c r="BL55" s="446"/>
      <c r="BM55" s="446"/>
      <c r="BN55" s="446"/>
      <c r="BO55" s="446"/>
      <c r="BP55" s="446"/>
      <c r="BQ55" s="446"/>
      <c r="BR55" s="446"/>
      <c r="BS55" s="446"/>
      <c r="BT55" s="446"/>
      <c r="BU55" s="447"/>
    </row>
    <row r="56" ht="12" customHeight="1" spans="1:73" x14ac:dyDescent="0.25">
      <c r="A56" s="444"/>
      <c r="B56" s="445"/>
      <c r="C56" s="446"/>
      <c r="D56" s="446"/>
      <c r="E56" s="446"/>
      <c r="F56" s="446"/>
      <c r="G56" s="446"/>
      <c r="H56" s="446"/>
      <c r="I56" s="446"/>
      <c r="J56" s="446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446"/>
      <c r="AB56" s="446"/>
      <c r="AC56" s="446"/>
      <c r="AD56" s="446"/>
      <c r="AE56" s="446"/>
      <c r="AF56" s="446"/>
      <c r="AG56" s="446"/>
      <c r="AH56" s="446"/>
      <c r="AI56" s="446"/>
      <c r="AJ56" s="446"/>
      <c r="AK56" s="446"/>
      <c r="AL56" s="446"/>
      <c r="AM56" s="446"/>
      <c r="AN56" s="446"/>
      <c r="AO56" s="446"/>
      <c r="AP56" s="446"/>
      <c r="AQ56" s="446"/>
      <c r="AR56" s="446"/>
      <c r="AS56" s="446"/>
      <c r="AT56" s="446"/>
      <c r="AU56" s="446"/>
      <c r="AV56" s="446"/>
      <c r="AW56" s="446"/>
      <c r="AX56" s="446"/>
      <c r="AY56" s="446"/>
      <c r="AZ56" s="446"/>
      <c r="BA56" s="446"/>
      <c r="BB56" s="446"/>
      <c r="BC56" s="446"/>
      <c r="BD56" s="446"/>
      <c r="BE56" s="446"/>
      <c r="BF56" s="446"/>
      <c r="BG56" s="446"/>
      <c r="BH56" s="446"/>
      <c r="BI56" s="446"/>
      <c r="BJ56" s="446"/>
      <c r="BK56" s="446"/>
      <c r="BL56" s="446"/>
      <c r="BM56" s="446"/>
      <c r="BN56" s="446"/>
      <c r="BO56" s="446"/>
      <c r="BP56" s="446"/>
      <c r="BQ56" s="446"/>
      <c r="BR56" s="446"/>
      <c r="BS56" s="446"/>
      <c r="BT56" s="446"/>
      <c r="BU56" s="447"/>
    </row>
    <row r="57" ht="13.5" customHeight="1" x14ac:dyDescent="0.25"/>
    <row r="58" ht="13.5" customHeight="1" x14ac:dyDescent="0.25"/>
  </sheetData>
  <sheetProtection selectLockedCells="1"/>
  <mergeCells count="8">
    <mergeCell ref="A2:BU2"/>
    <mergeCell ref="C5:U5"/>
    <mergeCell ref="V5:AP5"/>
    <mergeCell ref="AQ5:BL5"/>
    <mergeCell ref="BM5:BT5"/>
    <mergeCell ref="A5:A7"/>
    <mergeCell ref="B5:B7"/>
    <mergeCell ref="BU5:BU7"/>
  </mergeCells>
  <conditionalFormatting sqref="BM8:BT56">
    <cfRule type="cellIs" dxfId="38" priority="10" operator="equal">
      <formula>0</formula>
    </cfRule>
  </conditionalFormatting>
  <printOptions horizontalCentered="1"/>
  <pageMargins left="0.2362204724409449" right="0.2362204724409449" top="0.5118110236220472" bottom="0.1968503937007874" header="0.31496062992125984" footer="0.31496062992125984"/>
  <pageSetup orientation="landscape" horizontalDpi="120" verticalDpi="144" scale="90" fitToWidth="1" fitToHeight="1" firstPageNumber="1" useFirstPageNumber="1" copies="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  <pageSetUpPr fitToPage="1"/>
  </sheetPr>
  <dimension ref="A1:BU58"/>
  <sheetViews>
    <sheetView workbookViewId="0" zoomScale="160" zoomScaleNormal="100" view="pageBreakPreview">
      <selection activeCell="I4" sqref="I4"/>
    </sheetView>
  </sheetViews>
  <sheetFormatPr defaultRowHeight="15" outlineLevelRow="0" outlineLevelCol="0" x14ac:dyDescent="0.25"/>
  <cols>
    <col min="1" max="1" width="2.28515625" customWidth="1"/>
    <col min="2" max="2" width="24.140625" customWidth="1"/>
    <col min="3" max="72" width="1.7109375" customWidth="1"/>
    <col min="73" max="73" width="3.140625" customWidth="1"/>
    <col min="74" max="136" width="2" customWidth="1"/>
  </cols>
  <sheetData>
    <row r="1" ht="11.25" customHeight="1" spans="1:72" x14ac:dyDescent="0.25">
      <c r="A1" s="58" t="str">
        <f>NOMINA!$F$1</f>
        <v>U.E. "BEATRIZ HARTMANN DE BEDREGAL"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  <c r="AA1" s="57"/>
      <c r="AB1" s="57"/>
      <c r="AC1" s="57"/>
      <c r="AD1" s="57"/>
      <c r="AE1" s="57"/>
      <c r="AF1" s="57"/>
      <c r="AG1" s="57"/>
      <c r="AH1" s="57"/>
      <c r="AI1" s="57"/>
      <c r="AJ1" s="57"/>
      <c r="AK1" s="57"/>
      <c r="AL1" s="57"/>
      <c r="AM1" s="57"/>
      <c r="AN1" s="57"/>
      <c r="AO1" s="57"/>
      <c r="AP1" s="57"/>
      <c r="AQ1" s="57"/>
      <c r="AR1" s="57"/>
      <c r="AS1" s="57"/>
      <c r="AT1" s="57"/>
      <c r="AU1" s="57"/>
      <c r="AV1" s="57"/>
      <c r="AW1" s="57"/>
      <c r="AX1" s="57"/>
      <c r="AY1" s="57"/>
      <c r="AZ1" s="57"/>
      <c r="BA1" s="57"/>
      <c r="BB1" s="57"/>
      <c r="BC1" s="57"/>
      <c r="BD1" s="57"/>
      <c r="BE1" s="57"/>
      <c r="BF1" s="57"/>
      <c r="BG1" s="57"/>
      <c r="BH1" s="57"/>
      <c r="BI1" s="57"/>
      <c r="BJ1" s="57"/>
      <c r="BK1" s="57"/>
      <c r="BL1" s="57"/>
      <c r="BM1" s="57"/>
      <c r="BN1" s="57"/>
      <c r="BO1" s="57"/>
      <c r="BP1" s="57"/>
      <c r="BQ1" s="57"/>
      <c r="BR1" s="57"/>
      <c r="BS1" s="57"/>
      <c r="BT1" s="57"/>
    </row>
    <row r="2" ht="24.75" customHeight="1" spans="1:73" x14ac:dyDescent="0.25">
      <c r="A2" s="205" t="s">
        <v>484</v>
      </c>
      <c r="B2" s="205"/>
      <c r="C2" s="205"/>
      <c r="D2" s="205"/>
      <c r="E2" s="205"/>
      <c r="F2" s="205"/>
      <c r="G2" s="205"/>
      <c r="H2" s="205"/>
      <c r="I2" s="205"/>
      <c r="J2" s="205"/>
      <c r="K2" s="205"/>
      <c r="L2" s="205"/>
      <c r="M2" s="205"/>
      <c r="N2" s="205"/>
      <c r="O2" s="205"/>
      <c r="P2" s="205"/>
      <c r="Q2" s="205"/>
      <c r="R2" s="205"/>
      <c r="S2" s="205"/>
      <c r="T2" s="205"/>
      <c r="U2" s="205"/>
      <c r="V2" s="205"/>
      <c r="W2" s="205"/>
      <c r="X2" s="205"/>
      <c r="Y2" s="205"/>
      <c r="Z2" s="205"/>
      <c r="AA2" s="205"/>
      <c r="AB2" s="205"/>
      <c r="AC2" s="205"/>
      <c r="AD2" s="205"/>
      <c r="AE2" s="205"/>
      <c r="AF2" s="205"/>
      <c r="AG2" s="205"/>
      <c r="AH2" s="205"/>
      <c r="AI2" s="205"/>
      <c r="AJ2" s="205"/>
      <c r="AK2" s="205"/>
      <c r="AL2" s="205"/>
      <c r="AM2" s="205"/>
      <c r="AN2" s="205"/>
      <c r="AO2" s="205"/>
      <c r="AP2" s="205"/>
      <c r="AQ2" s="205"/>
      <c r="AR2" s="205"/>
      <c r="AS2" s="205"/>
      <c r="AT2" s="205"/>
      <c r="AU2" s="205"/>
      <c r="AV2" s="205"/>
      <c r="AW2" s="205"/>
      <c r="AX2" s="205"/>
      <c r="AY2" s="205"/>
      <c r="AZ2" s="205"/>
      <c r="BA2" s="205"/>
      <c r="BB2" s="205"/>
      <c r="BC2" s="205"/>
      <c r="BD2" s="205"/>
      <c r="BE2" s="205"/>
      <c r="BF2" s="205"/>
      <c r="BG2" s="205"/>
      <c r="BH2" s="205"/>
      <c r="BI2" s="205"/>
      <c r="BJ2" s="205"/>
      <c r="BK2" s="205"/>
      <c r="BL2" s="205"/>
      <c r="BM2" s="205"/>
      <c r="BN2" s="205"/>
      <c r="BO2" s="205"/>
      <c r="BP2" s="205"/>
      <c r="BQ2" s="205"/>
      <c r="BR2" s="205"/>
      <c r="BS2" s="205"/>
      <c r="BT2" s="205"/>
      <c r="BU2" s="205"/>
    </row>
    <row r="3" ht="24.75" customHeight="1" spans="1:73" x14ac:dyDescent="0.25">
      <c r="A3" s="206"/>
      <c r="B3" s="206"/>
      <c r="C3" s="206"/>
      <c r="D3" s="206"/>
      <c r="E3" s="206"/>
      <c r="F3" s="206"/>
      <c r="G3" s="206"/>
      <c r="H3" s="206"/>
      <c r="I3" s="206"/>
      <c r="J3" s="206"/>
      <c r="K3" s="206"/>
      <c r="L3" s="206"/>
      <c r="M3" s="206"/>
      <c r="N3" s="206"/>
      <c r="O3" s="206"/>
      <c r="P3" s="206"/>
      <c r="Q3" s="206"/>
      <c r="R3" s="206"/>
      <c r="S3" s="206"/>
      <c r="T3" s="206"/>
      <c r="U3" s="206"/>
      <c r="V3" s="206"/>
      <c r="W3" s="206"/>
      <c r="X3" s="206"/>
      <c r="Y3" s="206"/>
      <c r="Z3" s="206"/>
      <c r="AA3" s="206"/>
      <c r="AB3" s="206"/>
      <c r="AC3" s="206"/>
      <c r="AD3" s="206"/>
      <c r="AE3" s="206"/>
      <c r="AF3" s="206"/>
      <c r="AG3" s="206"/>
      <c r="AH3" s="206"/>
      <c r="AI3" s="206"/>
      <c r="AJ3" s="206"/>
      <c r="AK3" s="206"/>
      <c r="AL3" s="206"/>
      <c r="AM3" s="206"/>
      <c r="AN3" s="206"/>
      <c r="AO3" s="206"/>
      <c r="AP3" s="206"/>
      <c r="AQ3" s="206"/>
      <c r="AR3" s="206"/>
      <c r="AS3" s="206"/>
      <c r="AT3" s="206"/>
      <c r="AU3" s="206"/>
      <c r="AV3" s="206"/>
      <c r="AW3" s="206"/>
      <c r="AX3" s="206"/>
      <c r="AY3" s="206"/>
      <c r="AZ3" s="206"/>
      <c r="BA3" s="206"/>
      <c r="BB3" s="206"/>
      <c r="BC3" s="206"/>
      <c r="BD3" s="206"/>
      <c r="BE3" s="206"/>
      <c r="BF3" s="206"/>
      <c r="BG3" s="206"/>
      <c r="BH3" s="206"/>
      <c r="BI3" s="206"/>
      <c r="BJ3" s="206"/>
      <c r="BK3" s="206"/>
      <c r="BL3" s="206"/>
      <c r="BM3" s="206"/>
      <c r="BN3" s="206"/>
      <c r="BO3" s="206"/>
      <c r="BP3" s="206"/>
      <c r="BQ3" s="206"/>
      <c r="BR3" s="206"/>
      <c r="BS3" s="206"/>
      <c r="BT3" s="206"/>
      <c r="BU3" s="206"/>
    </row>
    <row r="4" ht="21.75" customHeight="1" spans="1:72" s="207" customFormat="1" x14ac:dyDescent="0.25">
      <c r="A4" s="208" t="str">
        <f>NOMINA!$C$1</f>
        <v>PROFESOR(A): SARA VALDIVIA ARANCIBIA</v>
      </c>
      <c r="B4" s="209"/>
      <c r="C4" s="209"/>
      <c r="D4" s="209"/>
      <c r="E4" s="210"/>
      <c r="F4" s="209"/>
      <c r="G4" s="209"/>
      <c r="H4" s="209"/>
      <c r="I4" s="209"/>
      <c r="J4" s="209"/>
      <c r="K4" s="209"/>
      <c r="L4" s="209"/>
      <c r="M4" s="209"/>
      <c r="N4" s="209"/>
      <c r="O4" s="209"/>
      <c r="P4" s="209"/>
      <c r="Q4" s="209"/>
      <c r="R4" s="209"/>
      <c r="S4" s="209"/>
      <c r="T4" s="209"/>
      <c r="U4" s="209"/>
      <c r="V4" s="209"/>
      <c r="W4" s="209"/>
      <c r="X4" s="208" t="str">
        <f>NOMINA!$C$2</f>
        <v>CURSO: 5º "A" PRIMARIA</v>
      </c>
      <c r="Y4" s="209"/>
      <c r="Z4" s="210"/>
      <c r="AA4" s="209"/>
      <c r="AB4" s="209"/>
      <c r="AC4" s="209"/>
      <c r="AD4" s="209"/>
      <c r="AE4" s="209"/>
      <c r="AF4" s="209"/>
      <c r="AG4" s="209"/>
      <c r="AH4" s="209"/>
      <c r="AI4" s="209"/>
      <c r="AJ4" s="209"/>
      <c r="AK4" s="209"/>
      <c r="AL4" s="209"/>
      <c r="AM4" s="209"/>
      <c r="AN4" s="209"/>
      <c r="AO4" s="209"/>
      <c r="AP4" s="209"/>
      <c r="AQ4" s="209"/>
      <c r="AR4" s="208" t="str">
        <f>NOMINA!$C$4</f>
        <v>GESTIÓN: 2024</v>
      </c>
      <c r="AS4" s="209"/>
      <c r="AT4" s="210"/>
      <c r="AU4" s="210"/>
      <c r="AV4" s="209"/>
      <c r="AW4" s="209"/>
      <c r="AX4" s="209"/>
      <c r="AY4" s="209"/>
      <c r="AZ4" s="209"/>
      <c r="BA4" s="209"/>
      <c r="BB4" s="209"/>
      <c r="BC4" s="209"/>
      <c r="BD4" s="209"/>
      <c r="BE4" s="209"/>
      <c r="BF4" s="209"/>
      <c r="BG4" s="209"/>
      <c r="BH4" s="209"/>
      <c r="BI4" s="209"/>
      <c r="BJ4" s="209"/>
      <c r="BK4" s="209"/>
      <c r="BL4" s="209"/>
      <c r="BM4" s="209"/>
      <c r="BN4" s="209"/>
      <c r="BO4" s="209"/>
      <c r="BP4" s="209"/>
      <c r="BQ4" s="209"/>
      <c r="BR4" s="209"/>
      <c r="BS4" s="209"/>
      <c r="BT4" s="209"/>
    </row>
    <row r="5" ht="17.25" customHeight="1" spans="1:73" s="211" customFormat="1" x14ac:dyDescent="0.25">
      <c r="A5" s="212" t="s">
        <v>202</v>
      </c>
      <c r="B5" s="213" t="s">
        <v>203</v>
      </c>
      <c r="C5" s="214" t="s">
        <v>204</v>
      </c>
      <c r="D5" s="215"/>
      <c r="E5" s="215"/>
      <c r="F5" s="215"/>
      <c r="G5" s="215"/>
      <c r="H5" s="215"/>
      <c r="I5" s="215"/>
      <c r="J5" s="215"/>
      <c r="K5" s="215"/>
      <c r="L5" s="215"/>
      <c r="M5" s="215"/>
      <c r="N5" s="215"/>
      <c r="O5" s="215"/>
      <c r="P5" s="215"/>
      <c r="Q5" s="215"/>
      <c r="R5" s="215"/>
      <c r="S5" s="215"/>
      <c r="T5" s="215"/>
      <c r="U5" s="216"/>
      <c r="V5" s="217" t="s">
        <v>205</v>
      </c>
      <c r="W5" s="215"/>
      <c r="X5" s="215"/>
      <c r="Y5" s="215"/>
      <c r="Z5" s="215"/>
      <c r="AA5" s="215"/>
      <c r="AB5" s="215"/>
      <c r="AC5" s="215"/>
      <c r="AD5" s="215"/>
      <c r="AE5" s="215"/>
      <c r="AF5" s="215"/>
      <c r="AG5" s="215"/>
      <c r="AH5" s="215"/>
      <c r="AI5" s="215"/>
      <c r="AJ5" s="215"/>
      <c r="AK5" s="215"/>
      <c r="AL5" s="215"/>
      <c r="AM5" s="215"/>
      <c r="AN5" s="215"/>
      <c r="AO5" s="215"/>
      <c r="AP5" s="215"/>
      <c r="AQ5" s="217" t="s">
        <v>206</v>
      </c>
      <c r="AR5" s="215"/>
      <c r="AS5" s="215"/>
      <c r="AT5" s="215"/>
      <c r="AU5" s="215"/>
      <c r="AV5" s="215"/>
      <c r="AW5" s="215"/>
      <c r="AX5" s="215"/>
      <c r="AY5" s="215"/>
      <c r="AZ5" s="215"/>
      <c r="BA5" s="215"/>
      <c r="BB5" s="215"/>
      <c r="BC5" s="215"/>
      <c r="BD5" s="215"/>
      <c r="BE5" s="215"/>
      <c r="BF5" s="215"/>
      <c r="BG5" s="215"/>
      <c r="BH5" s="215"/>
      <c r="BI5" s="215"/>
      <c r="BJ5" s="215"/>
      <c r="BK5" s="215"/>
      <c r="BL5" s="216"/>
      <c r="BM5" s="217" t="s">
        <v>207</v>
      </c>
      <c r="BN5" s="215"/>
      <c r="BO5" s="215"/>
      <c r="BP5" s="215"/>
      <c r="BQ5" s="215"/>
      <c r="BR5" s="215"/>
      <c r="BS5" s="215"/>
      <c r="BT5" s="215"/>
      <c r="BU5" s="222" t="s">
        <v>211</v>
      </c>
    </row>
    <row r="6" ht="17.25" customHeight="1" spans="1:73" s="211" customFormat="1" x14ac:dyDescent="0.25">
      <c r="A6" s="212"/>
      <c r="B6" s="213"/>
      <c r="C6" s="223" t="s">
        <v>212</v>
      </c>
      <c r="D6" s="224" t="s">
        <v>29</v>
      </c>
      <c r="E6" s="224" t="s">
        <v>213</v>
      </c>
      <c r="F6" s="224" t="s">
        <v>214</v>
      </c>
      <c r="G6" s="224" t="s">
        <v>99</v>
      </c>
      <c r="H6" s="223" t="s">
        <v>212</v>
      </c>
      <c r="I6" s="224" t="s">
        <v>29</v>
      </c>
      <c r="J6" s="224" t="s">
        <v>213</v>
      </c>
      <c r="K6" s="224" t="s">
        <v>214</v>
      </c>
      <c r="L6" s="224" t="s">
        <v>99</v>
      </c>
      <c r="M6" s="223" t="s">
        <v>212</v>
      </c>
      <c r="N6" s="224" t="s">
        <v>29</v>
      </c>
      <c r="O6" s="224" t="s">
        <v>213</v>
      </c>
      <c r="P6" s="224" t="s">
        <v>214</v>
      </c>
      <c r="Q6" s="224" t="s">
        <v>99</v>
      </c>
      <c r="R6" s="223" t="s">
        <v>212</v>
      </c>
      <c r="S6" s="224" t="s">
        <v>29</v>
      </c>
      <c r="T6" s="224" t="s">
        <v>213</v>
      </c>
      <c r="U6" s="225" t="s">
        <v>214</v>
      </c>
      <c r="V6" s="226" t="s">
        <v>99</v>
      </c>
      <c r="W6" s="223" t="s">
        <v>212</v>
      </c>
      <c r="X6" s="224" t="s">
        <v>29</v>
      </c>
      <c r="Y6" s="224" t="s">
        <v>213</v>
      </c>
      <c r="Z6" s="224" t="s">
        <v>214</v>
      </c>
      <c r="AA6" s="224" t="s">
        <v>99</v>
      </c>
      <c r="AB6" s="223" t="s">
        <v>212</v>
      </c>
      <c r="AC6" s="224" t="s">
        <v>29</v>
      </c>
      <c r="AD6" s="224" t="s">
        <v>213</v>
      </c>
      <c r="AE6" s="224" t="s">
        <v>214</v>
      </c>
      <c r="AF6" s="224" t="s">
        <v>99</v>
      </c>
      <c r="AG6" s="223" t="s">
        <v>212</v>
      </c>
      <c r="AH6" s="224" t="s">
        <v>29</v>
      </c>
      <c r="AI6" s="224" t="s">
        <v>213</v>
      </c>
      <c r="AJ6" s="224" t="s">
        <v>214</v>
      </c>
      <c r="AK6" s="224" t="s">
        <v>99</v>
      </c>
      <c r="AL6" s="223" t="s">
        <v>212</v>
      </c>
      <c r="AM6" s="224" t="s">
        <v>29</v>
      </c>
      <c r="AN6" s="224" t="s">
        <v>213</v>
      </c>
      <c r="AO6" s="224" t="s">
        <v>214</v>
      </c>
      <c r="AP6" s="225" t="s">
        <v>99</v>
      </c>
      <c r="AQ6" s="227" t="s">
        <v>212</v>
      </c>
      <c r="AR6" s="224" t="s">
        <v>29</v>
      </c>
      <c r="AS6" s="224" t="s">
        <v>213</v>
      </c>
      <c r="AT6" s="224" t="s">
        <v>214</v>
      </c>
      <c r="AU6" s="224" t="s">
        <v>99</v>
      </c>
      <c r="AV6" s="223" t="s">
        <v>212</v>
      </c>
      <c r="AW6" s="224" t="s">
        <v>29</v>
      </c>
      <c r="AX6" s="224" t="s">
        <v>213</v>
      </c>
      <c r="AY6" s="224" t="s">
        <v>214</v>
      </c>
      <c r="AZ6" s="224" t="s">
        <v>99</v>
      </c>
      <c r="BA6" s="223" t="s">
        <v>212</v>
      </c>
      <c r="BB6" s="224" t="s">
        <v>29</v>
      </c>
      <c r="BC6" s="224" t="s">
        <v>213</v>
      </c>
      <c r="BD6" s="224" t="s">
        <v>214</v>
      </c>
      <c r="BE6" s="224" t="s">
        <v>99</v>
      </c>
      <c r="BF6" s="223" t="s">
        <v>212</v>
      </c>
      <c r="BG6" s="224" t="s">
        <v>29</v>
      </c>
      <c r="BH6" s="224" t="s">
        <v>213</v>
      </c>
      <c r="BI6" s="224" t="s">
        <v>214</v>
      </c>
      <c r="BJ6" s="224" t="s">
        <v>99</v>
      </c>
      <c r="BK6" s="223" t="s">
        <v>212</v>
      </c>
      <c r="BL6" s="225" t="s">
        <v>29</v>
      </c>
      <c r="BM6" s="226" t="s">
        <v>213</v>
      </c>
      <c r="BN6" s="224" t="s">
        <v>214</v>
      </c>
      <c r="BO6" s="224" t="s">
        <v>99</v>
      </c>
      <c r="BP6" s="223" t="s">
        <v>212</v>
      </c>
      <c r="BQ6" s="224" t="s">
        <v>29</v>
      </c>
      <c r="BR6" s="224" t="s">
        <v>213</v>
      </c>
      <c r="BS6" s="224" t="s">
        <v>214</v>
      </c>
      <c r="BT6" s="224" t="s">
        <v>99</v>
      </c>
      <c r="BU6" s="231"/>
    </row>
    <row r="7" ht="17.25" customHeight="1" spans="1:73" s="211" customFormat="1" x14ac:dyDescent="0.25">
      <c r="A7" s="212"/>
      <c r="B7" s="213"/>
      <c r="C7" s="224">
        <v>5</v>
      </c>
      <c r="D7" s="224">
        <v>6</v>
      </c>
      <c r="E7" s="224">
        <v>7</v>
      </c>
      <c r="F7" s="224">
        <v>8</v>
      </c>
      <c r="G7" s="224">
        <v>9</v>
      </c>
      <c r="H7" s="224">
        <v>12</v>
      </c>
      <c r="I7" s="224">
        <v>13</v>
      </c>
      <c r="J7" s="224">
        <v>14</v>
      </c>
      <c r="K7" s="224">
        <v>15</v>
      </c>
      <c r="L7" s="224">
        <v>16</v>
      </c>
      <c r="M7" s="224">
        <v>19</v>
      </c>
      <c r="N7" s="224">
        <v>20</v>
      </c>
      <c r="O7" s="224">
        <v>21</v>
      </c>
      <c r="P7" s="224">
        <v>22</v>
      </c>
      <c r="Q7" s="224">
        <v>23</v>
      </c>
      <c r="R7" s="224">
        <v>26</v>
      </c>
      <c r="S7" s="224">
        <v>27</v>
      </c>
      <c r="T7" s="224">
        <v>28</v>
      </c>
      <c r="U7" s="225">
        <v>29</v>
      </c>
      <c r="V7" s="226">
        <v>1</v>
      </c>
      <c r="W7" s="224">
        <v>4</v>
      </c>
      <c r="X7" s="224">
        <v>5</v>
      </c>
      <c r="Y7" s="224">
        <v>6</v>
      </c>
      <c r="Z7" s="224">
        <v>7</v>
      </c>
      <c r="AA7" s="224">
        <v>8</v>
      </c>
      <c r="AB7" s="224">
        <v>11</v>
      </c>
      <c r="AC7" s="224">
        <v>12</v>
      </c>
      <c r="AD7" s="224">
        <v>13</v>
      </c>
      <c r="AE7" s="224">
        <v>14</v>
      </c>
      <c r="AF7" s="224">
        <v>15</v>
      </c>
      <c r="AG7" s="224">
        <v>18</v>
      </c>
      <c r="AH7" s="224">
        <v>19</v>
      </c>
      <c r="AI7" s="224">
        <v>20</v>
      </c>
      <c r="AJ7" s="224">
        <v>21</v>
      </c>
      <c r="AK7" s="224">
        <v>22</v>
      </c>
      <c r="AL7" s="224">
        <v>25</v>
      </c>
      <c r="AM7" s="224">
        <v>26</v>
      </c>
      <c r="AN7" s="224">
        <v>27</v>
      </c>
      <c r="AO7" s="224">
        <v>28</v>
      </c>
      <c r="AP7" s="225">
        <v>29</v>
      </c>
      <c r="AQ7" s="226">
        <v>1</v>
      </c>
      <c r="AR7" s="224">
        <v>2</v>
      </c>
      <c r="AS7" s="224">
        <v>3</v>
      </c>
      <c r="AT7" s="224">
        <v>4</v>
      </c>
      <c r="AU7" s="224">
        <v>5</v>
      </c>
      <c r="AV7" s="224">
        <v>8</v>
      </c>
      <c r="AW7" s="224">
        <v>9</v>
      </c>
      <c r="AX7" s="224">
        <v>10</v>
      </c>
      <c r="AY7" s="224">
        <v>11</v>
      </c>
      <c r="AZ7" s="224">
        <v>12</v>
      </c>
      <c r="BA7" s="224">
        <v>15</v>
      </c>
      <c r="BB7" s="224">
        <v>16</v>
      </c>
      <c r="BC7" s="224">
        <v>17</v>
      </c>
      <c r="BD7" s="224">
        <v>18</v>
      </c>
      <c r="BE7" s="224">
        <v>19</v>
      </c>
      <c r="BF7" s="224">
        <v>22</v>
      </c>
      <c r="BG7" s="224">
        <v>23</v>
      </c>
      <c r="BH7" s="224">
        <v>24</v>
      </c>
      <c r="BI7" s="224">
        <v>25</v>
      </c>
      <c r="BJ7" s="224">
        <v>26</v>
      </c>
      <c r="BK7" s="224">
        <v>29</v>
      </c>
      <c r="BL7" s="225">
        <v>30</v>
      </c>
      <c r="BM7" s="226">
        <v>1</v>
      </c>
      <c r="BN7" s="224">
        <v>2</v>
      </c>
      <c r="BO7" s="224">
        <v>3</v>
      </c>
      <c r="BP7" s="224">
        <v>6</v>
      </c>
      <c r="BQ7" s="224">
        <v>7</v>
      </c>
      <c r="BR7" s="224">
        <v>8</v>
      </c>
      <c r="BS7" s="224">
        <v>9</v>
      </c>
      <c r="BT7" s="224">
        <v>10</v>
      </c>
      <c r="BU7" s="235"/>
    </row>
    <row r="8" ht="17.1" customHeight="1" spans="1:73" x14ac:dyDescent="0.25">
      <c r="A8" s="236">
        <v>1</v>
      </c>
      <c r="B8" s="237" t="str">
        <f>IF(NOMINA!B1="","",NOMINA!B1)</f>
        <v> TORREZ CAMILA VICTORIA</v>
      </c>
      <c r="C8" s="238"/>
      <c r="D8" s="239"/>
      <c r="E8" s="239"/>
      <c r="F8" s="239"/>
      <c r="G8" s="239"/>
      <c r="H8" s="239"/>
      <c r="I8" s="239"/>
      <c r="J8" s="239"/>
      <c r="K8" s="239"/>
      <c r="L8" s="239"/>
      <c r="M8" s="239"/>
      <c r="N8" s="239"/>
      <c r="O8" s="239"/>
      <c r="P8" s="239"/>
      <c r="Q8" s="239"/>
      <c r="R8" s="239"/>
      <c r="S8" s="239"/>
      <c r="T8" s="239"/>
      <c r="U8" s="240"/>
      <c r="V8" s="241"/>
      <c r="W8" s="239"/>
      <c r="X8" s="239"/>
      <c r="Y8" s="239"/>
      <c r="Z8" s="239"/>
      <c r="AA8" s="239"/>
      <c r="AB8" s="239"/>
      <c r="AC8" s="239"/>
      <c r="AD8" s="239"/>
      <c r="AE8" s="239"/>
      <c r="AF8" s="239"/>
      <c r="AG8" s="239"/>
      <c r="AH8" s="239"/>
      <c r="AI8" s="239"/>
      <c r="AJ8" s="239"/>
      <c r="AK8" s="239"/>
      <c r="AL8" s="239"/>
      <c r="AM8" s="239"/>
      <c r="AN8" s="239"/>
      <c r="AO8" s="239"/>
      <c r="AP8" s="242"/>
      <c r="AQ8" s="241"/>
      <c r="AR8" s="239"/>
      <c r="AS8" s="239"/>
      <c r="AT8" s="239"/>
      <c r="AU8" s="239"/>
      <c r="AV8" s="239"/>
      <c r="AW8" s="239"/>
      <c r="AX8" s="239"/>
      <c r="AY8" s="239"/>
      <c r="AZ8" s="239"/>
      <c r="BA8" s="239"/>
      <c r="BB8" s="239"/>
      <c r="BC8" s="239"/>
      <c r="BD8" s="239"/>
      <c r="BE8" s="239"/>
      <c r="BF8" s="239"/>
      <c r="BG8" s="239"/>
      <c r="BH8" s="239"/>
      <c r="BI8" s="239"/>
      <c r="BJ8" s="239"/>
      <c r="BK8" s="239"/>
      <c r="BL8" s="242"/>
      <c r="BM8" s="241"/>
      <c r="BN8" s="239"/>
      <c r="BO8" s="239"/>
      <c r="BP8" s="239"/>
      <c r="BQ8" s="239"/>
      <c r="BR8" s="239"/>
      <c r="BS8" s="239"/>
      <c r="BT8" s="239"/>
      <c r="BU8" s="246"/>
    </row>
    <row r="9" ht="17.1" customHeight="1" spans="1:73" x14ac:dyDescent="0.25">
      <c r="A9" s="236">
        <v>2</v>
      </c>
      <c r="B9" s="237" t="str">
        <f>IF(NOMINA!B2="","",NOMINA!B2)</f>
        <v>AZERO BLANCO SARAH JOYCE</v>
      </c>
      <c r="C9" s="238"/>
      <c r="D9" s="239"/>
      <c r="E9" s="239"/>
      <c r="F9" s="239"/>
      <c r="G9" s="239"/>
      <c r="H9" s="239"/>
      <c r="I9" s="239"/>
      <c r="J9" s="239"/>
      <c r="K9" s="239"/>
      <c r="L9" s="239"/>
      <c r="M9" s="239"/>
      <c r="N9" s="239"/>
      <c r="O9" s="239"/>
      <c r="P9" s="239"/>
      <c r="Q9" s="239"/>
      <c r="R9" s="239"/>
      <c r="S9" s="239"/>
      <c r="T9" s="239"/>
      <c r="U9" s="240"/>
      <c r="V9" s="241"/>
      <c r="W9" s="239"/>
      <c r="X9" s="239"/>
      <c r="Y9" s="239"/>
      <c r="Z9" s="239"/>
      <c r="AA9" s="239"/>
      <c r="AB9" s="239"/>
      <c r="AC9" s="239"/>
      <c r="AD9" s="239"/>
      <c r="AE9" s="239"/>
      <c r="AF9" s="239"/>
      <c r="AG9" s="239"/>
      <c r="AH9" s="239"/>
      <c r="AI9" s="239"/>
      <c r="AJ9" s="239"/>
      <c r="AK9" s="239"/>
      <c r="AL9" s="239"/>
      <c r="AM9" s="239"/>
      <c r="AN9" s="239"/>
      <c r="AO9" s="239"/>
      <c r="AP9" s="242"/>
      <c r="AQ9" s="241"/>
      <c r="AR9" s="239"/>
      <c r="AS9" s="239"/>
      <c r="AT9" s="239"/>
      <c r="AU9" s="239"/>
      <c r="AV9" s="239"/>
      <c r="AW9" s="239"/>
      <c r="AX9" s="239"/>
      <c r="AY9" s="239"/>
      <c r="AZ9" s="239"/>
      <c r="BA9" s="239"/>
      <c r="BB9" s="239"/>
      <c r="BC9" s="239"/>
      <c r="BD9" s="239"/>
      <c r="BE9" s="239"/>
      <c r="BF9" s="239"/>
      <c r="BG9" s="239"/>
      <c r="BH9" s="239"/>
      <c r="BI9" s="239"/>
      <c r="BJ9" s="239"/>
      <c r="BK9" s="239"/>
      <c r="BL9" s="242"/>
      <c r="BM9" s="241"/>
      <c r="BN9" s="239"/>
      <c r="BO9" s="239"/>
      <c r="BP9" s="239"/>
      <c r="BQ9" s="239"/>
      <c r="BR9" s="239"/>
      <c r="BS9" s="239"/>
      <c r="BT9" s="239"/>
      <c r="BU9" s="246"/>
    </row>
    <row r="10" ht="17.1" customHeight="1" spans="1:73" x14ac:dyDescent="0.25">
      <c r="A10" s="236">
        <v>3</v>
      </c>
      <c r="B10" s="237" t="str">
        <f>IF(NOMINA!B3="","",NOMINA!B3)</f>
        <v>BAUTISTA MITA RODRIGO </v>
      </c>
      <c r="C10" s="238"/>
      <c r="D10" s="239"/>
      <c r="E10" s="239"/>
      <c r="F10" s="239"/>
      <c r="G10" s="239"/>
      <c r="H10" s="239"/>
      <c r="I10" s="239"/>
      <c r="J10" s="239"/>
      <c r="K10" s="239"/>
      <c r="L10" s="239"/>
      <c r="M10" s="239"/>
      <c r="N10" s="239"/>
      <c r="O10" s="239"/>
      <c r="P10" s="239"/>
      <c r="Q10" s="239"/>
      <c r="R10" s="239"/>
      <c r="S10" s="239"/>
      <c r="T10" s="239"/>
      <c r="U10" s="240"/>
      <c r="V10" s="241"/>
      <c r="W10" s="239"/>
      <c r="X10" s="239"/>
      <c r="Y10" s="239"/>
      <c r="Z10" s="239"/>
      <c r="AA10" s="239"/>
      <c r="AB10" s="239"/>
      <c r="AC10" s="239"/>
      <c r="AD10" s="239"/>
      <c r="AE10" s="239"/>
      <c r="AF10" s="239"/>
      <c r="AG10" s="239"/>
      <c r="AH10" s="239"/>
      <c r="AI10" s="239"/>
      <c r="AJ10" s="239"/>
      <c r="AK10" s="239"/>
      <c r="AL10" s="239"/>
      <c r="AM10" s="239"/>
      <c r="AN10" s="239"/>
      <c r="AO10" s="239"/>
      <c r="AP10" s="242"/>
      <c r="AQ10" s="241"/>
      <c r="AR10" s="239"/>
      <c r="AS10" s="239"/>
      <c r="AT10" s="239"/>
      <c r="AU10" s="239"/>
      <c r="AV10" s="239"/>
      <c r="AW10" s="239"/>
      <c r="AX10" s="239"/>
      <c r="AY10" s="239"/>
      <c r="AZ10" s="239"/>
      <c r="BA10" s="239"/>
      <c r="BB10" s="239"/>
      <c r="BC10" s="239"/>
      <c r="BD10" s="239"/>
      <c r="BE10" s="239"/>
      <c r="BF10" s="239"/>
      <c r="BG10" s="239"/>
      <c r="BH10" s="239"/>
      <c r="BI10" s="239"/>
      <c r="BJ10" s="239"/>
      <c r="BK10" s="239"/>
      <c r="BL10" s="242"/>
      <c r="BM10" s="241"/>
      <c r="BN10" s="239"/>
      <c r="BO10" s="239"/>
      <c r="BP10" s="239"/>
      <c r="BQ10" s="239"/>
      <c r="BR10" s="239"/>
      <c r="BS10" s="239"/>
      <c r="BT10" s="239"/>
      <c r="BU10" s="246"/>
    </row>
    <row r="11" ht="17.1" customHeight="1" spans="1:73" x14ac:dyDescent="0.25">
      <c r="A11" s="236">
        <v>4</v>
      </c>
      <c r="B11" s="237" t="str">
        <f>IF(NOMINA!B4="","",NOMINA!B4)</f>
        <v>CANSECO PEREDO ANGELINA ISABELLA</v>
      </c>
      <c r="C11" s="238"/>
      <c r="D11" s="239"/>
      <c r="E11" s="239"/>
      <c r="F11" s="239"/>
      <c r="G11" s="239"/>
      <c r="H11" s="239"/>
      <c r="I11" s="239"/>
      <c r="J11" s="239"/>
      <c r="K11" s="239"/>
      <c r="L11" s="239"/>
      <c r="M11" s="239"/>
      <c r="N11" s="239"/>
      <c r="O11" s="239"/>
      <c r="P11" s="239"/>
      <c r="Q11" s="239"/>
      <c r="R11" s="239"/>
      <c r="S11" s="239"/>
      <c r="T11" s="239"/>
      <c r="U11" s="240"/>
      <c r="V11" s="241"/>
      <c r="W11" s="239"/>
      <c r="X11" s="239"/>
      <c r="Y11" s="239"/>
      <c r="Z11" s="239"/>
      <c r="AA11" s="239"/>
      <c r="AB11" s="239"/>
      <c r="AC11" s="239"/>
      <c r="AD11" s="239"/>
      <c r="AE11" s="239"/>
      <c r="AF11" s="239"/>
      <c r="AG11" s="239"/>
      <c r="AH11" s="239"/>
      <c r="AI11" s="239"/>
      <c r="AJ11" s="247"/>
      <c r="AK11" s="239"/>
      <c r="AL11" s="239"/>
      <c r="AM11" s="239"/>
      <c r="AN11" s="239"/>
      <c r="AO11" s="239"/>
      <c r="AP11" s="242"/>
      <c r="AQ11" s="241"/>
      <c r="AR11" s="239"/>
      <c r="AS11" s="239"/>
      <c r="AT11" s="239"/>
      <c r="AU11" s="239"/>
      <c r="AV11" s="239"/>
      <c r="AW11" s="239"/>
      <c r="AX11" s="239"/>
      <c r="AY11" s="239"/>
      <c r="AZ11" s="239"/>
      <c r="BA11" s="239"/>
      <c r="BB11" s="239"/>
      <c r="BC11" s="239"/>
      <c r="BD11" s="239"/>
      <c r="BE11" s="239"/>
      <c r="BF11" s="239"/>
      <c r="BG11" s="239"/>
      <c r="BH11" s="239"/>
      <c r="BI11" s="239"/>
      <c r="BJ11" s="239"/>
      <c r="BK11" s="239"/>
      <c r="BL11" s="242"/>
      <c r="BM11" s="241"/>
      <c r="BN11" s="239"/>
      <c r="BO11" s="239"/>
      <c r="BP11" s="239"/>
      <c r="BQ11" s="239"/>
      <c r="BR11" s="239"/>
      <c r="BS11" s="239"/>
      <c r="BT11" s="239"/>
      <c r="BU11" s="246"/>
    </row>
    <row r="12" ht="17.1" customHeight="1" spans="1:73" x14ac:dyDescent="0.25">
      <c r="A12" s="236">
        <v>5</v>
      </c>
      <c r="B12" s="237" t="str">
        <f>IF(NOMINA!B5="","",NOMINA!B5)</f>
        <v>CERVANTES GUTIERREZ LUIS FERNANDO</v>
      </c>
      <c r="C12" s="238"/>
      <c r="D12" s="239"/>
      <c r="E12" s="239"/>
      <c r="F12" s="239"/>
      <c r="G12" s="239"/>
      <c r="H12" s="239"/>
      <c r="I12" s="239"/>
      <c r="J12" s="239"/>
      <c r="K12" s="239"/>
      <c r="L12" s="239"/>
      <c r="M12" s="239"/>
      <c r="N12" s="239"/>
      <c r="O12" s="239"/>
      <c r="P12" s="239"/>
      <c r="Q12" s="239"/>
      <c r="R12" s="239"/>
      <c r="S12" s="239"/>
      <c r="T12" s="239"/>
      <c r="U12" s="240"/>
      <c r="V12" s="241"/>
      <c r="W12" s="239"/>
      <c r="X12" s="239"/>
      <c r="Y12" s="239"/>
      <c r="Z12" s="239"/>
      <c r="AA12" s="239"/>
      <c r="AB12" s="239"/>
      <c r="AC12" s="239"/>
      <c r="AD12" s="239"/>
      <c r="AE12" s="239"/>
      <c r="AF12" s="239"/>
      <c r="AG12" s="239"/>
      <c r="AH12" s="239"/>
      <c r="AI12" s="239"/>
      <c r="AJ12" s="239"/>
      <c r="AK12" s="239"/>
      <c r="AL12" s="239"/>
      <c r="AM12" s="239"/>
      <c r="AN12" s="239"/>
      <c r="AO12" s="239"/>
      <c r="AP12" s="242"/>
      <c r="AQ12" s="241"/>
      <c r="AR12" s="239"/>
      <c r="AS12" s="239"/>
      <c r="AT12" s="239"/>
      <c r="AU12" s="239"/>
      <c r="AV12" s="239"/>
      <c r="AW12" s="239"/>
      <c r="AX12" s="239"/>
      <c r="AY12" s="239"/>
      <c r="AZ12" s="239"/>
      <c r="BA12" s="239"/>
      <c r="BB12" s="239"/>
      <c r="BC12" s="239"/>
      <c r="BD12" s="239"/>
      <c r="BE12" s="239"/>
      <c r="BF12" s="239"/>
      <c r="BG12" s="239"/>
      <c r="BH12" s="239"/>
      <c r="BI12" s="239"/>
      <c r="BJ12" s="239"/>
      <c r="BK12" s="239"/>
      <c r="BL12" s="242"/>
      <c r="BM12" s="241"/>
      <c r="BN12" s="239"/>
      <c r="BO12" s="239"/>
      <c r="BP12" s="239"/>
      <c r="BQ12" s="239"/>
      <c r="BR12" s="239"/>
      <c r="BS12" s="239"/>
      <c r="BT12" s="239"/>
      <c r="BU12" s="246"/>
    </row>
    <row r="13" ht="17.1" customHeight="1" spans="1:73" x14ac:dyDescent="0.25">
      <c r="A13" s="236">
        <v>6</v>
      </c>
      <c r="B13" s="237" t="str">
        <f>IF(NOMINA!B6="","",NOMINA!B6)</f>
        <v>COLQUE QUENTA MICHELLE ANGELETH</v>
      </c>
      <c r="C13" s="238"/>
      <c r="D13" s="239"/>
      <c r="E13" s="239"/>
      <c r="F13" s="239"/>
      <c r="G13" s="239"/>
      <c r="H13" s="239"/>
      <c r="I13" s="239"/>
      <c r="J13" s="239"/>
      <c r="K13" s="239"/>
      <c r="L13" s="239"/>
      <c r="M13" s="239"/>
      <c r="N13" s="239"/>
      <c r="O13" s="239"/>
      <c r="P13" s="239"/>
      <c r="Q13" s="239"/>
      <c r="R13" s="239"/>
      <c r="S13" s="239"/>
      <c r="T13" s="239"/>
      <c r="U13" s="240"/>
      <c r="V13" s="241"/>
      <c r="W13" s="239"/>
      <c r="X13" s="239"/>
      <c r="Y13" s="239"/>
      <c r="Z13" s="239"/>
      <c r="AA13" s="239"/>
      <c r="AB13" s="239"/>
      <c r="AC13" s="239"/>
      <c r="AD13" s="239"/>
      <c r="AE13" s="239"/>
      <c r="AF13" s="239"/>
      <c r="AG13" s="239"/>
      <c r="AH13" s="239"/>
      <c r="AI13" s="239"/>
      <c r="AJ13" s="239"/>
      <c r="AK13" s="239"/>
      <c r="AL13" s="239"/>
      <c r="AM13" s="239"/>
      <c r="AN13" s="239"/>
      <c r="AO13" s="239"/>
      <c r="AP13" s="242"/>
      <c r="AQ13" s="241"/>
      <c r="AR13" s="239"/>
      <c r="AS13" s="239"/>
      <c r="AT13" s="239"/>
      <c r="AU13" s="239"/>
      <c r="AV13" s="239"/>
      <c r="AW13" s="239"/>
      <c r="AX13" s="239"/>
      <c r="AY13" s="239"/>
      <c r="AZ13" s="239"/>
      <c r="BA13" s="239"/>
      <c r="BB13" s="239"/>
      <c r="BC13" s="239"/>
      <c r="BD13" s="239"/>
      <c r="BE13" s="239"/>
      <c r="BF13" s="239"/>
      <c r="BG13" s="239"/>
      <c r="BH13" s="239"/>
      <c r="BI13" s="239"/>
      <c r="BJ13" s="239"/>
      <c r="BK13" s="239"/>
      <c r="BL13" s="242"/>
      <c r="BM13" s="241"/>
      <c r="BN13" s="239"/>
      <c r="BO13" s="239"/>
      <c r="BP13" s="239"/>
      <c r="BQ13" s="239"/>
      <c r="BR13" s="239"/>
      <c r="BS13" s="239"/>
      <c r="BT13" s="239"/>
      <c r="BU13" s="246"/>
    </row>
    <row r="14" ht="17.1" customHeight="1" spans="1:73" x14ac:dyDescent="0.25">
      <c r="A14" s="236">
        <v>7</v>
      </c>
      <c r="B14" s="237" t="str">
        <f>IF(NOMINA!B7="","",NOMINA!B7)</f>
        <v>CORDOVA MONTAÑO KENDALL MATIAS</v>
      </c>
      <c r="C14" s="238"/>
      <c r="D14" s="239"/>
      <c r="E14" s="239"/>
      <c r="F14" s="239"/>
      <c r="G14" s="239"/>
      <c r="H14" s="239"/>
      <c r="I14" s="239"/>
      <c r="J14" s="239"/>
      <c r="K14" s="239"/>
      <c r="L14" s="239"/>
      <c r="M14" s="239"/>
      <c r="N14" s="239"/>
      <c r="O14" s="239"/>
      <c r="P14" s="239"/>
      <c r="Q14" s="239"/>
      <c r="R14" s="239"/>
      <c r="S14" s="239"/>
      <c r="T14" s="239"/>
      <c r="U14" s="240"/>
      <c r="V14" s="241"/>
      <c r="W14" s="239"/>
      <c r="X14" s="239"/>
      <c r="Y14" s="239"/>
      <c r="Z14" s="239"/>
      <c r="AA14" s="239"/>
      <c r="AB14" s="239"/>
      <c r="AC14" s="239"/>
      <c r="AD14" s="239"/>
      <c r="AE14" s="239"/>
      <c r="AF14" s="239"/>
      <c r="AG14" s="239"/>
      <c r="AH14" s="239"/>
      <c r="AI14" s="239"/>
      <c r="AJ14" s="239"/>
      <c r="AK14" s="239"/>
      <c r="AL14" s="239"/>
      <c r="AM14" s="239"/>
      <c r="AN14" s="239"/>
      <c r="AO14" s="239"/>
      <c r="AP14" s="242"/>
      <c r="AQ14" s="241"/>
      <c r="AR14" s="239"/>
      <c r="AS14" s="239"/>
      <c r="AT14" s="239"/>
      <c r="AU14" s="239"/>
      <c r="AV14" s="239"/>
      <c r="AW14" s="239"/>
      <c r="AX14" s="239"/>
      <c r="AY14" s="239"/>
      <c r="AZ14" s="239"/>
      <c r="BA14" s="239"/>
      <c r="BB14" s="239"/>
      <c r="BC14" s="239"/>
      <c r="BD14" s="239"/>
      <c r="BE14" s="239"/>
      <c r="BF14" s="239"/>
      <c r="BG14" s="239"/>
      <c r="BH14" s="239"/>
      <c r="BI14" s="239"/>
      <c r="BJ14" s="239"/>
      <c r="BK14" s="239"/>
      <c r="BL14" s="242"/>
      <c r="BM14" s="241"/>
      <c r="BN14" s="239"/>
      <c r="BO14" s="239"/>
      <c r="BP14" s="239"/>
      <c r="BQ14" s="239"/>
      <c r="BR14" s="239"/>
      <c r="BS14" s="239"/>
      <c r="BT14" s="239"/>
      <c r="BU14" s="246"/>
    </row>
    <row r="15" ht="17.1" customHeight="1" spans="1:73" x14ac:dyDescent="0.25">
      <c r="A15" s="236">
        <v>8</v>
      </c>
      <c r="B15" s="237" t="str">
        <f>IF(NOMINA!B8="","",NOMINA!B8)</f>
        <v>CUCHALLO ALORAS CHRISTOPHER </v>
      </c>
      <c r="C15" s="238"/>
      <c r="D15" s="239"/>
      <c r="E15" s="239"/>
      <c r="F15" s="239"/>
      <c r="G15" s="239"/>
      <c r="H15" s="239"/>
      <c r="I15" s="239"/>
      <c r="J15" s="239"/>
      <c r="K15" s="239"/>
      <c r="L15" s="239"/>
      <c r="M15" s="239"/>
      <c r="N15" s="239"/>
      <c r="O15" s="239"/>
      <c r="P15" s="239"/>
      <c r="Q15" s="239"/>
      <c r="R15" s="239"/>
      <c r="S15" s="239"/>
      <c r="T15" s="239"/>
      <c r="U15" s="240"/>
      <c r="V15" s="241"/>
      <c r="W15" s="239"/>
      <c r="X15" s="239"/>
      <c r="Y15" s="239"/>
      <c r="Z15" s="239"/>
      <c r="AA15" s="239"/>
      <c r="AB15" s="239"/>
      <c r="AC15" s="239"/>
      <c r="AD15" s="239"/>
      <c r="AE15" s="239"/>
      <c r="AF15" s="239"/>
      <c r="AG15" s="239"/>
      <c r="AH15" s="239"/>
      <c r="AI15" s="239"/>
      <c r="AJ15" s="239"/>
      <c r="AK15" s="239"/>
      <c r="AL15" s="239"/>
      <c r="AM15" s="239"/>
      <c r="AN15" s="239"/>
      <c r="AO15" s="239"/>
      <c r="AP15" s="242"/>
      <c r="AQ15" s="241"/>
      <c r="AR15" s="239"/>
      <c r="AS15" s="239"/>
      <c r="AT15" s="239"/>
      <c r="AU15" s="239"/>
      <c r="AV15" s="239"/>
      <c r="AW15" s="239"/>
      <c r="AX15" s="239"/>
      <c r="AY15" s="239"/>
      <c r="AZ15" s="239"/>
      <c r="BA15" s="239"/>
      <c r="BB15" s="239"/>
      <c r="BC15" s="239"/>
      <c r="BD15" s="239"/>
      <c r="BE15" s="239"/>
      <c r="BF15" s="239"/>
      <c r="BG15" s="239"/>
      <c r="BH15" s="239"/>
      <c r="BI15" s="239"/>
      <c r="BJ15" s="239"/>
      <c r="BK15" s="239"/>
      <c r="BL15" s="242"/>
      <c r="BM15" s="241"/>
      <c r="BN15" s="239"/>
      <c r="BO15" s="239"/>
      <c r="BP15" s="239"/>
      <c r="BQ15" s="239"/>
      <c r="BR15" s="239"/>
      <c r="BS15" s="239"/>
      <c r="BT15" s="239"/>
      <c r="BU15" s="246"/>
    </row>
    <row r="16" ht="17.1" customHeight="1" spans="1:73" x14ac:dyDescent="0.25">
      <c r="A16" s="236">
        <v>9</v>
      </c>
      <c r="B16" s="237" t="str">
        <f>IF(NOMINA!B9="","",NOMINA!B9)</f>
        <v>DUARTE MELO ANA CLARA</v>
      </c>
      <c r="C16" s="238"/>
      <c r="D16" s="239"/>
      <c r="E16" s="239"/>
      <c r="F16" s="239"/>
      <c r="G16" s="239"/>
      <c r="H16" s="239"/>
      <c r="I16" s="239"/>
      <c r="J16" s="239"/>
      <c r="K16" s="239"/>
      <c r="L16" s="239"/>
      <c r="M16" s="239"/>
      <c r="N16" s="239"/>
      <c r="O16" s="239"/>
      <c r="P16" s="239"/>
      <c r="Q16" s="239"/>
      <c r="R16" s="239"/>
      <c r="S16" s="239"/>
      <c r="T16" s="239"/>
      <c r="U16" s="240"/>
      <c r="V16" s="241"/>
      <c r="W16" s="239"/>
      <c r="X16" s="239"/>
      <c r="Y16" s="239"/>
      <c r="Z16" s="239"/>
      <c r="AA16" s="239"/>
      <c r="AB16" s="239"/>
      <c r="AC16" s="239"/>
      <c r="AD16" s="239"/>
      <c r="AE16" s="239"/>
      <c r="AF16" s="239"/>
      <c r="AG16" s="239"/>
      <c r="AH16" s="239"/>
      <c r="AI16" s="239"/>
      <c r="AJ16" s="239"/>
      <c r="AK16" s="239"/>
      <c r="AL16" s="239"/>
      <c r="AM16" s="239"/>
      <c r="AN16" s="239"/>
      <c r="AO16" s="239"/>
      <c r="AP16" s="242"/>
      <c r="AQ16" s="241"/>
      <c r="AR16" s="239"/>
      <c r="AS16" s="239"/>
      <c r="AT16" s="239"/>
      <c r="AU16" s="239"/>
      <c r="AV16" s="239"/>
      <c r="AW16" s="239"/>
      <c r="AX16" s="239"/>
      <c r="AY16" s="239"/>
      <c r="AZ16" s="239"/>
      <c r="BA16" s="239"/>
      <c r="BB16" s="239"/>
      <c r="BC16" s="239"/>
      <c r="BD16" s="239"/>
      <c r="BE16" s="239"/>
      <c r="BF16" s="239"/>
      <c r="BG16" s="239"/>
      <c r="BH16" s="239"/>
      <c r="BI16" s="239"/>
      <c r="BJ16" s="239"/>
      <c r="BK16" s="239"/>
      <c r="BL16" s="242"/>
      <c r="BM16" s="241"/>
      <c r="BN16" s="239"/>
      <c r="BO16" s="239"/>
      <c r="BP16" s="239"/>
      <c r="BQ16" s="239"/>
      <c r="BR16" s="239"/>
      <c r="BS16" s="239"/>
      <c r="BT16" s="239"/>
      <c r="BU16" s="246"/>
    </row>
    <row r="17" ht="17.1" customHeight="1" spans="1:73" x14ac:dyDescent="0.25">
      <c r="A17" s="236">
        <v>10</v>
      </c>
      <c r="B17" s="237" t="str">
        <f>IF(NOMINA!B10="","",NOMINA!B10)</f>
        <v>GONZALES ROJAS ANTONELLA INDIRA</v>
      </c>
      <c r="C17" s="238"/>
      <c r="D17" s="239"/>
      <c r="E17" s="239"/>
      <c r="F17" s="239"/>
      <c r="G17" s="239"/>
      <c r="H17" s="239"/>
      <c r="I17" s="239"/>
      <c r="J17" s="239"/>
      <c r="K17" s="239"/>
      <c r="L17" s="239"/>
      <c r="M17" s="239"/>
      <c r="N17" s="239"/>
      <c r="O17" s="239"/>
      <c r="P17" s="239"/>
      <c r="Q17" s="239"/>
      <c r="R17" s="239"/>
      <c r="S17" s="239"/>
      <c r="T17" s="239"/>
      <c r="U17" s="240"/>
      <c r="V17" s="241"/>
      <c r="W17" s="239"/>
      <c r="X17" s="239"/>
      <c r="Y17" s="239"/>
      <c r="Z17" s="239"/>
      <c r="AA17" s="239"/>
      <c r="AB17" s="239"/>
      <c r="AC17" s="239"/>
      <c r="AD17" s="239"/>
      <c r="AE17" s="239"/>
      <c r="AF17" s="239"/>
      <c r="AG17" s="239"/>
      <c r="AH17" s="239"/>
      <c r="AI17" s="239"/>
      <c r="AJ17" s="239"/>
      <c r="AK17" s="239"/>
      <c r="AL17" s="239"/>
      <c r="AM17" s="239"/>
      <c r="AN17" s="239"/>
      <c r="AO17" s="239"/>
      <c r="AP17" s="242"/>
      <c r="AQ17" s="241"/>
      <c r="AR17" s="239"/>
      <c r="AS17" s="239"/>
      <c r="AT17" s="239"/>
      <c r="AU17" s="239"/>
      <c r="AV17" s="239"/>
      <c r="AW17" s="239"/>
      <c r="AX17" s="239"/>
      <c r="AY17" s="239"/>
      <c r="AZ17" s="239"/>
      <c r="BA17" s="239"/>
      <c r="BB17" s="239"/>
      <c r="BC17" s="239"/>
      <c r="BD17" s="239"/>
      <c r="BE17" s="239"/>
      <c r="BF17" s="239"/>
      <c r="BG17" s="239"/>
      <c r="BH17" s="239"/>
      <c r="BI17" s="239"/>
      <c r="BJ17" s="239"/>
      <c r="BK17" s="239"/>
      <c r="BL17" s="242"/>
      <c r="BM17" s="241"/>
      <c r="BN17" s="239"/>
      <c r="BO17" s="239"/>
      <c r="BP17" s="239"/>
      <c r="BQ17" s="239"/>
      <c r="BR17" s="239"/>
      <c r="BS17" s="239"/>
      <c r="BT17" s="239"/>
      <c r="BU17" s="246"/>
    </row>
    <row r="18" ht="17.1" customHeight="1" spans="1:73" x14ac:dyDescent="0.25">
      <c r="A18" s="236">
        <v>11</v>
      </c>
      <c r="B18" s="237" t="str">
        <f>IF(NOMINA!B11="","",NOMINA!B11)</f>
        <v>GUERRA PANTIGOSO ROGER ALEJANDRO</v>
      </c>
      <c r="C18" s="238"/>
      <c r="D18" s="239"/>
      <c r="E18" s="239"/>
      <c r="F18" s="239"/>
      <c r="G18" s="239"/>
      <c r="H18" s="239"/>
      <c r="I18" s="239"/>
      <c r="J18" s="239"/>
      <c r="K18" s="239"/>
      <c r="L18" s="239"/>
      <c r="M18" s="239"/>
      <c r="N18" s="239"/>
      <c r="O18" s="239"/>
      <c r="P18" s="239"/>
      <c r="Q18" s="239"/>
      <c r="R18" s="239"/>
      <c r="S18" s="239"/>
      <c r="T18" s="239"/>
      <c r="U18" s="240"/>
      <c r="V18" s="241"/>
      <c r="W18" s="239"/>
      <c r="X18" s="239"/>
      <c r="Y18" s="239"/>
      <c r="Z18" s="239"/>
      <c r="AA18" s="239"/>
      <c r="AB18" s="239"/>
      <c r="AC18" s="239"/>
      <c r="AD18" s="239"/>
      <c r="AE18" s="239"/>
      <c r="AF18" s="239"/>
      <c r="AG18" s="239"/>
      <c r="AH18" s="239"/>
      <c r="AI18" s="239"/>
      <c r="AJ18" s="239"/>
      <c r="AK18" s="239"/>
      <c r="AL18" s="239"/>
      <c r="AM18" s="239"/>
      <c r="AN18" s="239"/>
      <c r="AO18" s="239"/>
      <c r="AP18" s="242"/>
      <c r="AQ18" s="241"/>
      <c r="AR18" s="239"/>
      <c r="AS18" s="239"/>
      <c r="AT18" s="239"/>
      <c r="AU18" s="239"/>
      <c r="AV18" s="239"/>
      <c r="AW18" s="239"/>
      <c r="AX18" s="239"/>
      <c r="AY18" s="239"/>
      <c r="AZ18" s="239"/>
      <c r="BA18" s="239"/>
      <c r="BB18" s="239"/>
      <c r="BC18" s="239"/>
      <c r="BD18" s="239"/>
      <c r="BE18" s="239"/>
      <c r="BF18" s="239"/>
      <c r="BG18" s="239"/>
      <c r="BH18" s="239"/>
      <c r="BI18" s="239"/>
      <c r="BJ18" s="239"/>
      <c r="BK18" s="239"/>
      <c r="BL18" s="242"/>
      <c r="BM18" s="241"/>
      <c r="BN18" s="239"/>
      <c r="BO18" s="239"/>
      <c r="BP18" s="239"/>
      <c r="BQ18" s="239"/>
      <c r="BR18" s="239"/>
      <c r="BS18" s="239"/>
      <c r="BT18" s="239"/>
      <c r="BU18" s="246"/>
    </row>
    <row r="19" ht="17.1" customHeight="1" spans="1:73" x14ac:dyDescent="0.25">
      <c r="A19" s="236">
        <v>12</v>
      </c>
      <c r="B19" s="237" t="str">
        <f>IF(NOMINA!B12="","",NOMINA!B12)</f>
        <v>LEON GARNICA JUNIOR ISAIAS</v>
      </c>
      <c r="C19" s="238"/>
      <c r="D19" s="239"/>
      <c r="E19" s="239"/>
      <c r="F19" s="239"/>
      <c r="G19" s="239"/>
      <c r="H19" s="239"/>
      <c r="I19" s="239"/>
      <c r="J19" s="239"/>
      <c r="K19" s="239"/>
      <c r="L19" s="239"/>
      <c r="M19" s="239"/>
      <c r="N19" s="239"/>
      <c r="O19" s="239"/>
      <c r="P19" s="239"/>
      <c r="Q19" s="239"/>
      <c r="R19" s="239"/>
      <c r="S19" s="239"/>
      <c r="T19" s="239"/>
      <c r="U19" s="240"/>
      <c r="V19" s="241"/>
      <c r="W19" s="239"/>
      <c r="X19" s="239"/>
      <c r="Y19" s="239"/>
      <c r="Z19" s="239"/>
      <c r="AA19" s="239"/>
      <c r="AB19" s="239"/>
      <c r="AC19" s="239"/>
      <c r="AD19" s="239"/>
      <c r="AE19" s="239"/>
      <c r="AF19" s="239"/>
      <c r="AG19" s="239"/>
      <c r="AH19" s="239"/>
      <c r="AI19" s="239"/>
      <c r="AJ19" s="239"/>
      <c r="AK19" s="239"/>
      <c r="AL19" s="239"/>
      <c r="AM19" s="239"/>
      <c r="AN19" s="239"/>
      <c r="AO19" s="239"/>
      <c r="AP19" s="242"/>
      <c r="AQ19" s="241"/>
      <c r="AR19" s="239"/>
      <c r="AS19" s="239"/>
      <c r="AT19" s="239"/>
      <c r="AU19" s="239"/>
      <c r="AV19" s="239"/>
      <c r="AW19" s="239"/>
      <c r="AX19" s="239"/>
      <c r="AY19" s="239"/>
      <c r="AZ19" s="239"/>
      <c r="BA19" s="239"/>
      <c r="BB19" s="239"/>
      <c r="BC19" s="239"/>
      <c r="BD19" s="239"/>
      <c r="BE19" s="239"/>
      <c r="BF19" s="239"/>
      <c r="BG19" s="239"/>
      <c r="BH19" s="239"/>
      <c r="BI19" s="239"/>
      <c r="BJ19" s="239"/>
      <c r="BK19" s="239"/>
      <c r="BL19" s="242"/>
      <c r="BM19" s="241"/>
      <c r="BN19" s="239"/>
      <c r="BO19" s="239"/>
      <c r="BP19" s="239"/>
      <c r="BQ19" s="239"/>
      <c r="BR19" s="239"/>
      <c r="BS19" s="239"/>
      <c r="BT19" s="239"/>
      <c r="BU19" s="246"/>
    </row>
    <row r="20" ht="17.1" customHeight="1" spans="1:73" x14ac:dyDescent="0.25">
      <c r="A20" s="236">
        <v>13</v>
      </c>
      <c r="B20" s="237" t="str">
        <f>IF(NOMINA!B13="","",NOMINA!B13)</f>
        <v>MAMANI ESTRADA MARISOL CARMEN</v>
      </c>
      <c r="C20" s="238"/>
      <c r="D20" s="239"/>
      <c r="E20" s="239"/>
      <c r="F20" s="239"/>
      <c r="G20" s="239"/>
      <c r="H20" s="239"/>
      <c r="I20" s="239"/>
      <c r="J20" s="239"/>
      <c r="K20" s="239"/>
      <c r="L20" s="239"/>
      <c r="M20" s="239"/>
      <c r="N20" s="239"/>
      <c r="O20" s="239"/>
      <c r="P20" s="239"/>
      <c r="Q20" s="239"/>
      <c r="R20" s="239"/>
      <c r="S20" s="239"/>
      <c r="T20" s="239"/>
      <c r="U20" s="240"/>
      <c r="V20" s="241"/>
      <c r="W20" s="239"/>
      <c r="X20" s="239"/>
      <c r="Y20" s="239"/>
      <c r="Z20" s="239"/>
      <c r="AA20" s="239"/>
      <c r="AB20" s="239"/>
      <c r="AC20" s="239"/>
      <c r="AD20" s="239"/>
      <c r="AE20" s="239"/>
      <c r="AF20" s="239"/>
      <c r="AG20" s="239"/>
      <c r="AH20" s="239"/>
      <c r="AI20" s="239"/>
      <c r="AJ20" s="239"/>
      <c r="AK20" s="239"/>
      <c r="AL20" s="239"/>
      <c r="AM20" s="239"/>
      <c r="AN20" s="239"/>
      <c r="AO20" s="239"/>
      <c r="AP20" s="242"/>
      <c r="AQ20" s="241"/>
      <c r="AR20" s="239"/>
      <c r="AS20" s="239"/>
      <c r="AT20" s="239"/>
      <c r="AU20" s="239"/>
      <c r="AV20" s="239"/>
      <c r="AW20" s="239"/>
      <c r="AX20" s="239"/>
      <c r="AY20" s="239"/>
      <c r="AZ20" s="239"/>
      <c r="BA20" s="239"/>
      <c r="BB20" s="239"/>
      <c r="BC20" s="239"/>
      <c r="BD20" s="239"/>
      <c r="BE20" s="239"/>
      <c r="BF20" s="239"/>
      <c r="BG20" s="239"/>
      <c r="BH20" s="239"/>
      <c r="BI20" s="239"/>
      <c r="BJ20" s="239"/>
      <c r="BK20" s="239"/>
      <c r="BL20" s="242"/>
      <c r="BM20" s="241"/>
      <c r="BN20" s="239"/>
      <c r="BO20" s="239"/>
      <c r="BP20" s="239"/>
      <c r="BQ20" s="239"/>
      <c r="BR20" s="239"/>
      <c r="BS20" s="239"/>
      <c r="BT20" s="239"/>
      <c r="BU20" s="246"/>
    </row>
    <row r="21" ht="17.1" customHeight="1" spans="1:73" x14ac:dyDescent="0.25">
      <c r="A21" s="236">
        <v>14</v>
      </c>
      <c r="B21" s="237" t="str">
        <f>IF(NOMINA!B14="","",NOMINA!B14)</f>
        <v>MURILLO CALIZAYA DAVID GABRIEL</v>
      </c>
      <c r="C21" s="238"/>
      <c r="D21" s="239"/>
      <c r="E21" s="239"/>
      <c r="F21" s="239"/>
      <c r="G21" s="239"/>
      <c r="H21" s="239"/>
      <c r="I21" s="239"/>
      <c r="J21" s="239"/>
      <c r="K21" s="239"/>
      <c r="L21" s="239"/>
      <c r="M21" s="239"/>
      <c r="N21" s="239"/>
      <c r="O21" s="239"/>
      <c r="P21" s="239"/>
      <c r="Q21" s="239"/>
      <c r="R21" s="239"/>
      <c r="S21" s="239"/>
      <c r="T21" s="239"/>
      <c r="U21" s="240"/>
      <c r="V21" s="241"/>
      <c r="W21" s="239"/>
      <c r="X21" s="239"/>
      <c r="Y21" s="239"/>
      <c r="Z21" s="239"/>
      <c r="AA21" s="239"/>
      <c r="AB21" s="239"/>
      <c r="AC21" s="239"/>
      <c r="AD21" s="239"/>
      <c r="AE21" s="239"/>
      <c r="AF21" s="239"/>
      <c r="AG21" s="239"/>
      <c r="AH21" s="239"/>
      <c r="AI21" s="239"/>
      <c r="AJ21" s="239"/>
      <c r="AK21" s="239"/>
      <c r="AL21" s="239"/>
      <c r="AM21" s="239"/>
      <c r="AN21" s="239"/>
      <c r="AO21" s="239"/>
      <c r="AP21" s="242"/>
      <c r="AQ21" s="241"/>
      <c r="AR21" s="239"/>
      <c r="AS21" s="239"/>
      <c r="AT21" s="239"/>
      <c r="AU21" s="239"/>
      <c r="AV21" s="239"/>
      <c r="AW21" s="239"/>
      <c r="AX21" s="239"/>
      <c r="AY21" s="239"/>
      <c r="AZ21" s="239"/>
      <c r="BA21" s="239"/>
      <c r="BB21" s="239"/>
      <c r="BC21" s="239"/>
      <c r="BD21" s="239"/>
      <c r="BE21" s="239"/>
      <c r="BF21" s="239"/>
      <c r="BG21" s="239"/>
      <c r="BH21" s="239"/>
      <c r="BI21" s="239"/>
      <c r="BJ21" s="239"/>
      <c r="BK21" s="239"/>
      <c r="BL21" s="242"/>
      <c r="BM21" s="241"/>
      <c r="BN21" s="239"/>
      <c r="BO21" s="239"/>
      <c r="BP21" s="239"/>
      <c r="BQ21" s="239"/>
      <c r="BR21" s="239"/>
      <c r="BS21" s="239"/>
      <c r="BT21" s="239"/>
      <c r="BU21" s="246"/>
    </row>
    <row r="22" ht="17.1" customHeight="1" spans="1:73" x14ac:dyDescent="0.25">
      <c r="A22" s="236">
        <v>15</v>
      </c>
      <c r="B22" s="237" t="str">
        <f>IF(NOMINA!B15="","",NOMINA!B15)</f>
        <v>OROSCO LIMACHI ADRIAN </v>
      </c>
      <c r="C22" s="238"/>
      <c r="D22" s="239"/>
      <c r="E22" s="239"/>
      <c r="F22" s="239"/>
      <c r="G22" s="239"/>
      <c r="H22" s="239"/>
      <c r="I22" s="239"/>
      <c r="J22" s="239"/>
      <c r="K22" s="239"/>
      <c r="L22" s="239"/>
      <c r="M22" s="239"/>
      <c r="N22" s="239"/>
      <c r="O22" s="239"/>
      <c r="P22" s="239"/>
      <c r="Q22" s="239"/>
      <c r="R22" s="239"/>
      <c r="S22" s="239"/>
      <c r="T22" s="239"/>
      <c r="U22" s="240"/>
      <c r="V22" s="241"/>
      <c r="W22" s="239"/>
      <c r="X22" s="239"/>
      <c r="Y22" s="239"/>
      <c r="Z22" s="239"/>
      <c r="AA22" s="239"/>
      <c r="AB22" s="239"/>
      <c r="AC22" s="239"/>
      <c r="AD22" s="239"/>
      <c r="AE22" s="239"/>
      <c r="AF22" s="239"/>
      <c r="AG22" s="239"/>
      <c r="AH22" s="239"/>
      <c r="AI22" s="239"/>
      <c r="AJ22" s="239"/>
      <c r="AK22" s="239"/>
      <c r="AL22" s="239"/>
      <c r="AM22" s="239"/>
      <c r="AN22" s="239"/>
      <c r="AO22" s="239"/>
      <c r="AP22" s="242"/>
      <c r="AQ22" s="241"/>
      <c r="AR22" s="239"/>
      <c r="AS22" s="239"/>
      <c r="AT22" s="239"/>
      <c r="AU22" s="239"/>
      <c r="AV22" s="239"/>
      <c r="AW22" s="239"/>
      <c r="AX22" s="239"/>
      <c r="AY22" s="239"/>
      <c r="AZ22" s="239"/>
      <c r="BA22" s="239"/>
      <c r="BB22" s="239"/>
      <c r="BC22" s="239"/>
      <c r="BD22" s="239"/>
      <c r="BE22" s="239"/>
      <c r="BF22" s="239"/>
      <c r="BG22" s="239"/>
      <c r="BH22" s="239"/>
      <c r="BI22" s="239"/>
      <c r="BJ22" s="239"/>
      <c r="BK22" s="239"/>
      <c r="BL22" s="242"/>
      <c r="BM22" s="241"/>
      <c r="BN22" s="239"/>
      <c r="BO22" s="239"/>
      <c r="BP22" s="239"/>
      <c r="BQ22" s="239"/>
      <c r="BR22" s="239"/>
      <c r="BS22" s="239"/>
      <c r="BT22" s="239"/>
      <c r="BU22" s="246"/>
    </row>
    <row r="23" ht="17.1" customHeight="1" spans="1:73" x14ac:dyDescent="0.25">
      <c r="A23" s="236">
        <v>16</v>
      </c>
      <c r="B23" s="237" t="str">
        <f>IF(NOMINA!B16="","",NOMINA!B16)</f>
        <v>REINAGA CHOQUECALLATA DAYANA </v>
      </c>
      <c r="C23" s="238"/>
      <c r="D23" s="239"/>
      <c r="E23" s="239"/>
      <c r="F23" s="239"/>
      <c r="G23" s="239"/>
      <c r="H23" s="239"/>
      <c r="I23" s="239"/>
      <c r="J23" s="239"/>
      <c r="K23" s="239"/>
      <c r="L23" s="239"/>
      <c r="M23" s="239"/>
      <c r="N23" s="239"/>
      <c r="O23" s="239"/>
      <c r="P23" s="239"/>
      <c r="Q23" s="239"/>
      <c r="R23" s="239"/>
      <c r="S23" s="239"/>
      <c r="T23" s="239"/>
      <c r="U23" s="240"/>
      <c r="V23" s="241"/>
      <c r="W23" s="239"/>
      <c r="X23" s="239"/>
      <c r="Y23" s="239"/>
      <c r="Z23" s="239"/>
      <c r="AA23" s="239"/>
      <c r="AB23" s="239"/>
      <c r="AC23" s="239"/>
      <c r="AD23" s="239"/>
      <c r="AE23" s="239"/>
      <c r="AF23" s="239"/>
      <c r="AG23" s="239"/>
      <c r="AH23" s="239"/>
      <c r="AI23" s="239"/>
      <c r="AJ23" s="239"/>
      <c r="AK23" s="239"/>
      <c r="AL23" s="239"/>
      <c r="AM23" s="239"/>
      <c r="AN23" s="239"/>
      <c r="AO23" s="239"/>
      <c r="AP23" s="242"/>
      <c r="AQ23" s="241"/>
      <c r="AR23" s="239"/>
      <c r="AS23" s="239"/>
      <c r="AT23" s="239"/>
      <c r="AU23" s="239"/>
      <c r="AV23" s="239"/>
      <c r="AW23" s="239"/>
      <c r="AX23" s="239"/>
      <c r="AY23" s="239"/>
      <c r="AZ23" s="239"/>
      <c r="BA23" s="239"/>
      <c r="BB23" s="239"/>
      <c r="BC23" s="239"/>
      <c r="BD23" s="239"/>
      <c r="BE23" s="239"/>
      <c r="BF23" s="239"/>
      <c r="BG23" s="239"/>
      <c r="BH23" s="239"/>
      <c r="BI23" s="239"/>
      <c r="BJ23" s="239"/>
      <c r="BK23" s="239"/>
      <c r="BL23" s="242"/>
      <c r="BM23" s="241"/>
      <c r="BN23" s="239"/>
      <c r="BO23" s="239"/>
      <c r="BP23" s="239"/>
      <c r="BQ23" s="239"/>
      <c r="BR23" s="239"/>
      <c r="BS23" s="239"/>
      <c r="BT23" s="239"/>
      <c r="BU23" s="246"/>
    </row>
    <row r="24" ht="17.1" customHeight="1" spans="1:73" x14ac:dyDescent="0.25">
      <c r="A24" s="236">
        <v>17</v>
      </c>
      <c r="B24" s="237" t="str">
        <f>IF(NOMINA!B17="","",NOMINA!B17)</f>
        <v>RIVERO VIDAL LUZ MARIA</v>
      </c>
      <c r="C24" s="238"/>
      <c r="D24" s="239"/>
      <c r="E24" s="239"/>
      <c r="F24" s="239"/>
      <c r="G24" s="239"/>
      <c r="H24" s="239"/>
      <c r="I24" s="239"/>
      <c r="J24" s="239"/>
      <c r="K24" s="239"/>
      <c r="L24" s="239"/>
      <c r="M24" s="239"/>
      <c r="N24" s="239"/>
      <c r="O24" s="239"/>
      <c r="P24" s="239"/>
      <c r="Q24" s="239"/>
      <c r="R24" s="239"/>
      <c r="S24" s="239"/>
      <c r="T24" s="239"/>
      <c r="U24" s="240"/>
      <c r="V24" s="241"/>
      <c r="W24" s="239"/>
      <c r="X24" s="239"/>
      <c r="Y24" s="239"/>
      <c r="Z24" s="239"/>
      <c r="AA24" s="239"/>
      <c r="AB24" s="239"/>
      <c r="AC24" s="239"/>
      <c r="AD24" s="239"/>
      <c r="AE24" s="239"/>
      <c r="AF24" s="239"/>
      <c r="AG24" s="239"/>
      <c r="AH24" s="239"/>
      <c r="AI24" s="239"/>
      <c r="AJ24" s="239"/>
      <c r="AK24" s="239"/>
      <c r="AL24" s="239"/>
      <c r="AM24" s="239"/>
      <c r="AN24" s="239"/>
      <c r="AO24" s="239"/>
      <c r="AP24" s="242"/>
      <c r="AQ24" s="241"/>
      <c r="AR24" s="239"/>
      <c r="AS24" s="239"/>
      <c r="AT24" s="239"/>
      <c r="AU24" s="239"/>
      <c r="AV24" s="239"/>
      <c r="AW24" s="239"/>
      <c r="AX24" s="239"/>
      <c r="AY24" s="239"/>
      <c r="AZ24" s="239"/>
      <c r="BA24" s="239"/>
      <c r="BB24" s="239"/>
      <c r="BC24" s="239"/>
      <c r="BD24" s="239"/>
      <c r="BE24" s="239"/>
      <c r="BF24" s="239"/>
      <c r="BG24" s="239"/>
      <c r="BH24" s="239"/>
      <c r="BI24" s="239"/>
      <c r="BJ24" s="239"/>
      <c r="BK24" s="239"/>
      <c r="BL24" s="242"/>
      <c r="BM24" s="241"/>
      <c r="BN24" s="239"/>
      <c r="BO24" s="239"/>
      <c r="BP24" s="239"/>
      <c r="BQ24" s="239"/>
      <c r="BR24" s="239"/>
      <c r="BS24" s="239"/>
      <c r="BT24" s="239"/>
      <c r="BU24" s="246"/>
    </row>
    <row r="25" ht="17.1" customHeight="1" spans="1:73" x14ac:dyDescent="0.25">
      <c r="A25" s="236">
        <v>18</v>
      </c>
      <c r="B25" s="237" t="str">
        <f>IF(NOMINA!B18="","",NOMINA!B18)</f>
        <v>ROJAS MESA KIMBERLYN DARLY</v>
      </c>
      <c r="C25" s="238"/>
      <c r="D25" s="239"/>
      <c r="E25" s="239"/>
      <c r="F25" s="239"/>
      <c r="G25" s="239"/>
      <c r="H25" s="239"/>
      <c r="I25" s="239"/>
      <c r="J25" s="239"/>
      <c r="K25" s="239"/>
      <c r="L25" s="239"/>
      <c r="M25" s="239"/>
      <c r="N25" s="239"/>
      <c r="O25" s="239"/>
      <c r="P25" s="239"/>
      <c r="Q25" s="239"/>
      <c r="R25" s="239"/>
      <c r="S25" s="239"/>
      <c r="T25" s="239"/>
      <c r="U25" s="240"/>
      <c r="V25" s="241"/>
      <c r="W25" s="239"/>
      <c r="X25" s="239"/>
      <c r="Y25" s="239"/>
      <c r="Z25" s="239"/>
      <c r="AA25" s="239"/>
      <c r="AB25" s="239"/>
      <c r="AC25" s="239"/>
      <c r="AD25" s="239"/>
      <c r="AE25" s="239"/>
      <c r="AF25" s="239"/>
      <c r="AG25" s="239"/>
      <c r="AH25" s="239"/>
      <c r="AI25" s="239"/>
      <c r="AJ25" s="239"/>
      <c r="AK25" s="239"/>
      <c r="AL25" s="239"/>
      <c r="AM25" s="239"/>
      <c r="AN25" s="239"/>
      <c r="AO25" s="239"/>
      <c r="AP25" s="242"/>
      <c r="AQ25" s="241"/>
      <c r="AR25" s="239"/>
      <c r="AS25" s="239"/>
      <c r="AT25" s="239"/>
      <c r="AU25" s="239"/>
      <c r="AV25" s="239"/>
      <c r="AW25" s="239"/>
      <c r="AX25" s="239"/>
      <c r="AY25" s="239"/>
      <c r="AZ25" s="239"/>
      <c r="BA25" s="239"/>
      <c r="BB25" s="239"/>
      <c r="BC25" s="239"/>
      <c r="BD25" s="239"/>
      <c r="BE25" s="239"/>
      <c r="BF25" s="239"/>
      <c r="BG25" s="239"/>
      <c r="BH25" s="239"/>
      <c r="BI25" s="239"/>
      <c r="BJ25" s="239"/>
      <c r="BK25" s="239"/>
      <c r="BL25" s="242"/>
      <c r="BM25" s="241"/>
      <c r="BN25" s="239"/>
      <c r="BO25" s="239"/>
      <c r="BP25" s="239"/>
      <c r="BQ25" s="239"/>
      <c r="BR25" s="239"/>
      <c r="BS25" s="239"/>
      <c r="BT25" s="239"/>
      <c r="BU25" s="246"/>
    </row>
    <row r="26" ht="17.1" customHeight="1" spans="1:73" x14ac:dyDescent="0.25">
      <c r="A26" s="236">
        <v>19</v>
      </c>
      <c r="B26" s="237" t="str">
        <f>IF(NOMINA!B19="","",NOMINA!B19)</f>
        <v>SOLIZ SAAVEDRA FERNANDO MARTIN</v>
      </c>
      <c r="C26" s="238"/>
      <c r="D26" s="239"/>
      <c r="E26" s="239"/>
      <c r="F26" s="239"/>
      <c r="G26" s="239"/>
      <c r="H26" s="239"/>
      <c r="I26" s="239"/>
      <c r="J26" s="239"/>
      <c r="K26" s="239"/>
      <c r="L26" s="239"/>
      <c r="M26" s="239"/>
      <c r="N26" s="239"/>
      <c r="O26" s="239"/>
      <c r="P26" s="239"/>
      <c r="Q26" s="239"/>
      <c r="R26" s="239"/>
      <c r="S26" s="239"/>
      <c r="T26" s="239"/>
      <c r="U26" s="240"/>
      <c r="V26" s="241"/>
      <c r="W26" s="239"/>
      <c r="X26" s="239"/>
      <c r="Y26" s="239"/>
      <c r="Z26" s="239"/>
      <c r="AA26" s="239"/>
      <c r="AB26" s="239"/>
      <c r="AC26" s="239"/>
      <c r="AD26" s="239"/>
      <c r="AE26" s="239"/>
      <c r="AF26" s="239"/>
      <c r="AG26" s="239"/>
      <c r="AH26" s="239"/>
      <c r="AI26" s="239"/>
      <c r="AJ26" s="239"/>
      <c r="AK26" s="239"/>
      <c r="AL26" s="239"/>
      <c r="AM26" s="239"/>
      <c r="AN26" s="239"/>
      <c r="AO26" s="239"/>
      <c r="AP26" s="242"/>
      <c r="AQ26" s="241"/>
      <c r="AR26" s="239"/>
      <c r="AS26" s="239"/>
      <c r="AT26" s="239"/>
      <c r="AU26" s="239"/>
      <c r="AV26" s="239"/>
      <c r="AW26" s="239"/>
      <c r="AX26" s="239"/>
      <c r="AY26" s="239"/>
      <c r="AZ26" s="239"/>
      <c r="BA26" s="239"/>
      <c r="BB26" s="239"/>
      <c r="BC26" s="239"/>
      <c r="BD26" s="239"/>
      <c r="BE26" s="239"/>
      <c r="BF26" s="239"/>
      <c r="BG26" s="239"/>
      <c r="BH26" s="239"/>
      <c r="BI26" s="239"/>
      <c r="BJ26" s="239"/>
      <c r="BK26" s="239"/>
      <c r="BL26" s="242"/>
      <c r="BM26" s="241"/>
      <c r="BN26" s="239"/>
      <c r="BO26" s="239"/>
      <c r="BP26" s="239"/>
      <c r="BQ26" s="239"/>
      <c r="BR26" s="239"/>
      <c r="BS26" s="239"/>
      <c r="BT26" s="239"/>
      <c r="BU26" s="246"/>
    </row>
    <row r="27" ht="17.1" customHeight="1" spans="1:73" x14ac:dyDescent="0.25">
      <c r="A27" s="236">
        <v>20</v>
      </c>
      <c r="B27" s="237" t="str">
        <f>IF(NOMINA!B20="","",NOMINA!B20)</f>
        <v>VILLARROEL CAMPOS ISAIAS ORIOL</v>
      </c>
      <c r="C27" s="238"/>
      <c r="D27" s="239"/>
      <c r="E27" s="239"/>
      <c r="F27" s="239"/>
      <c r="G27" s="239"/>
      <c r="H27" s="239"/>
      <c r="I27" s="239"/>
      <c r="J27" s="239"/>
      <c r="K27" s="239"/>
      <c r="L27" s="239"/>
      <c r="M27" s="239"/>
      <c r="N27" s="239"/>
      <c r="O27" s="239"/>
      <c r="P27" s="239"/>
      <c r="Q27" s="239"/>
      <c r="R27" s="239"/>
      <c r="S27" s="239"/>
      <c r="T27" s="239"/>
      <c r="U27" s="240"/>
      <c r="V27" s="241"/>
      <c r="W27" s="239"/>
      <c r="X27" s="239"/>
      <c r="Y27" s="239"/>
      <c r="Z27" s="239"/>
      <c r="AA27" s="239"/>
      <c r="AB27" s="239"/>
      <c r="AC27" s="239"/>
      <c r="AD27" s="239"/>
      <c r="AE27" s="239"/>
      <c r="AF27" s="239"/>
      <c r="AG27" s="239"/>
      <c r="AH27" s="239"/>
      <c r="AI27" s="239"/>
      <c r="AJ27" s="239"/>
      <c r="AK27" s="239"/>
      <c r="AL27" s="239"/>
      <c r="AM27" s="239"/>
      <c r="AN27" s="239"/>
      <c r="AO27" s="239"/>
      <c r="AP27" s="242"/>
      <c r="AQ27" s="241"/>
      <c r="AR27" s="239"/>
      <c r="AS27" s="239"/>
      <c r="AT27" s="239"/>
      <c r="AU27" s="239"/>
      <c r="AV27" s="239"/>
      <c r="AW27" s="239"/>
      <c r="AX27" s="239"/>
      <c r="AY27" s="239"/>
      <c r="AZ27" s="239"/>
      <c r="BA27" s="239"/>
      <c r="BB27" s="239"/>
      <c r="BC27" s="239"/>
      <c r="BD27" s="239"/>
      <c r="BE27" s="239"/>
      <c r="BF27" s="239"/>
      <c r="BG27" s="239"/>
      <c r="BH27" s="239"/>
      <c r="BI27" s="239"/>
      <c r="BJ27" s="239"/>
      <c r="BK27" s="239"/>
      <c r="BL27" s="242"/>
      <c r="BM27" s="241"/>
      <c r="BN27" s="239"/>
      <c r="BO27" s="239"/>
      <c r="BP27" s="239"/>
      <c r="BQ27" s="239"/>
      <c r="BR27" s="239"/>
      <c r="BS27" s="239"/>
      <c r="BT27" s="239"/>
      <c r="BU27" s="246"/>
    </row>
    <row r="28" ht="17.1" customHeight="1" spans="1:73" x14ac:dyDescent="0.25">
      <c r="A28" s="236">
        <v>21</v>
      </c>
      <c r="B28" s="237" t="str">
        <f>IF(NOMINA!B21="","",NOMINA!B21)</f>
        <v>  </v>
      </c>
      <c r="C28" s="238"/>
      <c r="D28" s="239"/>
      <c r="E28" s="239"/>
      <c r="F28" s="239"/>
      <c r="G28" s="239"/>
      <c r="H28" s="239"/>
      <c r="I28" s="239"/>
      <c r="J28" s="239"/>
      <c r="K28" s="239"/>
      <c r="L28" s="239"/>
      <c r="M28" s="239"/>
      <c r="N28" s="239"/>
      <c r="O28" s="239"/>
      <c r="P28" s="239"/>
      <c r="Q28" s="239"/>
      <c r="R28" s="239"/>
      <c r="S28" s="239"/>
      <c r="T28" s="239"/>
      <c r="U28" s="240"/>
      <c r="V28" s="241"/>
      <c r="W28" s="239"/>
      <c r="X28" s="239"/>
      <c r="Y28" s="239"/>
      <c r="Z28" s="239"/>
      <c r="AA28" s="239"/>
      <c r="AB28" s="239"/>
      <c r="AC28" s="239"/>
      <c r="AD28" s="239"/>
      <c r="AE28" s="239"/>
      <c r="AF28" s="239"/>
      <c r="AG28" s="239"/>
      <c r="AH28" s="239"/>
      <c r="AI28" s="239"/>
      <c r="AJ28" s="239"/>
      <c r="AK28" s="239"/>
      <c r="AL28" s="239"/>
      <c r="AM28" s="239"/>
      <c r="AN28" s="239"/>
      <c r="AO28" s="239"/>
      <c r="AP28" s="242"/>
      <c r="AQ28" s="241"/>
      <c r="AR28" s="239"/>
      <c r="AS28" s="239"/>
      <c r="AT28" s="239"/>
      <c r="AU28" s="239"/>
      <c r="AV28" s="239"/>
      <c r="AW28" s="239"/>
      <c r="AX28" s="239"/>
      <c r="AY28" s="239"/>
      <c r="AZ28" s="239"/>
      <c r="BA28" s="239"/>
      <c r="BB28" s="239"/>
      <c r="BC28" s="239"/>
      <c r="BD28" s="239"/>
      <c r="BE28" s="239"/>
      <c r="BF28" s="239"/>
      <c r="BG28" s="239"/>
      <c r="BH28" s="239"/>
      <c r="BI28" s="239"/>
      <c r="BJ28" s="239"/>
      <c r="BK28" s="239"/>
      <c r="BL28" s="242"/>
      <c r="BM28" s="241"/>
      <c r="BN28" s="239"/>
      <c r="BO28" s="239"/>
      <c r="BP28" s="239"/>
      <c r="BQ28" s="239"/>
      <c r="BR28" s="239"/>
      <c r="BS28" s="239"/>
      <c r="BT28" s="239"/>
      <c r="BU28" s="246"/>
    </row>
    <row r="29" ht="17.1" customHeight="1" spans="1:73" x14ac:dyDescent="0.25">
      <c r="A29" s="236">
        <v>22</v>
      </c>
      <c r="B29" s="237" t="str">
        <f>IF(NOMINA!B22="","",NOMINA!B22)</f>
        <v>  </v>
      </c>
      <c r="C29" s="238"/>
      <c r="D29" s="239"/>
      <c r="E29" s="239"/>
      <c r="F29" s="239"/>
      <c r="G29" s="239"/>
      <c r="H29" s="239"/>
      <c r="I29" s="239"/>
      <c r="J29" s="239"/>
      <c r="K29" s="239"/>
      <c r="L29" s="239"/>
      <c r="M29" s="239"/>
      <c r="N29" s="239"/>
      <c r="O29" s="239"/>
      <c r="P29" s="239"/>
      <c r="Q29" s="239"/>
      <c r="R29" s="239"/>
      <c r="S29" s="239"/>
      <c r="T29" s="239"/>
      <c r="U29" s="240"/>
      <c r="V29" s="241"/>
      <c r="W29" s="239"/>
      <c r="X29" s="239"/>
      <c r="Y29" s="239"/>
      <c r="Z29" s="239"/>
      <c r="AA29" s="239"/>
      <c r="AB29" s="239"/>
      <c r="AC29" s="239"/>
      <c r="AD29" s="239"/>
      <c r="AE29" s="239"/>
      <c r="AF29" s="239"/>
      <c r="AG29" s="239"/>
      <c r="AH29" s="239"/>
      <c r="AI29" s="239"/>
      <c r="AJ29" s="239"/>
      <c r="AK29" s="239"/>
      <c r="AL29" s="239"/>
      <c r="AM29" s="239"/>
      <c r="AN29" s="239"/>
      <c r="AO29" s="239"/>
      <c r="AP29" s="242"/>
      <c r="AQ29" s="241"/>
      <c r="AR29" s="239"/>
      <c r="AS29" s="239"/>
      <c r="AT29" s="239"/>
      <c r="AU29" s="239"/>
      <c r="AV29" s="239"/>
      <c r="AW29" s="239"/>
      <c r="AX29" s="239"/>
      <c r="AY29" s="239"/>
      <c r="AZ29" s="239"/>
      <c r="BA29" s="239"/>
      <c r="BB29" s="239"/>
      <c r="BC29" s="239"/>
      <c r="BD29" s="239"/>
      <c r="BE29" s="239"/>
      <c r="BF29" s="239"/>
      <c r="BG29" s="239"/>
      <c r="BH29" s="239"/>
      <c r="BI29" s="239"/>
      <c r="BJ29" s="239"/>
      <c r="BK29" s="239"/>
      <c r="BL29" s="242"/>
      <c r="BM29" s="241"/>
      <c r="BN29" s="239"/>
      <c r="BO29" s="239"/>
      <c r="BP29" s="239"/>
      <c r="BQ29" s="239"/>
      <c r="BR29" s="239"/>
      <c r="BS29" s="239"/>
      <c r="BT29" s="239"/>
      <c r="BU29" s="246"/>
    </row>
    <row r="30" ht="17.1" customHeight="1" spans="1:73" x14ac:dyDescent="0.25">
      <c r="A30" s="236">
        <v>23</v>
      </c>
      <c r="B30" s="237" t="str">
        <f>IF(NOMINA!B23="","",NOMINA!B23)</f>
        <v>  </v>
      </c>
      <c r="C30" s="238"/>
      <c r="D30" s="239"/>
      <c r="E30" s="239"/>
      <c r="F30" s="239"/>
      <c r="G30" s="239"/>
      <c r="H30" s="239"/>
      <c r="I30" s="239"/>
      <c r="J30" s="239"/>
      <c r="K30" s="239"/>
      <c r="L30" s="239"/>
      <c r="M30" s="239"/>
      <c r="N30" s="239"/>
      <c r="O30" s="239"/>
      <c r="P30" s="239"/>
      <c r="Q30" s="239"/>
      <c r="R30" s="239"/>
      <c r="S30" s="239"/>
      <c r="T30" s="239"/>
      <c r="U30" s="240"/>
      <c r="V30" s="241"/>
      <c r="W30" s="239"/>
      <c r="X30" s="239"/>
      <c r="Y30" s="239"/>
      <c r="Z30" s="239"/>
      <c r="AA30" s="239"/>
      <c r="AB30" s="239"/>
      <c r="AC30" s="239"/>
      <c r="AD30" s="239"/>
      <c r="AE30" s="239"/>
      <c r="AF30" s="239"/>
      <c r="AG30" s="239"/>
      <c r="AH30" s="239"/>
      <c r="AI30" s="239"/>
      <c r="AJ30" s="239"/>
      <c r="AK30" s="239"/>
      <c r="AL30" s="239"/>
      <c r="AM30" s="239"/>
      <c r="AN30" s="239"/>
      <c r="AO30" s="239"/>
      <c r="AP30" s="242"/>
      <c r="AQ30" s="241"/>
      <c r="AR30" s="239"/>
      <c r="AS30" s="239"/>
      <c r="AT30" s="239"/>
      <c r="AU30" s="239"/>
      <c r="AV30" s="239"/>
      <c r="AW30" s="239"/>
      <c r="AX30" s="239"/>
      <c r="AY30" s="239"/>
      <c r="AZ30" s="239"/>
      <c r="BA30" s="239"/>
      <c r="BB30" s="239"/>
      <c r="BC30" s="239"/>
      <c r="BD30" s="239"/>
      <c r="BE30" s="239"/>
      <c r="BF30" s="239"/>
      <c r="BG30" s="239"/>
      <c r="BH30" s="239"/>
      <c r="BI30" s="239"/>
      <c r="BJ30" s="239"/>
      <c r="BK30" s="239"/>
      <c r="BL30" s="242"/>
      <c r="BM30" s="241"/>
      <c r="BN30" s="239"/>
      <c r="BO30" s="239"/>
      <c r="BP30" s="239"/>
      <c r="BQ30" s="239"/>
      <c r="BR30" s="239"/>
      <c r="BS30" s="239"/>
      <c r="BT30" s="239"/>
      <c r="BU30" s="246"/>
    </row>
    <row r="31" ht="17.1" customHeight="1" spans="1:73" x14ac:dyDescent="0.25">
      <c r="A31" s="236">
        <v>24</v>
      </c>
      <c r="B31" s="237" t="str">
        <f>IF(NOMINA!B24="","",NOMINA!B24)</f>
        <v>  </v>
      </c>
      <c r="C31" s="238"/>
      <c r="D31" s="239"/>
      <c r="E31" s="239"/>
      <c r="F31" s="239"/>
      <c r="G31" s="239"/>
      <c r="H31" s="239"/>
      <c r="I31" s="239"/>
      <c r="J31" s="239"/>
      <c r="K31" s="239"/>
      <c r="L31" s="239"/>
      <c r="M31" s="239"/>
      <c r="N31" s="239"/>
      <c r="O31" s="239"/>
      <c r="P31" s="239"/>
      <c r="Q31" s="239"/>
      <c r="R31" s="239"/>
      <c r="S31" s="239"/>
      <c r="T31" s="239"/>
      <c r="U31" s="240"/>
      <c r="V31" s="241"/>
      <c r="W31" s="239"/>
      <c r="X31" s="239"/>
      <c r="Y31" s="239"/>
      <c r="Z31" s="239"/>
      <c r="AA31" s="239"/>
      <c r="AB31" s="239"/>
      <c r="AC31" s="239"/>
      <c r="AD31" s="239"/>
      <c r="AE31" s="239"/>
      <c r="AF31" s="239"/>
      <c r="AG31" s="239"/>
      <c r="AH31" s="239"/>
      <c r="AI31" s="239"/>
      <c r="AJ31" s="239"/>
      <c r="AK31" s="239"/>
      <c r="AL31" s="239"/>
      <c r="AM31" s="239"/>
      <c r="AN31" s="239"/>
      <c r="AO31" s="239"/>
      <c r="AP31" s="242"/>
      <c r="AQ31" s="241"/>
      <c r="AR31" s="239"/>
      <c r="AS31" s="239"/>
      <c r="AT31" s="239"/>
      <c r="AU31" s="239"/>
      <c r="AV31" s="239"/>
      <c r="AW31" s="239"/>
      <c r="AX31" s="239"/>
      <c r="AY31" s="239"/>
      <c r="AZ31" s="239"/>
      <c r="BA31" s="239"/>
      <c r="BB31" s="239"/>
      <c r="BC31" s="239"/>
      <c r="BD31" s="239"/>
      <c r="BE31" s="239"/>
      <c r="BF31" s="239"/>
      <c r="BG31" s="239"/>
      <c r="BH31" s="239"/>
      <c r="BI31" s="239"/>
      <c r="BJ31" s="239"/>
      <c r="BK31" s="239"/>
      <c r="BL31" s="242"/>
      <c r="BM31" s="241"/>
      <c r="BN31" s="239"/>
      <c r="BO31" s="239"/>
      <c r="BP31" s="239"/>
      <c r="BQ31" s="239"/>
      <c r="BR31" s="239"/>
      <c r="BS31" s="239"/>
      <c r="BT31" s="239"/>
      <c r="BU31" s="246"/>
    </row>
    <row r="32" ht="17.1" customHeight="1" spans="1:73" x14ac:dyDescent="0.25">
      <c r="A32" s="236">
        <v>25</v>
      </c>
      <c r="B32" s="237" t="str">
        <f>IF(NOMINA!B25="","",NOMINA!B25)</f>
        <v>  </v>
      </c>
      <c r="C32" s="238"/>
      <c r="D32" s="239"/>
      <c r="E32" s="239"/>
      <c r="F32" s="239"/>
      <c r="G32" s="239"/>
      <c r="H32" s="239"/>
      <c r="I32" s="239"/>
      <c r="J32" s="239"/>
      <c r="K32" s="239"/>
      <c r="L32" s="239"/>
      <c r="M32" s="239"/>
      <c r="N32" s="239"/>
      <c r="O32" s="239"/>
      <c r="P32" s="239"/>
      <c r="Q32" s="239"/>
      <c r="R32" s="239"/>
      <c r="S32" s="239"/>
      <c r="T32" s="239"/>
      <c r="U32" s="240"/>
      <c r="V32" s="241"/>
      <c r="W32" s="239"/>
      <c r="X32" s="239"/>
      <c r="Y32" s="239"/>
      <c r="Z32" s="239"/>
      <c r="AA32" s="239"/>
      <c r="AB32" s="239"/>
      <c r="AC32" s="239"/>
      <c r="AD32" s="239"/>
      <c r="AE32" s="239"/>
      <c r="AF32" s="239"/>
      <c r="AG32" s="239"/>
      <c r="AH32" s="239"/>
      <c r="AI32" s="239"/>
      <c r="AJ32" s="239"/>
      <c r="AK32" s="239"/>
      <c r="AL32" s="239"/>
      <c r="AM32" s="239"/>
      <c r="AN32" s="239"/>
      <c r="AO32" s="239"/>
      <c r="AP32" s="242"/>
      <c r="AQ32" s="241"/>
      <c r="AR32" s="239"/>
      <c r="AS32" s="239"/>
      <c r="AT32" s="239"/>
      <c r="AU32" s="239"/>
      <c r="AV32" s="239"/>
      <c r="AW32" s="239"/>
      <c r="AX32" s="239"/>
      <c r="AY32" s="239"/>
      <c r="AZ32" s="239"/>
      <c r="BA32" s="239"/>
      <c r="BB32" s="239"/>
      <c r="BC32" s="239"/>
      <c r="BD32" s="239"/>
      <c r="BE32" s="239"/>
      <c r="BF32" s="239"/>
      <c r="BG32" s="239"/>
      <c r="BH32" s="239"/>
      <c r="BI32" s="239"/>
      <c r="BJ32" s="239"/>
      <c r="BK32" s="239"/>
      <c r="BL32" s="242"/>
      <c r="BM32" s="241"/>
      <c r="BN32" s="239"/>
      <c r="BO32" s="239"/>
      <c r="BP32" s="239"/>
      <c r="BQ32" s="239"/>
      <c r="BR32" s="239"/>
      <c r="BS32" s="239"/>
      <c r="BT32" s="239"/>
      <c r="BU32" s="246"/>
    </row>
    <row r="33" ht="17.1" customHeight="1" hidden="1" spans="1:73" x14ac:dyDescent="0.25">
      <c r="A33" s="236">
        <v>26</v>
      </c>
      <c r="B33" s="237" t="str">
        <f>IF(NOMINA!B26="","",NOMINA!B26)</f>
        <v>  </v>
      </c>
      <c r="C33" s="238"/>
      <c r="D33" s="239"/>
      <c r="E33" s="239"/>
      <c r="F33" s="239"/>
      <c r="G33" s="239"/>
      <c r="H33" s="239"/>
      <c r="I33" s="239"/>
      <c r="J33" s="239"/>
      <c r="K33" s="239"/>
      <c r="L33" s="239"/>
      <c r="M33" s="239"/>
      <c r="N33" s="239"/>
      <c r="O33" s="239"/>
      <c r="P33" s="239"/>
      <c r="Q33" s="239"/>
      <c r="R33" s="239"/>
      <c r="S33" s="239"/>
      <c r="T33" s="239"/>
      <c r="U33" s="240"/>
      <c r="V33" s="241"/>
      <c r="W33" s="239"/>
      <c r="X33" s="239"/>
      <c r="Y33" s="239"/>
      <c r="Z33" s="239"/>
      <c r="AA33" s="239"/>
      <c r="AB33" s="239"/>
      <c r="AC33" s="239"/>
      <c r="AD33" s="239"/>
      <c r="AE33" s="239"/>
      <c r="AF33" s="239"/>
      <c r="AG33" s="239"/>
      <c r="AH33" s="239"/>
      <c r="AI33" s="239"/>
      <c r="AJ33" s="239"/>
      <c r="AK33" s="239"/>
      <c r="AL33" s="239"/>
      <c r="AM33" s="239"/>
      <c r="AN33" s="239"/>
      <c r="AO33" s="239"/>
      <c r="AP33" s="242"/>
      <c r="AQ33" s="241"/>
      <c r="AR33" s="239"/>
      <c r="AS33" s="239"/>
      <c r="AT33" s="239"/>
      <c r="AU33" s="239"/>
      <c r="AV33" s="239"/>
      <c r="AW33" s="239"/>
      <c r="AX33" s="239"/>
      <c r="AY33" s="239"/>
      <c r="AZ33" s="239"/>
      <c r="BA33" s="239"/>
      <c r="BB33" s="239"/>
      <c r="BC33" s="239"/>
      <c r="BD33" s="239"/>
      <c r="BE33" s="239"/>
      <c r="BF33" s="239"/>
      <c r="BG33" s="239"/>
      <c r="BH33" s="239"/>
      <c r="BI33" s="239"/>
      <c r="BJ33" s="239"/>
      <c r="BK33" s="239"/>
      <c r="BL33" s="242"/>
      <c r="BM33" s="241"/>
      <c r="BN33" s="239"/>
      <c r="BO33" s="239"/>
      <c r="BP33" s="239"/>
      <c r="BQ33" s="239"/>
      <c r="BR33" s="239"/>
      <c r="BS33" s="239"/>
      <c r="BT33" s="239"/>
      <c r="BU33" s="246"/>
    </row>
    <row r="34" ht="17.1" customHeight="1" hidden="1" spans="1:73" x14ac:dyDescent="0.25">
      <c r="A34" s="236">
        <v>27</v>
      </c>
      <c r="B34" s="237" t="str">
        <f>IF(NOMINA!B27="","",NOMINA!B27)</f>
        <v>  </v>
      </c>
      <c r="C34" s="238"/>
      <c r="D34" s="239"/>
      <c r="E34" s="239"/>
      <c r="F34" s="239"/>
      <c r="G34" s="239"/>
      <c r="H34" s="239"/>
      <c r="I34" s="239"/>
      <c r="J34" s="239"/>
      <c r="K34" s="239"/>
      <c r="L34" s="239"/>
      <c r="M34" s="239"/>
      <c r="N34" s="239"/>
      <c r="O34" s="239"/>
      <c r="P34" s="239"/>
      <c r="Q34" s="239"/>
      <c r="R34" s="239"/>
      <c r="S34" s="239"/>
      <c r="T34" s="239"/>
      <c r="U34" s="240"/>
      <c r="V34" s="241"/>
      <c r="W34" s="239"/>
      <c r="X34" s="239"/>
      <c r="Y34" s="239"/>
      <c r="Z34" s="239"/>
      <c r="AA34" s="239"/>
      <c r="AB34" s="239"/>
      <c r="AC34" s="239"/>
      <c r="AD34" s="239"/>
      <c r="AE34" s="239"/>
      <c r="AF34" s="239"/>
      <c r="AG34" s="239"/>
      <c r="AH34" s="239"/>
      <c r="AI34" s="239"/>
      <c r="AJ34" s="239"/>
      <c r="AK34" s="239"/>
      <c r="AL34" s="239"/>
      <c r="AM34" s="239"/>
      <c r="AN34" s="239"/>
      <c r="AO34" s="239"/>
      <c r="AP34" s="242"/>
      <c r="AQ34" s="241"/>
      <c r="AR34" s="239"/>
      <c r="AS34" s="239"/>
      <c r="AT34" s="239"/>
      <c r="AU34" s="239"/>
      <c r="AV34" s="239"/>
      <c r="AW34" s="239"/>
      <c r="AX34" s="239"/>
      <c r="AY34" s="239"/>
      <c r="AZ34" s="239"/>
      <c r="BA34" s="239"/>
      <c r="BB34" s="239"/>
      <c r="BC34" s="239"/>
      <c r="BD34" s="239"/>
      <c r="BE34" s="239"/>
      <c r="BF34" s="239"/>
      <c r="BG34" s="239"/>
      <c r="BH34" s="239"/>
      <c r="BI34" s="239"/>
      <c r="BJ34" s="239"/>
      <c r="BK34" s="239"/>
      <c r="BL34" s="242"/>
      <c r="BM34" s="241"/>
      <c r="BN34" s="239"/>
      <c r="BO34" s="239"/>
      <c r="BP34" s="239"/>
      <c r="BQ34" s="239"/>
      <c r="BR34" s="239"/>
      <c r="BS34" s="239"/>
      <c r="BT34" s="239"/>
      <c r="BU34" s="246"/>
    </row>
    <row r="35" ht="17.1" customHeight="1" hidden="1" spans="1:73" x14ac:dyDescent="0.25">
      <c r="A35" s="236">
        <v>28</v>
      </c>
      <c r="B35" s="237" t="str">
        <f>IF(NOMINA!B28="","",NOMINA!B28)</f>
        <v>  </v>
      </c>
      <c r="C35" s="238"/>
      <c r="D35" s="239"/>
      <c r="E35" s="239"/>
      <c r="F35" s="239"/>
      <c r="G35" s="239"/>
      <c r="H35" s="239"/>
      <c r="I35" s="239"/>
      <c r="J35" s="239"/>
      <c r="K35" s="239"/>
      <c r="L35" s="239"/>
      <c r="M35" s="239"/>
      <c r="N35" s="239"/>
      <c r="O35" s="239"/>
      <c r="P35" s="239"/>
      <c r="Q35" s="239"/>
      <c r="R35" s="239"/>
      <c r="S35" s="239"/>
      <c r="T35" s="239"/>
      <c r="U35" s="240"/>
      <c r="V35" s="241"/>
      <c r="W35" s="239"/>
      <c r="X35" s="239"/>
      <c r="Y35" s="239"/>
      <c r="Z35" s="239"/>
      <c r="AA35" s="239"/>
      <c r="AB35" s="239"/>
      <c r="AC35" s="239"/>
      <c r="AD35" s="239"/>
      <c r="AE35" s="239"/>
      <c r="AF35" s="239"/>
      <c r="AG35" s="239"/>
      <c r="AH35" s="239"/>
      <c r="AI35" s="239"/>
      <c r="AJ35" s="239"/>
      <c r="AK35" s="239"/>
      <c r="AL35" s="239"/>
      <c r="AM35" s="239"/>
      <c r="AN35" s="239"/>
      <c r="AO35" s="239"/>
      <c r="AP35" s="242"/>
      <c r="AQ35" s="241"/>
      <c r="AR35" s="239"/>
      <c r="AS35" s="239"/>
      <c r="AT35" s="239"/>
      <c r="AU35" s="239"/>
      <c r="AV35" s="239"/>
      <c r="AW35" s="239"/>
      <c r="AX35" s="239"/>
      <c r="AY35" s="239"/>
      <c r="AZ35" s="239"/>
      <c r="BA35" s="239"/>
      <c r="BB35" s="239"/>
      <c r="BC35" s="239"/>
      <c r="BD35" s="239"/>
      <c r="BE35" s="239"/>
      <c r="BF35" s="239"/>
      <c r="BG35" s="239"/>
      <c r="BH35" s="239"/>
      <c r="BI35" s="239"/>
      <c r="BJ35" s="239"/>
      <c r="BK35" s="239"/>
      <c r="BL35" s="242"/>
      <c r="BM35" s="241"/>
      <c r="BN35" s="239"/>
      <c r="BO35" s="239"/>
      <c r="BP35" s="239"/>
      <c r="BQ35" s="239"/>
      <c r="BR35" s="239"/>
      <c r="BS35" s="239"/>
      <c r="BT35" s="239"/>
      <c r="BU35" s="246"/>
    </row>
    <row r="36" ht="17.1" customHeight="1" hidden="1" spans="1:73" x14ac:dyDescent="0.25">
      <c r="A36" s="236">
        <v>29</v>
      </c>
      <c r="B36" s="237" t="str">
        <f>IF(NOMINA!B29="","",NOMINA!B29)</f>
        <v>  </v>
      </c>
      <c r="C36" s="238"/>
      <c r="D36" s="239"/>
      <c r="E36" s="239"/>
      <c r="F36" s="239"/>
      <c r="G36" s="239"/>
      <c r="H36" s="239"/>
      <c r="I36" s="239"/>
      <c r="J36" s="239"/>
      <c r="K36" s="239"/>
      <c r="L36" s="239"/>
      <c r="M36" s="239"/>
      <c r="N36" s="239"/>
      <c r="O36" s="239"/>
      <c r="P36" s="239"/>
      <c r="Q36" s="239"/>
      <c r="R36" s="239"/>
      <c r="S36" s="239"/>
      <c r="T36" s="239"/>
      <c r="U36" s="240"/>
      <c r="V36" s="241"/>
      <c r="W36" s="239"/>
      <c r="X36" s="239"/>
      <c r="Y36" s="239"/>
      <c r="Z36" s="239"/>
      <c r="AA36" s="239"/>
      <c r="AB36" s="239"/>
      <c r="AC36" s="239"/>
      <c r="AD36" s="239"/>
      <c r="AE36" s="239"/>
      <c r="AF36" s="239"/>
      <c r="AG36" s="239"/>
      <c r="AH36" s="239"/>
      <c r="AI36" s="239"/>
      <c r="AJ36" s="239"/>
      <c r="AK36" s="239"/>
      <c r="AL36" s="239"/>
      <c r="AM36" s="239"/>
      <c r="AN36" s="239"/>
      <c r="AO36" s="239"/>
      <c r="AP36" s="242"/>
      <c r="AQ36" s="241"/>
      <c r="AR36" s="239"/>
      <c r="AS36" s="239"/>
      <c r="AT36" s="239"/>
      <c r="AU36" s="239"/>
      <c r="AV36" s="239"/>
      <c r="AW36" s="239"/>
      <c r="AX36" s="239"/>
      <c r="AY36" s="239"/>
      <c r="AZ36" s="239"/>
      <c r="BA36" s="239"/>
      <c r="BB36" s="239"/>
      <c r="BC36" s="239"/>
      <c r="BD36" s="239"/>
      <c r="BE36" s="239"/>
      <c r="BF36" s="239"/>
      <c r="BG36" s="239"/>
      <c r="BH36" s="239"/>
      <c r="BI36" s="239"/>
      <c r="BJ36" s="239"/>
      <c r="BK36" s="239"/>
      <c r="BL36" s="242"/>
      <c r="BM36" s="241"/>
      <c r="BN36" s="239"/>
      <c r="BO36" s="239"/>
      <c r="BP36" s="239"/>
      <c r="BQ36" s="239"/>
      <c r="BR36" s="239"/>
      <c r="BS36" s="239"/>
      <c r="BT36" s="239"/>
      <c r="BU36" s="246"/>
    </row>
    <row r="37" ht="17.1" customHeight="1" hidden="1" spans="1:73" x14ac:dyDescent="0.25">
      <c r="A37" s="236">
        <v>30</v>
      </c>
      <c r="B37" s="237" t="str">
        <f>IF(NOMINA!B30="","",NOMINA!B30)</f>
        <v>  </v>
      </c>
      <c r="C37" s="238"/>
      <c r="D37" s="239"/>
      <c r="E37" s="239"/>
      <c r="F37" s="239"/>
      <c r="G37" s="239"/>
      <c r="H37" s="239"/>
      <c r="I37" s="239"/>
      <c r="J37" s="239"/>
      <c r="K37" s="239"/>
      <c r="L37" s="239"/>
      <c r="M37" s="239"/>
      <c r="N37" s="239"/>
      <c r="O37" s="239"/>
      <c r="P37" s="239"/>
      <c r="Q37" s="239"/>
      <c r="R37" s="239"/>
      <c r="S37" s="239"/>
      <c r="T37" s="239"/>
      <c r="U37" s="240"/>
      <c r="V37" s="241"/>
      <c r="W37" s="239"/>
      <c r="X37" s="239"/>
      <c r="Y37" s="239"/>
      <c r="Z37" s="239"/>
      <c r="AA37" s="239"/>
      <c r="AB37" s="239"/>
      <c r="AC37" s="239"/>
      <c r="AD37" s="239"/>
      <c r="AE37" s="239"/>
      <c r="AF37" s="239"/>
      <c r="AG37" s="239"/>
      <c r="AH37" s="239"/>
      <c r="AI37" s="239"/>
      <c r="AJ37" s="239"/>
      <c r="AK37" s="239"/>
      <c r="AL37" s="239"/>
      <c r="AM37" s="239"/>
      <c r="AN37" s="239"/>
      <c r="AO37" s="239"/>
      <c r="AP37" s="242"/>
      <c r="AQ37" s="241"/>
      <c r="AR37" s="239"/>
      <c r="AS37" s="239"/>
      <c r="AT37" s="239"/>
      <c r="AU37" s="239"/>
      <c r="AV37" s="239"/>
      <c r="AW37" s="239"/>
      <c r="AX37" s="239"/>
      <c r="AY37" s="239"/>
      <c r="AZ37" s="239"/>
      <c r="BA37" s="239"/>
      <c r="BB37" s="239"/>
      <c r="BC37" s="239"/>
      <c r="BD37" s="239"/>
      <c r="BE37" s="239"/>
      <c r="BF37" s="239"/>
      <c r="BG37" s="239"/>
      <c r="BH37" s="239"/>
      <c r="BI37" s="239"/>
      <c r="BJ37" s="239"/>
      <c r="BK37" s="239"/>
      <c r="BL37" s="242"/>
      <c r="BM37" s="241"/>
      <c r="BN37" s="239"/>
      <c r="BO37" s="239"/>
      <c r="BP37" s="239"/>
      <c r="BQ37" s="239"/>
      <c r="BR37" s="239"/>
      <c r="BS37" s="239"/>
      <c r="BT37" s="239"/>
      <c r="BU37" s="246"/>
    </row>
    <row r="38" ht="17.1" customHeight="1" hidden="1" spans="1:73" x14ac:dyDescent="0.25">
      <c r="A38" s="236">
        <v>31</v>
      </c>
      <c r="B38" s="237" t="str">
        <f>IF(NOMINA!B31="","",NOMINA!B31)</f>
        <v>  </v>
      </c>
      <c r="C38" s="238"/>
      <c r="D38" s="239"/>
      <c r="E38" s="239"/>
      <c r="F38" s="239"/>
      <c r="G38" s="239"/>
      <c r="H38" s="239"/>
      <c r="I38" s="239"/>
      <c r="J38" s="239"/>
      <c r="K38" s="239"/>
      <c r="L38" s="239"/>
      <c r="M38" s="239"/>
      <c r="N38" s="239"/>
      <c r="O38" s="239"/>
      <c r="P38" s="239"/>
      <c r="Q38" s="239"/>
      <c r="R38" s="239"/>
      <c r="S38" s="239"/>
      <c r="T38" s="239"/>
      <c r="U38" s="240"/>
      <c r="V38" s="241"/>
      <c r="W38" s="239"/>
      <c r="X38" s="239"/>
      <c r="Y38" s="239"/>
      <c r="Z38" s="239"/>
      <c r="AA38" s="239"/>
      <c r="AB38" s="239"/>
      <c r="AC38" s="239"/>
      <c r="AD38" s="239"/>
      <c r="AE38" s="239"/>
      <c r="AF38" s="239"/>
      <c r="AG38" s="239"/>
      <c r="AH38" s="239"/>
      <c r="AI38" s="239"/>
      <c r="AJ38" s="239"/>
      <c r="AK38" s="239"/>
      <c r="AL38" s="239"/>
      <c r="AM38" s="239"/>
      <c r="AN38" s="239"/>
      <c r="AO38" s="239"/>
      <c r="AP38" s="242"/>
      <c r="AQ38" s="241"/>
      <c r="AR38" s="239"/>
      <c r="AS38" s="239"/>
      <c r="AT38" s="239"/>
      <c r="AU38" s="239"/>
      <c r="AV38" s="239"/>
      <c r="AW38" s="239"/>
      <c r="AX38" s="239"/>
      <c r="AY38" s="239"/>
      <c r="AZ38" s="239"/>
      <c r="BA38" s="239"/>
      <c r="BB38" s="239"/>
      <c r="BC38" s="239"/>
      <c r="BD38" s="239"/>
      <c r="BE38" s="239"/>
      <c r="BF38" s="239"/>
      <c r="BG38" s="239"/>
      <c r="BH38" s="239"/>
      <c r="BI38" s="239"/>
      <c r="BJ38" s="239"/>
      <c r="BK38" s="239"/>
      <c r="BL38" s="242"/>
      <c r="BM38" s="241"/>
      <c r="BN38" s="239"/>
      <c r="BO38" s="239"/>
      <c r="BP38" s="239"/>
      <c r="BQ38" s="239"/>
      <c r="BR38" s="239"/>
      <c r="BS38" s="239"/>
      <c r="BT38" s="239"/>
      <c r="BU38" s="246"/>
    </row>
    <row r="39" ht="17.1" customHeight="1" hidden="1" spans="1:73" x14ac:dyDescent="0.25">
      <c r="A39" s="236">
        <v>32</v>
      </c>
      <c r="B39" s="237" t="str">
        <f>IF(NOMINA!B32="","",NOMINA!B32)</f>
        <v>  </v>
      </c>
      <c r="C39" s="238"/>
      <c r="D39" s="239"/>
      <c r="E39" s="239"/>
      <c r="F39" s="239"/>
      <c r="G39" s="239"/>
      <c r="H39" s="239"/>
      <c r="I39" s="239"/>
      <c r="J39" s="239"/>
      <c r="K39" s="239"/>
      <c r="L39" s="239"/>
      <c r="M39" s="239"/>
      <c r="N39" s="239"/>
      <c r="O39" s="239"/>
      <c r="P39" s="239"/>
      <c r="Q39" s="239"/>
      <c r="R39" s="239"/>
      <c r="S39" s="239"/>
      <c r="T39" s="239"/>
      <c r="U39" s="240"/>
      <c r="V39" s="241"/>
      <c r="W39" s="239"/>
      <c r="X39" s="239"/>
      <c r="Y39" s="239"/>
      <c r="Z39" s="239"/>
      <c r="AA39" s="239"/>
      <c r="AB39" s="239"/>
      <c r="AC39" s="239"/>
      <c r="AD39" s="239"/>
      <c r="AE39" s="239"/>
      <c r="AF39" s="239"/>
      <c r="AG39" s="239"/>
      <c r="AH39" s="239"/>
      <c r="AI39" s="239"/>
      <c r="AJ39" s="239"/>
      <c r="AK39" s="239"/>
      <c r="AL39" s="239"/>
      <c r="AM39" s="239"/>
      <c r="AN39" s="239"/>
      <c r="AO39" s="239"/>
      <c r="AP39" s="242"/>
      <c r="AQ39" s="241"/>
      <c r="AR39" s="239"/>
      <c r="AS39" s="239"/>
      <c r="AT39" s="239"/>
      <c r="AU39" s="239"/>
      <c r="AV39" s="239"/>
      <c r="AW39" s="239"/>
      <c r="AX39" s="239"/>
      <c r="AY39" s="239"/>
      <c r="AZ39" s="239"/>
      <c r="BA39" s="239"/>
      <c r="BB39" s="239"/>
      <c r="BC39" s="239"/>
      <c r="BD39" s="239"/>
      <c r="BE39" s="239"/>
      <c r="BF39" s="239"/>
      <c r="BG39" s="239"/>
      <c r="BH39" s="239"/>
      <c r="BI39" s="239"/>
      <c r="BJ39" s="239"/>
      <c r="BK39" s="239"/>
      <c r="BL39" s="242"/>
      <c r="BM39" s="241"/>
      <c r="BN39" s="239"/>
      <c r="BO39" s="239"/>
      <c r="BP39" s="239"/>
      <c r="BQ39" s="239"/>
      <c r="BR39" s="239"/>
      <c r="BS39" s="239"/>
      <c r="BT39" s="239"/>
      <c r="BU39" s="246"/>
    </row>
    <row r="40" ht="17.1" customHeight="1" hidden="1" spans="1:73" x14ac:dyDescent="0.25">
      <c r="A40" s="236">
        <v>33</v>
      </c>
      <c r="B40" s="237" t="str">
        <f>IF(NOMINA!B33="","",NOMINA!B33)</f>
        <v>  </v>
      </c>
      <c r="C40" s="238"/>
      <c r="D40" s="239"/>
      <c r="E40" s="239"/>
      <c r="F40" s="239"/>
      <c r="G40" s="239"/>
      <c r="H40" s="239"/>
      <c r="I40" s="239"/>
      <c r="J40" s="239"/>
      <c r="K40" s="239"/>
      <c r="L40" s="239"/>
      <c r="M40" s="239"/>
      <c r="N40" s="239"/>
      <c r="O40" s="239"/>
      <c r="P40" s="239"/>
      <c r="Q40" s="239"/>
      <c r="R40" s="239"/>
      <c r="S40" s="239"/>
      <c r="T40" s="239"/>
      <c r="U40" s="240"/>
      <c r="V40" s="241"/>
      <c r="W40" s="239"/>
      <c r="X40" s="239"/>
      <c r="Y40" s="239"/>
      <c r="Z40" s="239"/>
      <c r="AA40" s="239"/>
      <c r="AB40" s="239"/>
      <c r="AC40" s="239"/>
      <c r="AD40" s="239"/>
      <c r="AE40" s="239"/>
      <c r="AF40" s="239"/>
      <c r="AG40" s="239"/>
      <c r="AH40" s="239"/>
      <c r="AI40" s="239"/>
      <c r="AJ40" s="239"/>
      <c r="AK40" s="239"/>
      <c r="AL40" s="239"/>
      <c r="AM40" s="239"/>
      <c r="AN40" s="239"/>
      <c r="AO40" s="239"/>
      <c r="AP40" s="242"/>
      <c r="AQ40" s="241"/>
      <c r="AR40" s="239"/>
      <c r="AS40" s="239"/>
      <c r="AT40" s="239"/>
      <c r="AU40" s="239"/>
      <c r="AV40" s="239"/>
      <c r="AW40" s="239"/>
      <c r="AX40" s="239"/>
      <c r="AY40" s="239"/>
      <c r="AZ40" s="239"/>
      <c r="BA40" s="239"/>
      <c r="BB40" s="239"/>
      <c r="BC40" s="239"/>
      <c r="BD40" s="239"/>
      <c r="BE40" s="239"/>
      <c r="BF40" s="239"/>
      <c r="BG40" s="239"/>
      <c r="BH40" s="239"/>
      <c r="BI40" s="239"/>
      <c r="BJ40" s="239"/>
      <c r="BK40" s="239"/>
      <c r="BL40" s="242"/>
      <c r="BM40" s="241"/>
      <c r="BN40" s="239"/>
      <c r="BO40" s="239"/>
      <c r="BP40" s="239"/>
      <c r="BQ40" s="239"/>
      <c r="BR40" s="239"/>
      <c r="BS40" s="239"/>
      <c r="BT40" s="239"/>
      <c r="BU40" s="246"/>
    </row>
    <row r="41" ht="17.1" customHeight="1" hidden="1" spans="1:73" x14ac:dyDescent="0.25">
      <c r="A41" s="236">
        <v>34</v>
      </c>
      <c r="B41" s="237" t="str">
        <f>IF(NOMINA!B34="","",NOMINA!B34)</f>
        <v>  </v>
      </c>
      <c r="C41" s="238"/>
      <c r="D41" s="239"/>
      <c r="E41" s="239"/>
      <c r="F41" s="239"/>
      <c r="G41" s="239"/>
      <c r="H41" s="239"/>
      <c r="I41" s="239"/>
      <c r="J41" s="239"/>
      <c r="K41" s="239"/>
      <c r="L41" s="239"/>
      <c r="M41" s="239"/>
      <c r="N41" s="239"/>
      <c r="O41" s="239"/>
      <c r="P41" s="239"/>
      <c r="Q41" s="239"/>
      <c r="R41" s="239"/>
      <c r="S41" s="239"/>
      <c r="T41" s="239"/>
      <c r="U41" s="240"/>
      <c r="V41" s="241"/>
      <c r="W41" s="239"/>
      <c r="X41" s="239"/>
      <c r="Y41" s="239"/>
      <c r="Z41" s="239"/>
      <c r="AA41" s="239"/>
      <c r="AB41" s="239"/>
      <c r="AC41" s="239"/>
      <c r="AD41" s="239"/>
      <c r="AE41" s="239"/>
      <c r="AF41" s="239"/>
      <c r="AG41" s="239"/>
      <c r="AH41" s="239"/>
      <c r="AI41" s="239"/>
      <c r="AJ41" s="239"/>
      <c r="AK41" s="239"/>
      <c r="AL41" s="239"/>
      <c r="AM41" s="239"/>
      <c r="AN41" s="239"/>
      <c r="AO41" s="239"/>
      <c r="AP41" s="242"/>
      <c r="AQ41" s="241"/>
      <c r="AR41" s="239"/>
      <c r="AS41" s="239"/>
      <c r="AT41" s="239"/>
      <c r="AU41" s="239"/>
      <c r="AV41" s="239"/>
      <c r="AW41" s="239"/>
      <c r="AX41" s="239"/>
      <c r="AY41" s="239"/>
      <c r="AZ41" s="239"/>
      <c r="BA41" s="239"/>
      <c r="BB41" s="239"/>
      <c r="BC41" s="239"/>
      <c r="BD41" s="239"/>
      <c r="BE41" s="239"/>
      <c r="BF41" s="239"/>
      <c r="BG41" s="239"/>
      <c r="BH41" s="239"/>
      <c r="BI41" s="239"/>
      <c r="BJ41" s="239"/>
      <c r="BK41" s="239"/>
      <c r="BL41" s="242"/>
      <c r="BM41" s="241"/>
      <c r="BN41" s="239"/>
      <c r="BO41" s="239"/>
      <c r="BP41" s="239"/>
      <c r="BQ41" s="239"/>
      <c r="BR41" s="239"/>
      <c r="BS41" s="239"/>
      <c r="BT41" s="239"/>
      <c r="BU41" s="246"/>
    </row>
    <row r="42" ht="17.1" customHeight="1" hidden="1" spans="1:73" x14ac:dyDescent="0.25">
      <c r="A42" s="236">
        <v>35</v>
      </c>
      <c r="B42" s="237" t="str">
        <f>IF(NOMINA!B35="","",NOMINA!B35)</f>
        <v>  </v>
      </c>
      <c r="C42" s="238"/>
      <c r="D42" s="239"/>
      <c r="E42" s="239"/>
      <c r="F42" s="239"/>
      <c r="G42" s="239"/>
      <c r="H42" s="239"/>
      <c r="I42" s="239"/>
      <c r="J42" s="239"/>
      <c r="K42" s="239"/>
      <c r="L42" s="239"/>
      <c r="M42" s="239"/>
      <c r="N42" s="239"/>
      <c r="O42" s="239"/>
      <c r="P42" s="239"/>
      <c r="Q42" s="239"/>
      <c r="R42" s="239"/>
      <c r="S42" s="239"/>
      <c r="T42" s="239"/>
      <c r="U42" s="240"/>
      <c r="V42" s="241"/>
      <c r="W42" s="239"/>
      <c r="X42" s="239"/>
      <c r="Y42" s="239"/>
      <c r="Z42" s="239"/>
      <c r="AA42" s="239"/>
      <c r="AB42" s="239"/>
      <c r="AC42" s="239"/>
      <c r="AD42" s="239"/>
      <c r="AE42" s="239"/>
      <c r="AF42" s="239"/>
      <c r="AG42" s="239"/>
      <c r="AH42" s="239"/>
      <c r="AI42" s="239"/>
      <c r="AJ42" s="239"/>
      <c r="AK42" s="239"/>
      <c r="AL42" s="239"/>
      <c r="AM42" s="239"/>
      <c r="AN42" s="239"/>
      <c r="AO42" s="239"/>
      <c r="AP42" s="242"/>
      <c r="AQ42" s="241"/>
      <c r="AR42" s="239"/>
      <c r="AS42" s="239"/>
      <c r="AT42" s="239"/>
      <c r="AU42" s="239"/>
      <c r="AV42" s="239"/>
      <c r="AW42" s="239"/>
      <c r="AX42" s="239"/>
      <c r="AY42" s="239"/>
      <c r="AZ42" s="239"/>
      <c r="BA42" s="239"/>
      <c r="BB42" s="239"/>
      <c r="BC42" s="239"/>
      <c r="BD42" s="239"/>
      <c r="BE42" s="239"/>
      <c r="BF42" s="239"/>
      <c r="BG42" s="239"/>
      <c r="BH42" s="239"/>
      <c r="BI42" s="239"/>
      <c r="BJ42" s="239"/>
      <c r="BK42" s="239"/>
      <c r="BL42" s="242"/>
      <c r="BM42" s="241"/>
      <c r="BN42" s="239"/>
      <c r="BO42" s="239"/>
      <c r="BP42" s="239"/>
      <c r="BQ42" s="239"/>
      <c r="BR42" s="239"/>
      <c r="BS42" s="239"/>
      <c r="BT42" s="239"/>
      <c r="BU42" s="246"/>
    </row>
    <row r="43" ht="12" customHeight="1" hidden="1" spans="1:73" x14ac:dyDescent="0.25">
      <c r="A43" s="236">
        <v>36</v>
      </c>
      <c r="B43" s="237" t="str">
        <f>IF(NOMINA!B36="","",NOMINA!B36)</f>
        <v>  </v>
      </c>
      <c r="C43" s="238"/>
      <c r="D43" s="239"/>
      <c r="E43" s="239"/>
      <c r="F43" s="239"/>
      <c r="G43" s="239"/>
      <c r="H43" s="239"/>
      <c r="I43" s="239"/>
      <c r="J43" s="239"/>
      <c r="K43" s="239"/>
      <c r="L43" s="239"/>
      <c r="M43" s="239"/>
      <c r="N43" s="239"/>
      <c r="O43" s="239"/>
      <c r="P43" s="239"/>
      <c r="Q43" s="239"/>
      <c r="R43" s="239"/>
      <c r="S43" s="239"/>
      <c r="T43" s="239"/>
      <c r="U43" s="240"/>
      <c r="V43" s="241"/>
      <c r="W43" s="239"/>
      <c r="X43" s="239"/>
      <c r="Y43" s="239"/>
      <c r="Z43" s="239"/>
      <c r="AA43" s="239"/>
      <c r="AB43" s="239"/>
      <c r="AC43" s="239"/>
      <c r="AD43" s="239"/>
      <c r="AE43" s="239"/>
      <c r="AF43" s="239"/>
      <c r="AG43" s="239"/>
      <c r="AH43" s="239"/>
      <c r="AI43" s="239"/>
      <c r="AJ43" s="239"/>
      <c r="AK43" s="239"/>
      <c r="AL43" s="239"/>
      <c r="AM43" s="239"/>
      <c r="AN43" s="239"/>
      <c r="AO43" s="239"/>
      <c r="AP43" s="242"/>
      <c r="AQ43" s="241"/>
      <c r="AR43" s="239"/>
      <c r="AS43" s="239"/>
      <c r="AT43" s="239"/>
      <c r="AU43" s="239"/>
      <c r="AV43" s="239"/>
      <c r="AW43" s="239"/>
      <c r="AX43" s="239"/>
      <c r="AY43" s="239"/>
      <c r="AZ43" s="239"/>
      <c r="BA43" s="239"/>
      <c r="BB43" s="239"/>
      <c r="BC43" s="239"/>
      <c r="BD43" s="239"/>
      <c r="BE43" s="239"/>
      <c r="BF43" s="239"/>
      <c r="BG43" s="239"/>
      <c r="BH43" s="239"/>
      <c r="BI43" s="239"/>
      <c r="BJ43" s="239"/>
      <c r="BK43" s="239"/>
      <c r="BL43" s="242"/>
      <c r="BM43" s="241"/>
      <c r="BN43" s="239"/>
      <c r="BO43" s="239"/>
      <c r="BP43" s="239"/>
      <c r="BQ43" s="239"/>
      <c r="BR43" s="239"/>
      <c r="BS43" s="239"/>
      <c r="BT43" s="239"/>
      <c r="BU43" s="246"/>
    </row>
    <row r="44" ht="12" customHeight="1" hidden="1" spans="1:73" x14ac:dyDescent="0.25">
      <c r="A44" s="236">
        <v>37</v>
      </c>
      <c r="B44" s="237" t="str">
        <f>IF(NOMINA!B37="","",NOMINA!B37)</f>
        <v>  </v>
      </c>
      <c r="C44" s="238"/>
      <c r="D44" s="239"/>
      <c r="E44" s="239"/>
      <c r="F44" s="239"/>
      <c r="G44" s="239"/>
      <c r="H44" s="239"/>
      <c r="I44" s="239"/>
      <c r="J44" s="239"/>
      <c r="K44" s="239"/>
      <c r="L44" s="239"/>
      <c r="M44" s="239"/>
      <c r="N44" s="239"/>
      <c r="O44" s="239"/>
      <c r="P44" s="239"/>
      <c r="Q44" s="239"/>
      <c r="R44" s="239"/>
      <c r="S44" s="239"/>
      <c r="T44" s="239"/>
      <c r="U44" s="240"/>
      <c r="V44" s="241"/>
      <c r="W44" s="239"/>
      <c r="X44" s="239"/>
      <c r="Y44" s="239"/>
      <c r="Z44" s="239"/>
      <c r="AA44" s="239"/>
      <c r="AB44" s="239"/>
      <c r="AC44" s="239"/>
      <c r="AD44" s="239"/>
      <c r="AE44" s="239"/>
      <c r="AF44" s="239"/>
      <c r="AG44" s="239"/>
      <c r="AH44" s="239"/>
      <c r="AI44" s="239"/>
      <c r="AJ44" s="239"/>
      <c r="AK44" s="239"/>
      <c r="AL44" s="239"/>
      <c r="AM44" s="239"/>
      <c r="AN44" s="239"/>
      <c r="AO44" s="239"/>
      <c r="AP44" s="242"/>
      <c r="AQ44" s="241"/>
      <c r="AR44" s="239"/>
      <c r="AS44" s="239"/>
      <c r="AT44" s="239"/>
      <c r="AU44" s="239"/>
      <c r="AV44" s="239"/>
      <c r="AW44" s="239"/>
      <c r="AX44" s="239"/>
      <c r="AY44" s="239"/>
      <c r="AZ44" s="239"/>
      <c r="BA44" s="239"/>
      <c r="BB44" s="239"/>
      <c r="BC44" s="239"/>
      <c r="BD44" s="239"/>
      <c r="BE44" s="239"/>
      <c r="BF44" s="239"/>
      <c r="BG44" s="239"/>
      <c r="BH44" s="239"/>
      <c r="BI44" s="239"/>
      <c r="BJ44" s="239"/>
      <c r="BK44" s="239"/>
      <c r="BL44" s="242"/>
      <c r="BM44" s="241"/>
      <c r="BN44" s="239"/>
      <c r="BO44" s="239"/>
      <c r="BP44" s="239"/>
      <c r="BQ44" s="239"/>
      <c r="BR44" s="239"/>
      <c r="BS44" s="239"/>
      <c r="BT44" s="239"/>
      <c r="BU44" s="246"/>
    </row>
    <row r="45" ht="12" customHeight="1" hidden="1" spans="1:73" x14ac:dyDescent="0.25">
      <c r="A45" s="236">
        <v>38</v>
      </c>
      <c r="B45" s="237" t="str">
        <f>IF(NOMINA!B38="","",NOMINA!B38)</f>
        <v>  </v>
      </c>
      <c r="C45" s="238"/>
      <c r="D45" s="239"/>
      <c r="E45" s="239"/>
      <c r="F45" s="239"/>
      <c r="G45" s="239"/>
      <c r="H45" s="239"/>
      <c r="I45" s="239"/>
      <c r="J45" s="239"/>
      <c r="K45" s="239"/>
      <c r="L45" s="239"/>
      <c r="M45" s="239"/>
      <c r="N45" s="239"/>
      <c r="O45" s="239"/>
      <c r="P45" s="239"/>
      <c r="Q45" s="239"/>
      <c r="R45" s="239"/>
      <c r="S45" s="239"/>
      <c r="T45" s="239"/>
      <c r="U45" s="240"/>
      <c r="V45" s="241"/>
      <c r="W45" s="239"/>
      <c r="X45" s="239"/>
      <c r="Y45" s="239"/>
      <c r="Z45" s="239"/>
      <c r="AA45" s="239"/>
      <c r="AB45" s="239"/>
      <c r="AC45" s="239"/>
      <c r="AD45" s="239"/>
      <c r="AE45" s="239"/>
      <c r="AF45" s="239"/>
      <c r="AG45" s="239"/>
      <c r="AH45" s="239"/>
      <c r="AI45" s="239"/>
      <c r="AJ45" s="239"/>
      <c r="AK45" s="239"/>
      <c r="AL45" s="239"/>
      <c r="AM45" s="239"/>
      <c r="AN45" s="239"/>
      <c r="AO45" s="239"/>
      <c r="AP45" s="242"/>
      <c r="AQ45" s="241"/>
      <c r="AR45" s="239"/>
      <c r="AS45" s="239"/>
      <c r="AT45" s="239"/>
      <c r="AU45" s="239"/>
      <c r="AV45" s="239"/>
      <c r="AW45" s="239"/>
      <c r="AX45" s="239"/>
      <c r="AY45" s="239"/>
      <c r="AZ45" s="239"/>
      <c r="BA45" s="239"/>
      <c r="BB45" s="239"/>
      <c r="BC45" s="239"/>
      <c r="BD45" s="239"/>
      <c r="BE45" s="239"/>
      <c r="BF45" s="239"/>
      <c r="BG45" s="239"/>
      <c r="BH45" s="239"/>
      <c r="BI45" s="239"/>
      <c r="BJ45" s="239"/>
      <c r="BK45" s="239"/>
      <c r="BL45" s="242"/>
      <c r="BM45" s="241"/>
      <c r="BN45" s="239"/>
      <c r="BO45" s="239"/>
      <c r="BP45" s="239"/>
      <c r="BQ45" s="239"/>
      <c r="BR45" s="239"/>
      <c r="BS45" s="239"/>
      <c r="BT45" s="239"/>
      <c r="BU45" s="246"/>
    </row>
    <row r="46" ht="12" customHeight="1" hidden="1" spans="1:73" x14ac:dyDescent="0.25">
      <c r="A46" s="236">
        <v>39</v>
      </c>
      <c r="B46" s="237" t="str">
        <f>IF(NOMINA!B39="","",NOMINA!B39)</f>
        <v>  </v>
      </c>
      <c r="C46" s="238"/>
      <c r="D46" s="239"/>
      <c r="E46" s="239"/>
      <c r="F46" s="239"/>
      <c r="G46" s="239"/>
      <c r="H46" s="239"/>
      <c r="I46" s="239"/>
      <c r="J46" s="239"/>
      <c r="K46" s="239"/>
      <c r="L46" s="239"/>
      <c r="M46" s="239"/>
      <c r="N46" s="239"/>
      <c r="O46" s="239"/>
      <c r="P46" s="239"/>
      <c r="Q46" s="239"/>
      <c r="R46" s="239"/>
      <c r="S46" s="239"/>
      <c r="T46" s="239"/>
      <c r="U46" s="240"/>
      <c r="V46" s="241"/>
      <c r="W46" s="239"/>
      <c r="X46" s="239"/>
      <c r="Y46" s="239"/>
      <c r="Z46" s="239"/>
      <c r="AA46" s="239"/>
      <c r="AB46" s="239"/>
      <c r="AC46" s="239"/>
      <c r="AD46" s="239"/>
      <c r="AE46" s="239"/>
      <c r="AF46" s="239"/>
      <c r="AG46" s="239"/>
      <c r="AH46" s="239"/>
      <c r="AI46" s="239"/>
      <c r="AJ46" s="239"/>
      <c r="AK46" s="239"/>
      <c r="AL46" s="239"/>
      <c r="AM46" s="239"/>
      <c r="AN46" s="239"/>
      <c r="AO46" s="239"/>
      <c r="AP46" s="242"/>
      <c r="AQ46" s="241"/>
      <c r="AR46" s="239"/>
      <c r="AS46" s="239"/>
      <c r="AT46" s="239"/>
      <c r="AU46" s="239"/>
      <c r="AV46" s="239"/>
      <c r="AW46" s="239"/>
      <c r="AX46" s="239"/>
      <c r="AY46" s="239"/>
      <c r="AZ46" s="239"/>
      <c r="BA46" s="239"/>
      <c r="BB46" s="239"/>
      <c r="BC46" s="239"/>
      <c r="BD46" s="239"/>
      <c r="BE46" s="239"/>
      <c r="BF46" s="239"/>
      <c r="BG46" s="239"/>
      <c r="BH46" s="239"/>
      <c r="BI46" s="239"/>
      <c r="BJ46" s="239"/>
      <c r="BK46" s="239"/>
      <c r="BL46" s="242"/>
      <c r="BM46" s="241"/>
      <c r="BN46" s="239"/>
      <c r="BO46" s="239"/>
      <c r="BP46" s="239"/>
      <c r="BQ46" s="239"/>
      <c r="BR46" s="239"/>
      <c r="BS46" s="239"/>
      <c r="BT46" s="239"/>
      <c r="BU46" s="246"/>
    </row>
    <row r="47" ht="12" customHeight="1" hidden="1" spans="1:73" x14ac:dyDescent="0.25">
      <c r="A47" s="236">
        <v>40</v>
      </c>
      <c r="B47" s="237" t="str">
        <f>IF(NOMINA!B40="","",NOMINA!B40)</f>
        <v>  </v>
      </c>
      <c r="C47" s="238"/>
      <c r="D47" s="239"/>
      <c r="E47" s="239"/>
      <c r="F47" s="239"/>
      <c r="G47" s="239"/>
      <c r="H47" s="239"/>
      <c r="I47" s="239"/>
      <c r="J47" s="239"/>
      <c r="K47" s="239"/>
      <c r="L47" s="239"/>
      <c r="M47" s="239"/>
      <c r="N47" s="239"/>
      <c r="O47" s="239"/>
      <c r="P47" s="239"/>
      <c r="Q47" s="239"/>
      <c r="R47" s="239"/>
      <c r="S47" s="239"/>
      <c r="T47" s="239"/>
      <c r="U47" s="240"/>
      <c r="V47" s="241"/>
      <c r="W47" s="239"/>
      <c r="X47" s="239"/>
      <c r="Y47" s="239"/>
      <c r="Z47" s="239"/>
      <c r="AA47" s="239"/>
      <c r="AB47" s="239"/>
      <c r="AC47" s="239"/>
      <c r="AD47" s="239"/>
      <c r="AE47" s="239"/>
      <c r="AF47" s="239"/>
      <c r="AG47" s="239"/>
      <c r="AH47" s="239"/>
      <c r="AI47" s="239"/>
      <c r="AJ47" s="239"/>
      <c r="AK47" s="239"/>
      <c r="AL47" s="239"/>
      <c r="AM47" s="239"/>
      <c r="AN47" s="239"/>
      <c r="AO47" s="239"/>
      <c r="AP47" s="242"/>
      <c r="AQ47" s="241"/>
      <c r="AR47" s="239"/>
      <c r="AS47" s="239"/>
      <c r="AT47" s="239"/>
      <c r="AU47" s="239"/>
      <c r="AV47" s="239"/>
      <c r="AW47" s="239"/>
      <c r="AX47" s="239"/>
      <c r="AY47" s="239"/>
      <c r="AZ47" s="239"/>
      <c r="BA47" s="239"/>
      <c r="BB47" s="239"/>
      <c r="BC47" s="239"/>
      <c r="BD47" s="239"/>
      <c r="BE47" s="239"/>
      <c r="BF47" s="239"/>
      <c r="BG47" s="239"/>
      <c r="BH47" s="239"/>
      <c r="BI47" s="239"/>
      <c r="BJ47" s="239"/>
      <c r="BK47" s="239"/>
      <c r="BL47" s="242"/>
      <c r="BM47" s="241"/>
      <c r="BN47" s="239"/>
      <c r="BO47" s="239"/>
      <c r="BP47" s="239"/>
      <c r="BQ47" s="239"/>
      <c r="BR47" s="239"/>
      <c r="BS47" s="239"/>
      <c r="BT47" s="239"/>
      <c r="BU47" s="246"/>
    </row>
    <row r="48" ht="12" customHeight="1" hidden="1" spans="1:73" x14ac:dyDescent="0.25">
      <c r="A48" s="236">
        <v>41</v>
      </c>
      <c r="B48" s="237" t="str">
        <f>IF(NOMINA!B41="","",NOMINA!B41)</f>
        <v>  </v>
      </c>
      <c r="C48" s="238"/>
      <c r="D48" s="239"/>
      <c r="E48" s="239"/>
      <c r="F48" s="239"/>
      <c r="G48" s="239"/>
      <c r="H48" s="239"/>
      <c r="I48" s="239"/>
      <c r="J48" s="239"/>
      <c r="K48" s="239"/>
      <c r="L48" s="239"/>
      <c r="M48" s="239"/>
      <c r="N48" s="239"/>
      <c r="O48" s="239"/>
      <c r="P48" s="239"/>
      <c r="Q48" s="239"/>
      <c r="R48" s="239"/>
      <c r="S48" s="239"/>
      <c r="T48" s="239"/>
      <c r="U48" s="240"/>
      <c r="V48" s="241"/>
      <c r="W48" s="239"/>
      <c r="X48" s="239"/>
      <c r="Y48" s="239"/>
      <c r="Z48" s="239"/>
      <c r="AA48" s="239"/>
      <c r="AB48" s="239"/>
      <c r="AC48" s="239"/>
      <c r="AD48" s="239"/>
      <c r="AE48" s="239"/>
      <c r="AF48" s="239"/>
      <c r="AG48" s="239"/>
      <c r="AH48" s="239"/>
      <c r="AI48" s="239"/>
      <c r="AJ48" s="239"/>
      <c r="AK48" s="239"/>
      <c r="AL48" s="239"/>
      <c r="AM48" s="239"/>
      <c r="AN48" s="239"/>
      <c r="AO48" s="239"/>
      <c r="AP48" s="242"/>
      <c r="AQ48" s="241"/>
      <c r="AR48" s="239"/>
      <c r="AS48" s="239"/>
      <c r="AT48" s="239"/>
      <c r="AU48" s="239"/>
      <c r="AV48" s="239"/>
      <c r="AW48" s="239"/>
      <c r="AX48" s="239"/>
      <c r="AY48" s="239"/>
      <c r="AZ48" s="239"/>
      <c r="BA48" s="239"/>
      <c r="BB48" s="239"/>
      <c r="BC48" s="239"/>
      <c r="BD48" s="239"/>
      <c r="BE48" s="239"/>
      <c r="BF48" s="239"/>
      <c r="BG48" s="239"/>
      <c r="BH48" s="239"/>
      <c r="BI48" s="239"/>
      <c r="BJ48" s="239"/>
      <c r="BK48" s="239"/>
      <c r="BL48" s="242"/>
      <c r="BM48" s="241"/>
      <c r="BN48" s="239"/>
      <c r="BO48" s="239"/>
      <c r="BP48" s="239"/>
      <c r="BQ48" s="239"/>
      <c r="BR48" s="239"/>
      <c r="BS48" s="239"/>
      <c r="BT48" s="239"/>
      <c r="BU48" s="246"/>
    </row>
    <row r="49" ht="12" customHeight="1" hidden="1" spans="1:73" x14ac:dyDescent="0.25">
      <c r="A49" s="236">
        <v>42</v>
      </c>
      <c r="B49" s="237" t="str">
        <f>IF(NOMINA!B42="","",NOMINA!B42)</f>
        <v>  </v>
      </c>
      <c r="C49" s="238"/>
      <c r="D49" s="239"/>
      <c r="E49" s="239"/>
      <c r="F49" s="239"/>
      <c r="G49" s="239"/>
      <c r="H49" s="239"/>
      <c r="I49" s="239"/>
      <c r="J49" s="239"/>
      <c r="K49" s="239"/>
      <c r="L49" s="239"/>
      <c r="M49" s="239"/>
      <c r="N49" s="239"/>
      <c r="O49" s="239"/>
      <c r="P49" s="239"/>
      <c r="Q49" s="239"/>
      <c r="R49" s="239"/>
      <c r="S49" s="239"/>
      <c r="T49" s="239"/>
      <c r="U49" s="240"/>
      <c r="V49" s="241"/>
      <c r="W49" s="239"/>
      <c r="X49" s="239"/>
      <c r="Y49" s="239"/>
      <c r="Z49" s="239"/>
      <c r="AA49" s="239"/>
      <c r="AB49" s="239"/>
      <c r="AC49" s="239"/>
      <c r="AD49" s="239"/>
      <c r="AE49" s="239"/>
      <c r="AF49" s="239"/>
      <c r="AG49" s="239"/>
      <c r="AH49" s="239"/>
      <c r="AI49" s="239"/>
      <c r="AJ49" s="239"/>
      <c r="AK49" s="239"/>
      <c r="AL49" s="239"/>
      <c r="AM49" s="239"/>
      <c r="AN49" s="239"/>
      <c r="AO49" s="239"/>
      <c r="AP49" s="242"/>
      <c r="AQ49" s="241"/>
      <c r="AR49" s="239"/>
      <c r="AS49" s="239"/>
      <c r="AT49" s="239"/>
      <c r="AU49" s="239"/>
      <c r="AV49" s="239"/>
      <c r="AW49" s="239"/>
      <c r="AX49" s="239"/>
      <c r="AY49" s="239"/>
      <c r="AZ49" s="239"/>
      <c r="BA49" s="239"/>
      <c r="BB49" s="239"/>
      <c r="BC49" s="239"/>
      <c r="BD49" s="239"/>
      <c r="BE49" s="239"/>
      <c r="BF49" s="239"/>
      <c r="BG49" s="239"/>
      <c r="BH49" s="239"/>
      <c r="BI49" s="239"/>
      <c r="BJ49" s="239"/>
      <c r="BK49" s="239"/>
      <c r="BL49" s="242"/>
      <c r="BM49" s="241"/>
      <c r="BN49" s="239"/>
      <c r="BO49" s="239"/>
      <c r="BP49" s="239"/>
      <c r="BQ49" s="239"/>
      <c r="BR49" s="239"/>
      <c r="BS49" s="239"/>
      <c r="BT49" s="239"/>
      <c r="BU49" s="246"/>
    </row>
    <row r="50" ht="12" customHeight="1" hidden="1" spans="1:73" x14ac:dyDescent="0.25">
      <c r="A50" s="236">
        <v>43</v>
      </c>
      <c r="B50" s="237" t="str">
        <f>IF(NOMINA!B43="","",NOMINA!B43)</f>
        <v>  </v>
      </c>
      <c r="C50" s="238"/>
      <c r="D50" s="239"/>
      <c r="E50" s="239"/>
      <c r="F50" s="239"/>
      <c r="G50" s="239"/>
      <c r="H50" s="239"/>
      <c r="I50" s="239"/>
      <c r="J50" s="239"/>
      <c r="K50" s="239"/>
      <c r="L50" s="239"/>
      <c r="M50" s="239"/>
      <c r="N50" s="239"/>
      <c r="O50" s="239"/>
      <c r="P50" s="239"/>
      <c r="Q50" s="239"/>
      <c r="R50" s="239"/>
      <c r="S50" s="239"/>
      <c r="T50" s="239"/>
      <c r="U50" s="240"/>
      <c r="V50" s="241"/>
      <c r="W50" s="239"/>
      <c r="X50" s="239"/>
      <c r="Y50" s="239"/>
      <c r="Z50" s="239"/>
      <c r="AA50" s="239"/>
      <c r="AB50" s="239"/>
      <c r="AC50" s="239"/>
      <c r="AD50" s="239"/>
      <c r="AE50" s="239"/>
      <c r="AF50" s="239"/>
      <c r="AG50" s="239"/>
      <c r="AH50" s="239"/>
      <c r="AI50" s="239"/>
      <c r="AJ50" s="239"/>
      <c r="AK50" s="239"/>
      <c r="AL50" s="239"/>
      <c r="AM50" s="239"/>
      <c r="AN50" s="239"/>
      <c r="AO50" s="239"/>
      <c r="AP50" s="242"/>
      <c r="AQ50" s="241"/>
      <c r="AR50" s="239"/>
      <c r="AS50" s="239"/>
      <c r="AT50" s="239"/>
      <c r="AU50" s="239"/>
      <c r="AV50" s="239"/>
      <c r="AW50" s="239"/>
      <c r="AX50" s="239"/>
      <c r="AY50" s="239"/>
      <c r="AZ50" s="239"/>
      <c r="BA50" s="239"/>
      <c r="BB50" s="239"/>
      <c r="BC50" s="239"/>
      <c r="BD50" s="239"/>
      <c r="BE50" s="239"/>
      <c r="BF50" s="239"/>
      <c r="BG50" s="239"/>
      <c r="BH50" s="239"/>
      <c r="BI50" s="239"/>
      <c r="BJ50" s="239"/>
      <c r="BK50" s="239"/>
      <c r="BL50" s="242"/>
      <c r="BM50" s="241"/>
      <c r="BN50" s="239"/>
      <c r="BO50" s="239"/>
      <c r="BP50" s="239"/>
      <c r="BQ50" s="239"/>
      <c r="BR50" s="239"/>
      <c r="BS50" s="239"/>
      <c r="BT50" s="239"/>
      <c r="BU50" s="246"/>
    </row>
    <row r="51" ht="12" customHeight="1" hidden="1" spans="1:73" x14ac:dyDescent="0.25">
      <c r="A51" s="236">
        <v>44</v>
      </c>
      <c r="B51" s="237" t="str">
        <f>IF(NOMINA!B44="","",NOMINA!B44)</f>
        <v>  </v>
      </c>
      <c r="C51" s="238"/>
      <c r="D51" s="239"/>
      <c r="E51" s="239"/>
      <c r="F51" s="239"/>
      <c r="G51" s="239"/>
      <c r="H51" s="239"/>
      <c r="I51" s="239"/>
      <c r="J51" s="239"/>
      <c r="K51" s="239"/>
      <c r="L51" s="239"/>
      <c r="M51" s="239"/>
      <c r="N51" s="239"/>
      <c r="O51" s="239"/>
      <c r="P51" s="239"/>
      <c r="Q51" s="239"/>
      <c r="R51" s="239"/>
      <c r="S51" s="239"/>
      <c r="T51" s="239"/>
      <c r="U51" s="240"/>
      <c r="V51" s="241"/>
      <c r="W51" s="239"/>
      <c r="X51" s="239"/>
      <c r="Y51" s="239"/>
      <c r="Z51" s="239"/>
      <c r="AA51" s="239"/>
      <c r="AB51" s="239"/>
      <c r="AC51" s="239"/>
      <c r="AD51" s="239"/>
      <c r="AE51" s="239"/>
      <c r="AF51" s="239"/>
      <c r="AG51" s="239"/>
      <c r="AH51" s="239"/>
      <c r="AI51" s="239"/>
      <c r="AJ51" s="239"/>
      <c r="AK51" s="239"/>
      <c r="AL51" s="239"/>
      <c r="AM51" s="239"/>
      <c r="AN51" s="239"/>
      <c r="AO51" s="239"/>
      <c r="AP51" s="242"/>
      <c r="AQ51" s="241"/>
      <c r="AR51" s="239"/>
      <c r="AS51" s="239"/>
      <c r="AT51" s="239"/>
      <c r="AU51" s="239"/>
      <c r="AV51" s="239"/>
      <c r="AW51" s="239"/>
      <c r="AX51" s="239"/>
      <c r="AY51" s="239"/>
      <c r="AZ51" s="239"/>
      <c r="BA51" s="239"/>
      <c r="BB51" s="239"/>
      <c r="BC51" s="239"/>
      <c r="BD51" s="239"/>
      <c r="BE51" s="239"/>
      <c r="BF51" s="239"/>
      <c r="BG51" s="239"/>
      <c r="BH51" s="239"/>
      <c r="BI51" s="239"/>
      <c r="BJ51" s="239"/>
      <c r="BK51" s="239"/>
      <c r="BL51" s="242"/>
      <c r="BM51" s="241"/>
      <c r="BN51" s="239"/>
      <c r="BO51" s="239"/>
      <c r="BP51" s="239"/>
      <c r="BQ51" s="239"/>
      <c r="BR51" s="239"/>
      <c r="BS51" s="239"/>
      <c r="BT51" s="239"/>
      <c r="BU51" s="246"/>
    </row>
    <row r="52" ht="12" customHeight="1" hidden="1" spans="1:73" x14ac:dyDescent="0.25">
      <c r="A52" s="236">
        <v>45</v>
      </c>
      <c r="B52" s="237" t="str">
        <f>IF(NOMINA!B45="","",NOMINA!B45)</f>
        <v>  </v>
      </c>
      <c r="C52" s="238"/>
      <c r="D52" s="239"/>
      <c r="E52" s="239"/>
      <c r="F52" s="239"/>
      <c r="G52" s="239"/>
      <c r="H52" s="239"/>
      <c r="I52" s="239"/>
      <c r="J52" s="239"/>
      <c r="K52" s="239"/>
      <c r="L52" s="239"/>
      <c r="M52" s="239"/>
      <c r="N52" s="239"/>
      <c r="O52" s="239"/>
      <c r="P52" s="239"/>
      <c r="Q52" s="239"/>
      <c r="R52" s="239"/>
      <c r="S52" s="239"/>
      <c r="T52" s="239"/>
      <c r="U52" s="240"/>
      <c r="V52" s="241"/>
      <c r="W52" s="239"/>
      <c r="X52" s="239"/>
      <c r="Y52" s="239"/>
      <c r="Z52" s="239"/>
      <c r="AA52" s="239"/>
      <c r="AB52" s="239"/>
      <c r="AC52" s="239"/>
      <c r="AD52" s="239"/>
      <c r="AE52" s="239"/>
      <c r="AF52" s="239"/>
      <c r="AG52" s="239"/>
      <c r="AH52" s="239"/>
      <c r="AI52" s="239"/>
      <c r="AJ52" s="239"/>
      <c r="AK52" s="239"/>
      <c r="AL52" s="239"/>
      <c r="AM52" s="239"/>
      <c r="AN52" s="239"/>
      <c r="AO52" s="239"/>
      <c r="AP52" s="242"/>
      <c r="AQ52" s="241"/>
      <c r="AR52" s="239"/>
      <c r="AS52" s="239"/>
      <c r="AT52" s="239"/>
      <c r="AU52" s="239"/>
      <c r="AV52" s="239"/>
      <c r="AW52" s="239"/>
      <c r="AX52" s="239"/>
      <c r="AY52" s="239"/>
      <c r="AZ52" s="239"/>
      <c r="BA52" s="239"/>
      <c r="BB52" s="239"/>
      <c r="BC52" s="239"/>
      <c r="BD52" s="239"/>
      <c r="BE52" s="239"/>
      <c r="BF52" s="239"/>
      <c r="BG52" s="239"/>
      <c r="BH52" s="239"/>
      <c r="BI52" s="239"/>
      <c r="BJ52" s="239"/>
      <c r="BK52" s="239"/>
      <c r="BL52" s="242"/>
      <c r="BM52" s="241"/>
      <c r="BN52" s="239"/>
      <c r="BO52" s="239"/>
      <c r="BP52" s="239"/>
      <c r="BQ52" s="239"/>
      <c r="BR52" s="239"/>
      <c r="BS52" s="239"/>
      <c r="BT52" s="239"/>
      <c r="BU52" s="246"/>
    </row>
    <row r="53" ht="12" customHeight="1" spans="1:73" x14ac:dyDescent="0.25">
      <c r="A53" s="440"/>
      <c r="B53" s="441"/>
      <c r="C53" s="442"/>
      <c r="D53" s="442"/>
      <c r="E53" s="442"/>
      <c r="F53" s="442"/>
      <c r="G53" s="442"/>
      <c r="H53" s="442"/>
      <c r="I53" s="442"/>
      <c r="J53" s="442"/>
      <c r="K53" s="442"/>
      <c r="L53" s="442"/>
      <c r="M53" s="442"/>
      <c r="N53" s="442"/>
      <c r="O53" s="442"/>
      <c r="P53" s="442"/>
      <c r="Q53" s="442"/>
      <c r="R53" s="442"/>
      <c r="S53" s="442"/>
      <c r="T53" s="442"/>
      <c r="U53" s="442"/>
      <c r="V53" s="442"/>
      <c r="W53" s="442"/>
      <c r="X53" s="442"/>
      <c r="Y53" s="442"/>
      <c r="Z53" s="442"/>
      <c r="AA53" s="442"/>
      <c r="AB53" s="442"/>
      <c r="AC53" s="442"/>
      <c r="AD53" s="442"/>
      <c r="AE53" s="442"/>
      <c r="AF53" s="442"/>
      <c r="AG53" s="442"/>
      <c r="AH53" s="442"/>
      <c r="AI53" s="442"/>
      <c r="AJ53" s="442"/>
      <c r="AK53" s="442"/>
      <c r="AL53" s="442"/>
      <c r="AM53" s="442"/>
      <c r="AN53" s="442"/>
      <c r="AO53" s="442"/>
      <c r="AP53" s="442"/>
      <c r="AQ53" s="442"/>
      <c r="AR53" s="442"/>
      <c r="AS53" s="442"/>
      <c r="AT53" s="442"/>
      <c r="AU53" s="442"/>
      <c r="AV53" s="442"/>
      <c r="AW53" s="442"/>
      <c r="AX53" s="442"/>
      <c r="AY53" s="442"/>
      <c r="AZ53" s="442"/>
      <c r="BA53" s="442"/>
      <c r="BB53" s="442"/>
      <c r="BC53" s="442"/>
      <c r="BD53" s="442"/>
      <c r="BE53" s="442"/>
      <c r="BF53" s="442"/>
      <c r="BG53" s="442"/>
      <c r="BH53" s="442"/>
      <c r="BI53" s="442"/>
      <c r="BJ53" s="442"/>
      <c r="BK53" s="442"/>
      <c r="BL53" s="442"/>
      <c r="BM53" s="442"/>
      <c r="BN53" s="442"/>
      <c r="BO53" s="442"/>
      <c r="BP53" s="442"/>
      <c r="BQ53" s="442"/>
      <c r="BR53" s="442"/>
      <c r="BS53" s="442"/>
      <c r="BT53" s="442"/>
      <c r="BU53" s="443"/>
    </row>
    <row r="54" ht="12" customHeight="1" spans="1:73" x14ac:dyDescent="0.25">
      <c r="A54" s="444"/>
      <c r="B54" s="445"/>
      <c r="C54" s="446"/>
      <c r="D54" s="446"/>
      <c r="E54" s="446"/>
      <c r="F54" s="446"/>
      <c r="G54" s="446"/>
      <c r="H54" s="446"/>
      <c r="I54" s="446"/>
      <c r="J54" s="446"/>
      <c r="K54" s="446"/>
      <c r="L54" s="446"/>
      <c r="M54" s="446"/>
      <c r="N54" s="446"/>
      <c r="O54" s="446"/>
      <c r="P54" s="446"/>
      <c r="Q54" s="446"/>
      <c r="R54" s="446"/>
      <c r="S54" s="446"/>
      <c r="T54" s="446"/>
      <c r="U54" s="446"/>
      <c r="V54" s="446"/>
      <c r="W54" s="446"/>
      <c r="X54" s="446"/>
      <c r="Y54" s="446"/>
      <c r="Z54" s="446"/>
      <c r="AA54" s="446"/>
      <c r="AB54" s="446"/>
      <c r="AC54" s="446"/>
      <c r="AD54" s="446"/>
      <c r="AE54" s="446"/>
      <c r="AF54" s="446"/>
      <c r="AG54" s="446"/>
      <c r="AH54" s="446"/>
      <c r="AI54" s="446"/>
      <c r="AJ54" s="446"/>
      <c r="AK54" s="446"/>
      <c r="AL54" s="446"/>
      <c r="AM54" s="446"/>
      <c r="AN54" s="446"/>
      <c r="AO54" s="446"/>
      <c r="AP54" s="446"/>
      <c r="AQ54" s="446"/>
      <c r="AR54" s="446"/>
      <c r="AS54" s="446"/>
      <c r="AT54" s="446"/>
      <c r="AU54" s="446"/>
      <c r="AV54" s="446"/>
      <c r="AW54" s="446"/>
      <c r="AX54" s="446"/>
      <c r="AY54" s="446"/>
      <c r="AZ54" s="446"/>
      <c r="BA54" s="446"/>
      <c r="BB54" s="446"/>
      <c r="BC54" s="446"/>
      <c r="BD54" s="446"/>
      <c r="BE54" s="446"/>
      <c r="BF54" s="446"/>
      <c r="BG54" s="446"/>
      <c r="BH54" s="446"/>
      <c r="BI54" s="446"/>
      <c r="BJ54" s="446"/>
      <c r="BK54" s="446"/>
      <c r="BL54" s="446"/>
      <c r="BM54" s="446"/>
      <c r="BN54" s="446"/>
      <c r="BO54" s="446"/>
      <c r="BP54" s="446"/>
      <c r="BQ54" s="446"/>
      <c r="BR54" s="446"/>
      <c r="BS54" s="446"/>
      <c r="BT54" s="446"/>
      <c r="BU54" s="447"/>
    </row>
    <row r="55" ht="12" customHeight="1" spans="1:73" x14ac:dyDescent="0.25">
      <c r="A55" s="444"/>
      <c r="B55" s="445"/>
      <c r="C55" s="446"/>
      <c r="D55" s="446"/>
      <c r="E55" s="446"/>
      <c r="F55" s="446"/>
      <c r="G55" s="446"/>
      <c r="H55" s="446"/>
      <c r="I55" s="446"/>
      <c r="J55" s="446"/>
      <c r="K55" s="446"/>
      <c r="L55" s="446"/>
      <c r="M55" s="446"/>
      <c r="N55" s="446"/>
      <c r="O55" s="446"/>
      <c r="P55" s="446"/>
      <c r="Q55" s="446"/>
      <c r="R55" s="446"/>
      <c r="S55" s="446"/>
      <c r="T55" s="446"/>
      <c r="U55" s="446"/>
      <c r="V55" s="446"/>
      <c r="W55" s="446"/>
      <c r="X55" s="446"/>
      <c r="Y55" s="446"/>
      <c r="Z55" s="446"/>
      <c r="AA55" s="446"/>
      <c r="AB55" s="446"/>
      <c r="AC55" s="446"/>
      <c r="AD55" s="446"/>
      <c r="AE55" s="446"/>
      <c r="AF55" s="446"/>
      <c r="AG55" s="446"/>
      <c r="AH55" s="446"/>
      <c r="AI55" s="446"/>
      <c r="AJ55" s="446"/>
      <c r="AK55" s="446"/>
      <c r="AL55" s="446"/>
      <c r="AM55" s="446"/>
      <c r="AN55" s="446"/>
      <c r="AO55" s="446"/>
      <c r="AP55" s="446"/>
      <c r="AQ55" s="446"/>
      <c r="AR55" s="446"/>
      <c r="AS55" s="446"/>
      <c r="AT55" s="446"/>
      <c r="AU55" s="446"/>
      <c r="AV55" s="446"/>
      <c r="AW55" s="446"/>
      <c r="AX55" s="446"/>
      <c r="AY55" s="446"/>
      <c r="AZ55" s="446"/>
      <c r="BA55" s="446"/>
      <c r="BB55" s="446"/>
      <c r="BC55" s="446"/>
      <c r="BD55" s="446"/>
      <c r="BE55" s="446"/>
      <c r="BF55" s="446"/>
      <c r="BG55" s="446"/>
      <c r="BH55" s="446"/>
      <c r="BI55" s="446"/>
      <c r="BJ55" s="446"/>
      <c r="BK55" s="446"/>
      <c r="BL55" s="446"/>
      <c r="BM55" s="446"/>
      <c r="BN55" s="446"/>
      <c r="BO55" s="446"/>
      <c r="BP55" s="446"/>
      <c r="BQ55" s="446"/>
      <c r="BR55" s="446"/>
      <c r="BS55" s="446"/>
      <c r="BT55" s="446"/>
      <c r="BU55" s="447"/>
    </row>
    <row r="56" ht="12" customHeight="1" spans="1:73" x14ac:dyDescent="0.25">
      <c r="A56" s="444"/>
      <c r="B56" s="445"/>
      <c r="C56" s="446"/>
      <c r="D56" s="446"/>
      <c r="E56" s="446"/>
      <c r="F56" s="446"/>
      <c r="G56" s="446"/>
      <c r="H56" s="446"/>
      <c r="I56" s="446"/>
      <c r="J56" s="446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446"/>
      <c r="AB56" s="446"/>
      <c r="AC56" s="446"/>
      <c r="AD56" s="446"/>
      <c r="AE56" s="446"/>
      <c r="AF56" s="446"/>
      <c r="AG56" s="446"/>
      <c r="AH56" s="446"/>
      <c r="AI56" s="446"/>
      <c r="AJ56" s="446"/>
      <c r="AK56" s="446"/>
      <c r="AL56" s="446"/>
      <c r="AM56" s="446"/>
      <c r="AN56" s="446"/>
      <c r="AO56" s="446"/>
      <c r="AP56" s="446"/>
      <c r="AQ56" s="446"/>
      <c r="AR56" s="446"/>
      <c r="AS56" s="446"/>
      <c r="AT56" s="446"/>
      <c r="AU56" s="446"/>
      <c r="AV56" s="446"/>
      <c r="AW56" s="446"/>
      <c r="AX56" s="446"/>
      <c r="AY56" s="446"/>
      <c r="AZ56" s="446"/>
      <c r="BA56" s="446"/>
      <c r="BB56" s="446"/>
      <c r="BC56" s="446"/>
      <c r="BD56" s="446"/>
      <c r="BE56" s="446"/>
      <c r="BF56" s="446"/>
      <c r="BG56" s="446"/>
      <c r="BH56" s="446"/>
      <c r="BI56" s="446"/>
      <c r="BJ56" s="446"/>
      <c r="BK56" s="446"/>
      <c r="BL56" s="446"/>
      <c r="BM56" s="446"/>
      <c r="BN56" s="446"/>
      <c r="BO56" s="446"/>
      <c r="BP56" s="446"/>
      <c r="BQ56" s="446"/>
      <c r="BR56" s="446"/>
      <c r="BS56" s="446"/>
      <c r="BT56" s="446"/>
      <c r="BU56" s="447"/>
    </row>
    <row r="57" ht="13.5" customHeight="1" x14ac:dyDescent="0.25"/>
    <row r="58" ht="13.5" customHeight="1" x14ac:dyDescent="0.25"/>
  </sheetData>
  <sheetProtection selectLockedCells="1"/>
  <mergeCells count="8">
    <mergeCell ref="A2:BU2"/>
    <mergeCell ref="C5:U5"/>
    <mergeCell ref="V5:AP5"/>
    <mergeCell ref="AQ5:BL5"/>
    <mergeCell ref="BM5:BT5"/>
    <mergeCell ref="A5:A7"/>
    <mergeCell ref="B5:B7"/>
    <mergeCell ref="BU5:BU7"/>
  </mergeCells>
  <conditionalFormatting sqref="BM8:BT56">
    <cfRule type="cellIs" dxfId="39" priority="1" operator="equal">
      <formula>0</formula>
    </cfRule>
  </conditionalFormatting>
  <printOptions horizontalCentered="1"/>
  <pageMargins left="0.2362204724409449" right="0.2362204724409449" top="0.5118110236220472" bottom="0.1968503937007874" header="0.31496062992125984" footer="0.31496062992125984"/>
  <pageSetup orientation="landscape" horizontalDpi="120" verticalDpi="144" scale="90" fitToWidth="1" fitToHeight="1" firstPageNumber="1" useFirstPageNumber="1" copies="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0.0499893185216834"/>
    <pageSetUpPr fitToPage="1"/>
  </sheetPr>
  <dimension ref="B1:I52"/>
  <sheetViews>
    <sheetView workbookViewId="0" zoomScale="100" zoomScaleNormal="100" view="pageBreakPreview">
      <selection activeCell="I4" sqref="I4"/>
    </sheetView>
  </sheetViews>
  <sheetFormatPr defaultRowHeight="15" outlineLevelRow="0" outlineLevelCol="0" x14ac:dyDescent="0.25"/>
  <cols>
    <col min="1" max="1" width="0.7109375" customWidth="1"/>
    <col min="2" max="2" width="5" style="211" customWidth="1"/>
    <col min="3" max="3" width="46.140625" style="112" customWidth="1"/>
    <col min="4" max="4" width="33.42578125" style="112" customWidth="1"/>
    <col min="5" max="5" width="11.42578125" hidden="1" customWidth="1"/>
    <col min="6" max="6" width="25.140625" style="211" customWidth="1"/>
    <col min="7" max="8" hidden="1" customWidth="1"/>
  </cols>
  <sheetData>
    <row r="1" ht="13.5" customHeight="1" spans="2:9" x14ac:dyDescent="0.25">
      <c r="B1" s="22" t="str">
        <f>NOMINA!$F$1</f>
        <v>U.E. "BEATRIZ HARTMANN DE BEDREGAL"</v>
      </c>
      <c r="C1" s="418"/>
      <c r="E1" s="419"/>
      <c r="F1" s="21" t="str">
        <f>NOMINA!$C$4</f>
        <v>GESTIÓN: 2024</v>
      </c>
      <c r="G1" s="420"/>
      <c r="H1" s="420"/>
      <c r="I1" s="420"/>
    </row>
    <row r="2" ht="18.75" customHeight="1" spans="2:9" x14ac:dyDescent="0.25">
      <c r="B2" s="421" t="s">
        <v>479</v>
      </c>
      <c r="C2" s="421"/>
      <c r="D2" s="421"/>
      <c r="E2" s="421"/>
      <c r="F2" s="421"/>
      <c r="G2" s="420"/>
      <c r="H2" s="420"/>
      <c r="I2" s="420"/>
    </row>
    <row r="3" ht="4.5" customHeight="1" spans="7:9" x14ac:dyDescent="0.25">
      <c r="G3" s="420"/>
      <c r="H3" s="420"/>
      <c r="I3" s="420"/>
    </row>
    <row r="4" ht="18.75" customHeight="1" spans="2:9" x14ac:dyDescent="0.25">
      <c r="B4" s="422" t="s">
        <v>132</v>
      </c>
      <c r="C4" s="422"/>
      <c r="D4" s="422"/>
      <c r="E4" s="422"/>
      <c r="F4" s="422"/>
      <c r="G4" s="420"/>
      <c r="H4" s="420"/>
      <c r="I4" s="420"/>
    </row>
    <row r="5" ht="18.75" customHeight="1" spans="2:9" x14ac:dyDescent="0.25">
      <c r="B5" s="423" t="s">
        <v>480</v>
      </c>
      <c r="C5" s="423"/>
      <c r="D5" s="423"/>
      <c r="E5" s="423"/>
      <c r="F5" s="423"/>
      <c r="G5" s="420"/>
      <c r="H5" s="420"/>
      <c r="I5" s="420"/>
    </row>
    <row r="6" ht="18.75" customHeight="1" spans="2:9" x14ac:dyDescent="0.25">
      <c r="B6" s="424" t="str">
        <f>NOMINA!$C$1</f>
        <v>PROFESOR(A): SARA VALDIVIA ARANCIBIA</v>
      </c>
      <c r="C6" s="425"/>
      <c r="D6" s="426"/>
      <c r="E6" s="425"/>
      <c r="F6" s="424" t="str">
        <f>NOMINA!$C$2</f>
        <v>CURSO: 5º "A" PRIMARIA</v>
      </c>
      <c r="G6" s="420"/>
      <c r="H6" s="420"/>
      <c r="I6" s="420"/>
    </row>
    <row r="7" ht="23.25" customHeight="1" spans="2:9" x14ac:dyDescent="0.25">
      <c r="B7" s="427" t="s">
        <v>202</v>
      </c>
      <c r="C7" s="428" t="s">
        <v>481</v>
      </c>
      <c r="D7" s="429" t="s">
        <v>442</v>
      </c>
      <c r="E7" s="429"/>
      <c r="F7" s="429" t="s">
        <v>482</v>
      </c>
      <c r="G7" s="420"/>
      <c r="H7" s="420"/>
      <c r="I7" s="420"/>
    </row>
    <row r="8" ht="20.1" customHeight="1" spans="2:9" x14ac:dyDescent="0.25">
      <c r="B8" s="430">
        <v>1</v>
      </c>
      <c r="C8" s="431">
        <f>IF(D8="","",VLOOKUP(D8,$G$8:$H$52,2,FALSE))</f>
      </c>
      <c r="D8" s="432">
        <f>IF(ISERROR(LARGE($G$8:$G$52,1)),"",LARGE($G$8:$G$52,1))</f>
      </c>
      <c r="E8" s="433">
        <f>D8</f>
      </c>
      <c r="F8" s="434" t="b">
        <f>IFERROR(IF(E8=1,"",IF(E8&lt;52,"EN DESARROLLO",IF(E8&lt;69,"DESARROLLO ACEPTABLE",IF(E8&lt;85,"DESARROLLO OPTIMO",IF(E8&lt;101,"DESARROLLO PLENO"))))),"")</f>
        <v>0</v>
      </c>
      <c r="G8" s="397">
        <f>'CENTRAL BIM'!O8</f>
      </c>
      <c r="H8" s="397" t="str">
        <f>'CENTRAL BIM'!P8</f>
        <v> TORREZ CAMILA VICTORIA</v>
      </c>
      <c r="I8" s="420"/>
    </row>
    <row r="9" ht="20.1" customHeight="1" spans="2:9" x14ac:dyDescent="0.25">
      <c r="B9" s="435">
        <v>2</v>
      </c>
      <c r="C9" s="436">
        <f t="shared" ref="C9:C52" si="0">IF(D9="","",VLOOKUP(D9,$G$8:$H$52,2,FALSE))</f>
      </c>
      <c r="D9" s="437">
        <f>IF(ISERROR(LARGE($G$8:$G$52,2)),"",LARGE($G$8:$G$52,2))</f>
      </c>
      <c r="E9" s="438">
        <f t="shared" ref="E9:E52" si="1">D9</f>
      </c>
      <c r="F9" s="439" t="b">
        <f t="shared" ref="F9:F52" si="2">IFERROR(IF(E9=1,"",IF(E9&lt;52,"EN DESARROLLO",IF(E9&lt;69,"DESARROLLO ACEPTABLE",IF(E9&lt;85,"DESARROLLO OPTIMO",IF(E9&lt;101,"DESARROLLO PLENO"))))),"")</f>
        <v>0</v>
      </c>
      <c r="G9" s="397">
        <f>'CENTRAL BIM'!O9</f>
      </c>
      <c r="H9" s="397" t="str">
        <f>'CENTRAL BIM'!P9</f>
        <v>AZERO BLANCO SARAH JOYCE</v>
      </c>
      <c r="I9" s="420"/>
    </row>
    <row r="10" ht="20.1" customHeight="1" spans="2:9" x14ac:dyDescent="0.25">
      <c r="B10" s="435">
        <v>3</v>
      </c>
      <c r="C10" s="436">
        <f t="shared" si="0"/>
      </c>
      <c r="D10" s="437">
        <f>IF(ISERROR(LARGE($G$8:$G$52,3)),"",LARGE($G$8:$G$52,3))</f>
      </c>
      <c r="E10" s="438">
        <f t="shared" si="1"/>
      </c>
      <c r="F10" s="439" t="b">
        <f t="shared" si="2"/>
        <v>0</v>
      </c>
      <c r="G10" s="397">
        <f>'CENTRAL BIM'!O10</f>
      </c>
      <c r="H10" s="397" t="str">
        <f>'CENTRAL BIM'!P10</f>
        <v>BAUTISTA MITA RODRIGO </v>
      </c>
      <c r="I10" s="420"/>
    </row>
    <row r="11" ht="20.1" customHeight="1" spans="2:9" x14ac:dyDescent="0.25">
      <c r="B11" s="435">
        <v>4</v>
      </c>
      <c r="C11" s="436">
        <f t="shared" si="0"/>
      </c>
      <c r="D11" s="437">
        <f>IF(ISERROR(LARGE($G$8:$G$52,4)),"",LARGE($G$8:$G$52,4))</f>
      </c>
      <c r="E11" s="438">
        <f t="shared" si="1"/>
      </c>
      <c r="F11" s="439" t="b">
        <f t="shared" si="2"/>
        <v>0</v>
      </c>
      <c r="G11" s="397">
        <f>'CENTRAL BIM'!O11</f>
      </c>
      <c r="H11" s="397" t="str">
        <f>'CENTRAL BIM'!P11</f>
        <v>CANSECO PEREDO ANGELINA ISABELLA</v>
      </c>
      <c r="I11" s="420"/>
    </row>
    <row r="12" ht="20.1" customHeight="1" spans="2:9" x14ac:dyDescent="0.25">
      <c r="B12" s="435">
        <v>5</v>
      </c>
      <c r="C12" s="436">
        <f t="shared" si="0"/>
      </c>
      <c r="D12" s="437">
        <f>IF(ISERROR(LARGE($G$8:$G$52,5)),"",LARGE($G$8:$G$52,5))</f>
      </c>
      <c r="E12" s="438">
        <f t="shared" si="1"/>
      </c>
      <c r="F12" s="439" t="b">
        <f t="shared" si="2"/>
        <v>0</v>
      </c>
      <c r="G12" s="397">
        <f>'CENTRAL BIM'!O12</f>
      </c>
      <c r="H12" s="397" t="str">
        <f>'CENTRAL BIM'!P12</f>
        <v>CERVANTES GUTIERREZ LUIS FERNANDO</v>
      </c>
      <c r="I12" s="420"/>
    </row>
    <row r="13" ht="20.1" customHeight="1" spans="2:9" x14ac:dyDescent="0.25">
      <c r="B13" s="435">
        <v>6</v>
      </c>
      <c r="C13" s="436">
        <f t="shared" si="0"/>
      </c>
      <c r="D13" s="437">
        <f>IF(ISERROR(LARGE($G$8:$G$52,6)),"",LARGE($G$8:$G$52,6))</f>
      </c>
      <c r="E13" s="438">
        <f t="shared" si="1"/>
      </c>
      <c r="F13" s="439" t="b">
        <f t="shared" si="2"/>
        <v>0</v>
      </c>
      <c r="G13" s="397">
        <f>'CENTRAL BIM'!O13</f>
      </c>
      <c r="H13" s="397" t="str">
        <f>'CENTRAL BIM'!P13</f>
        <v>COLQUE QUENTA MICHELLE ANGELETH</v>
      </c>
      <c r="I13" s="420"/>
    </row>
    <row r="14" ht="20.1" customHeight="1" spans="2:9" x14ac:dyDescent="0.25">
      <c r="B14" s="435">
        <v>7</v>
      </c>
      <c r="C14" s="436">
        <f t="shared" si="0"/>
      </c>
      <c r="D14" s="437">
        <f>IF(ISERROR(LARGE($G$8:$G$52,7)),"",LARGE($G$8:$G$52,7))</f>
      </c>
      <c r="E14" s="438">
        <f t="shared" si="1"/>
      </c>
      <c r="F14" s="439" t="b">
        <f t="shared" si="2"/>
        <v>0</v>
      </c>
      <c r="G14" s="397">
        <f>'CENTRAL BIM'!O14</f>
      </c>
      <c r="H14" s="397" t="str">
        <f>'CENTRAL BIM'!P14</f>
        <v>CORDOVA MONTAÑO KENDALL MATIAS</v>
      </c>
      <c r="I14" s="420"/>
    </row>
    <row r="15" ht="20.1" customHeight="1" spans="2:9" x14ac:dyDescent="0.25">
      <c r="B15" s="435">
        <v>8</v>
      </c>
      <c r="C15" s="436">
        <f t="shared" si="0"/>
      </c>
      <c r="D15" s="437">
        <f>IF(ISERROR(LARGE($G$8:$G$52,8)),"",LARGE($G$8:$G$52,8))</f>
      </c>
      <c r="E15" s="438">
        <f t="shared" si="1"/>
      </c>
      <c r="F15" s="439" t="b">
        <f t="shared" si="2"/>
        <v>0</v>
      </c>
      <c r="G15" s="397">
        <f>'CENTRAL BIM'!O15</f>
      </c>
      <c r="H15" s="397" t="str">
        <f>'CENTRAL BIM'!P15</f>
        <v>CUCHALLO ALORAS CHRISTOPHER </v>
      </c>
      <c r="I15" s="420"/>
    </row>
    <row r="16" ht="20.1" customHeight="1" spans="2:9" x14ac:dyDescent="0.25">
      <c r="B16" s="435">
        <v>9</v>
      </c>
      <c r="C16" s="436">
        <f t="shared" si="0"/>
      </c>
      <c r="D16" s="437">
        <f>IF(ISERROR(LARGE($G$8:$G$52,9)),"",LARGE($G$8:$G$52,9))</f>
      </c>
      <c r="E16" s="438">
        <f t="shared" si="1"/>
      </c>
      <c r="F16" s="439" t="b">
        <f t="shared" si="2"/>
        <v>0</v>
      </c>
      <c r="G16" s="397">
        <f>'CENTRAL BIM'!O16</f>
      </c>
      <c r="H16" s="397" t="str">
        <f>'CENTRAL BIM'!P16</f>
        <v>DUARTE MELO ANA CLARA</v>
      </c>
      <c r="I16" s="420"/>
    </row>
    <row r="17" ht="20.1" customHeight="1" spans="2:9" x14ac:dyDescent="0.25">
      <c r="B17" s="435">
        <v>10</v>
      </c>
      <c r="C17" s="436">
        <f t="shared" si="0"/>
      </c>
      <c r="D17" s="437">
        <f>IF(ISERROR(LARGE($G$8:$G$52,10)),"",LARGE($G$8:$G$52,10))</f>
      </c>
      <c r="E17" s="438">
        <f t="shared" si="1"/>
      </c>
      <c r="F17" s="439" t="b">
        <f t="shared" si="2"/>
        <v>0</v>
      </c>
      <c r="G17" s="397">
        <f>'CENTRAL BIM'!O17</f>
      </c>
      <c r="H17" s="397" t="str">
        <f>'CENTRAL BIM'!P17</f>
        <v>GONZALES ROJAS ANTONELLA INDIRA</v>
      </c>
      <c r="I17" s="420"/>
    </row>
    <row r="18" ht="20.1" customHeight="1" spans="2:9" x14ac:dyDescent="0.25">
      <c r="B18" s="435">
        <v>11</v>
      </c>
      <c r="C18" s="436">
        <f t="shared" si="0"/>
      </c>
      <c r="D18" s="437">
        <f>IF(ISERROR(LARGE($G$8:$G$52,11)),"",LARGE($G$8:$G$52,11))</f>
      </c>
      <c r="E18" s="438">
        <f t="shared" si="1"/>
      </c>
      <c r="F18" s="439" t="b">
        <f t="shared" si="2"/>
        <v>0</v>
      </c>
      <c r="G18" s="397">
        <f>'CENTRAL BIM'!O18</f>
      </c>
      <c r="H18" s="397" t="str">
        <f>'CENTRAL BIM'!P18</f>
        <v>GUERRA PANTIGOSO ROGER ALEJANDRO</v>
      </c>
      <c r="I18" s="420"/>
    </row>
    <row r="19" ht="20.1" customHeight="1" spans="2:9" x14ac:dyDescent="0.25">
      <c r="B19" s="435">
        <v>12</v>
      </c>
      <c r="C19" s="436">
        <f t="shared" si="0"/>
      </c>
      <c r="D19" s="437">
        <f>IF(ISERROR(LARGE($G$8:$G$52,12)),"",LARGE($G$8:$G$52,12))</f>
      </c>
      <c r="E19" s="438">
        <f t="shared" si="1"/>
      </c>
      <c r="F19" s="439" t="b">
        <f t="shared" si="2"/>
        <v>0</v>
      </c>
      <c r="G19" s="397">
        <f>'CENTRAL BIM'!O19</f>
      </c>
      <c r="H19" s="397" t="str">
        <f>'CENTRAL BIM'!P19</f>
        <v>LEON GARNICA JUNIOR ISAIAS</v>
      </c>
      <c r="I19" s="420"/>
    </row>
    <row r="20" ht="20.1" customHeight="1" spans="2:9" x14ac:dyDescent="0.25">
      <c r="B20" s="435">
        <v>13</v>
      </c>
      <c r="C20" s="436">
        <f t="shared" si="0"/>
      </c>
      <c r="D20" s="437">
        <f>IF(ISERROR(LARGE($G$8:$G$52,13)),"",LARGE($G$8:$G$52,13))</f>
      </c>
      <c r="E20" s="438">
        <f t="shared" si="1"/>
      </c>
      <c r="F20" s="439" t="b">
        <f t="shared" si="2"/>
        <v>0</v>
      </c>
      <c r="G20" s="397">
        <f>'CENTRAL BIM'!O20</f>
      </c>
      <c r="H20" s="397" t="str">
        <f>'CENTRAL BIM'!P20</f>
        <v>MAMANI ESTRADA MARISOL CARMEN</v>
      </c>
      <c r="I20" s="420"/>
    </row>
    <row r="21" ht="20.1" customHeight="1" spans="2:9" x14ac:dyDescent="0.25">
      <c r="B21" s="435">
        <v>14</v>
      </c>
      <c r="C21" s="436">
        <f t="shared" si="0"/>
      </c>
      <c r="D21" s="437">
        <f>IF(ISERROR(LARGE($G$8:$G$52,14)),"",LARGE($G$8:$G$52,14))</f>
      </c>
      <c r="E21" s="438">
        <f t="shared" si="1"/>
      </c>
      <c r="F21" s="439" t="b">
        <f t="shared" si="2"/>
        <v>0</v>
      </c>
      <c r="G21" s="397">
        <f>'CENTRAL BIM'!O21</f>
      </c>
      <c r="H21" s="397" t="str">
        <f>'CENTRAL BIM'!P21</f>
        <v>MURILLO CALIZAYA DAVID GABRIEL</v>
      </c>
      <c r="I21" s="420"/>
    </row>
    <row r="22" ht="20.1" customHeight="1" spans="2:9" x14ac:dyDescent="0.25">
      <c r="B22" s="435">
        <v>15</v>
      </c>
      <c r="C22" s="436">
        <f t="shared" si="0"/>
      </c>
      <c r="D22" s="437">
        <f>IF(ISERROR(LARGE($G$8:$G$52,15)),"",LARGE($G$8:$G$52,15))</f>
      </c>
      <c r="E22" s="438">
        <f t="shared" si="1"/>
      </c>
      <c r="F22" s="439" t="b">
        <f t="shared" si="2"/>
        <v>0</v>
      </c>
      <c r="G22" s="397">
        <f>'CENTRAL BIM'!O22</f>
      </c>
      <c r="H22" s="397" t="str">
        <f>'CENTRAL BIM'!P22</f>
        <v>OROSCO LIMACHI ADRIAN </v>
      </c>
      <c r="I22" s="420"/>
    </row>
    <row r="23" ht="20.1" customHeight="1" spans="2:9" x14ac:dyDescent="0.25">
      <c r="B23" s="435">
        <v>16</v>
      </c>
      <c r="C23" s="436">
        <f t="shared" si="0"/>
      </c>
      <c r="D23" s="437">
        <f>IF(ISERROR(LARGE($G$8:$G$52,16)),"",LARGE($G$8:$G$52,16))</f>
      </c>
      <c r="E23" s="438">
        <f t="shared" si="1"/>
      </c>
      <c r="F23" s="439" t="b">
        <f t="shared" si="2"/>
        <v>0</v>
      </c>
      <c r="G23" s="397">
        <f>'CENTRAL BIM'!O23</f>
      </c>
      <c r="H23" s="397" t="str">
        <f>'CENTRAL BIM'!P23</f>
        <v>REINAGA CHOQUECALLATA DAYANA </v>
      </c>
      <c r="I23" s="420"/>
    </row>
    <row r="24" ht="20.1" customHeight="1" spans="2:9" x14ac:dyDescent="0.25">
      <c r="B24" s="435">
        <v>17</v>
      </c>
      <c r="C24" s="436">
        <f t="shared" si="0"/>
      </c>
      <c r="D24" s="437">
        <f>IF(ISERROR(LARGE($G$8:$G$52,17)),"",LARGE($G$8:$G$52,17))</f>
      </c>
      <c r="E24" s="438">
        <f t="shared" si="1"/>
      </c>
      <c r="F24" s="439" t="b">
        <f t="shared" si="2"/>
        <v>0</v>
      </c>
      <c r="G24" s="397">
        <f>'CENTRAL BIM'!O24</f>
      </c>
      <c r="H24" s="397" t="str">
        <f>'CENTRAL BIM'!P24</f>
        <v>RIVERO VIDAL LUZ MARIA</v>
      </c>
      <c r="I24" s="420"/>
    </row>
    <row r="25" ht="20.1" customHeight="1" spans="2:9" x14ac:dyDescent="0.25">
      <c r="B25" s="435">
        <v>18</v>
      </c>
      <c r="C25" s="436">
        <f t="shared" si="0"/>
      </c>
      <c r="D25" s="437">
        <f>IF(ISERROR(LARGE($G$8:$G$52,18)),"",LARGE($G$8:$G$52,18))</f>
      </c>
      <c r="E25" s="438">
        <f t="shared" si="1"/>
      </c>
      <c r="F25" s="439" t="b">
        <f t="shared" si="2"/>
        <v>0</v>
      </c>
      <c r="G25" s="397">
        <f>'CENTRAL BIM'!O25</f>
      </c>
      <c r="H25" s="397" t="str">
        <f>'CENTRAL BIM'!P25</f>
        <v>ROJAS MESA KIMBERLYN DARLY</v>
      </c>
      <c r="I25" s="420"/>
    </row>
    <row r="26" ht="20.1" customHeight="1" spans="2:9" x14ac:dyDescent="0.25">
      <c r="B26" s="435">
        <v>19</v>
      </c>
      <c r="C26" s="436">
        <f t="shared" si="0"/>
      </c>
      <c r="D26" s="437">
        <f>IF(ISERROR(LARGE($G$8:$G$52,19)),"",LARGE($G$8:$G$52,19))</f>
      </c>
      <c r="E26" s="438">
        <f t="shared" si="1"/>
      </c>
      <c r="F26" s="439" t="b">
        <f t="shared" si="2"/>
        <v>0</v>
      </c>
      <c r="G26" s="397">
        <f>'CENTRAL BIM'!O26</f>
      </c>
      <c r="H26" s="397" t="str">
        <f>'CENTRAL BIM'!P26</f>
        <v>SOLIZ SAAVEDRA FERNANDO MARTIN</v>
      </c>
      <c r="I26" s="420"/>
    </row>
    <row r="27" ht="20.1" customHeight="1" spans="2:9" x14ac:dyDescent="0.25">
      <c r="B27" s="435">
        <v>20</v>
      </c>
      <c r="C27" s="436">
        <f t="shared" si="0"/>
      </c>
      <c r="D27" s="437">
        <f>IF(ISERROR(LARGE($G$8:$G$52,20)),"",LARGE($G$8:$G$52,20))</f>
      </c>
      <c r="E27" s="438">
        <f t="shared" si="1"/>
      </c>
      <c r="F27" s="439" t="b">
        <f t="shared" si="2"/>
        <v>0</v>
      </c>
      <c r="G27" s="397">
        <f>'CENTRAL BIM'!O27</f>
      </c>
      <c r="H27" s="397" t="str">
        <f>'CENTRAL BIM'!P27</f>
        <v>VILLARROEL CAMPOS ISAIAS ORIOL</v>
      </c>
      <c r="I27" s="420"/>
    </row>
    <row r="28" ht="20.1" customHeight="1" spans="2:9" x14ac:dyDescent="0.25">
      <c r="B28" s="435">
        <v>21</v>
      </c>
      <c r="C28" s="436">
        <f t="shared" si="0"/>
      </c>
      <c r="D28" s="437">
        <f>IF(ISERROR(LARGE($G$8:$G$52,21)),"",LARGE($G$8:$G$52,21))</f>
      </c>
      <c r="E28" s="438">
        <f t="shared" si="1"/>
      </c>
      <c r="F28" s="439" t="b">
        <f t="shared" si="2"/>
        <v>0</v>
      </c>
      <c r="G28" s="397">
        <f>'CENTRAL BIM'!O28</f>
      </c>
      <c r="H28" s="397" t="str">
        <f>'CENTRAL BIM'!P28</f>
        <v>  </v>
      </c>
      <c r="I28" s="420"/>
    </row>
    <row r="29" ht="20.1" customHeight="1" spans="2:9" x14ac:dyDescent="0.25">
      <c r="B29" s="435">
        <v>22</v>
      </c>
      <c r="C29" s="436">
        <f t="shared" si="0"/>
      </c>
      <c r="D29" s="437">
        <f>IF(ISERROR(LARGE($G$8:$G$52,22)),"",LARGE($G$8:$G$52,22))</f>
      </c>
      <c r="E29" s="438">
        <f t="shared" si="1"/>
      </c>
      <c r="F29" s="439" t="b">
        <f t="shared" si="2"/>
        <v>0</v>
      </c>
      <c r="G29" s="397">
        <f>'CENTRAL BIM'!O29</f>
      </c>
      <c r="H29" s="397" t="str">
        <f>'CENTRAL BIM'!P29</f>
        <v>  </v>
      </c>
      <c r="I29" s="420"/>
    </row>
    <row r="30" ht="20.1" customHeight="1" spans="2:9" x14ac:dyDescent="0.25">
      <c r="B30" s="435">
        <v>23</v>
      </c>
      <c r="C30" s="436">
        <f t="shared" si="0"/>
      </c>
      <c r="D30" s="437">
        <f>IF(ISERROR(LARGE($G$8:$G$52,23)),"",LARGE($G$8:$G$52,23))</f>
      </c>
      <c r="E30" s="438">
        <f t="shared" si="1"/>
      </c>
      <c r="F30" s="439" t="b">
        <f t="shared" si="2"/>
        <v>0</v>
      </c>
      <c r="G30" s="397">
        <f>'CENTRAL BIM'!O30</f>
      </c>
      <c r="H30" s="397" t="str">
        <f>'CENTRAL BIM'!P30</f>
        <v>  </v>
      </c>
      <c r="I30" s="420"/>
    </row>
    <row r="31" ht="20.1" customHeight="1" spans="2:9" x14ac:dyDescent="0.25">
      <c r="B31" s="435">
        <v>24</v>
      </c>
      <c r="C31" s="436">
        <f t="shared" si="0"/>
      </c>
      <c r="D31" s="437">
        <f>IF(ISERROR(LARGE($G$8:$G$52,24)),"",LARGE($G$8:$G$52,24))</f>
      </c>
      <c r="E31" s="438">
        <f t="shared" si="1"/>
      </c>
      <c r="F31" s="439" t="b">
        <f t="shared" si="2"/>
        <v>0</v>
      </c>
      <c r="G31" s="397">
        <f>'CENTRAL BIM'!O31</f>
      </c>
      <c r="H31" s="397" t="str">
        <f>'CENTRAL BIM'!P31</f>
        <v>  </v>
      </c>
      <c r="I31" s="420"/>
    </row>
    <row r="32" ht="20.1" customHeight="1" spans="2:9" x14ac:dyDescent="0.25">
      <c r="B32" s="435">
        <v>25</v>
      </c>
      <c r="C32" s="436">
        <f t="shared" si="0"/>
      </c>
      <c r="D32" s="437">
        <f>IF(ISERROR(LARGE($G$8:$G$52,25)),"",LARGE($G$8:$G$52,25))</f>
      </c>
      <c r="E32" s="438">
        <f t="shared" si="1"/>
      </c>
      <c r="F32" s="439" t="b">
        <f t="shared" si="2"/>
        <v>0</v>
      </c>
      <c r="G32" s="397">
        <f>'CENTRAL BIM'!O32</f>
      </c>
      <c r="H32" s="397" t="str">
        <f>'CENTRAL BIM'!P32</f>
        <v>  </v>
      </c>
      <c r="I32" s="420"/>
    </row>
    <row r="33" ht="20.1" customHeight="1" hidden="1" spans="2:9" x14ac:dyDescent="0.25">
      <c r="B33" s="435">
        <v>26</v>
      </c>
      <c r="C33" s="436">
        <f t="shared" si="0"/>
      </c>
      <c r="D33" s="437">
        <f>IF(ISERROR(LARGE($G$8:$G$52,26)),"",LARGE($G$8:$G$52,26))</f>
      </c>
      <c r="E33" s="438">
        <f t="shared" si="1"/>
      </c>
      <c r="F33" s="439" t="b">
        <f t="shared" si="2"/>
        <v>0</v>
      </c>
      <c r="G33" s="397">
        <f>'CENTRAL BIM'!O33</f>
      </c>
      <c r="H33" s="397" t="str">
        <f>'CENTRAL BIM'!P33</f>
        <v>  </v>
      </c>
      <c r="I33" s="420"/>
    </row>
    <row r="34" ht="20.1" customHeight="1" hidden="1" spans="2:9" x14ac:dyDescent="0.25">
      <c r="B34" s="435">
        <v>27</v>
      </c>
      <c r="C34" s="436">
        <f t="shared" si="0"/>
      </c>
      <c r="D34" s="437">
        <f>IF(ISERROR(LARGE($G$8:$G$52,27)),"",LARGE($G$8:$G$52,27))</f>
      </c>
      <c r="E34" s="438">
        <f t="shared" si="1"/>
      </c>
      <c r="F34" s="439" t="b">
        <f t="shared" si="2"/>
        <v>0</v>
      </c>
      <c r="G34" s="397">
        <f>'CENTRAL BIM'!O34</f>
      </c>
      <c r="H34" s="397" t="str">
        <f>'CENTRAL BIM'!P34</f>
        <v>  </v>
      </c>
      <c r="I34" s="420"/>
    </row>
    <row r="35" ht="20.1" customHeight="1" hidden="1" spans="2:9" x14ac:dyDescent="0.25">
      <c r="B35" s="435">
        <v>28</v>
      </c>
      <c r="C35" s="436">
        <f t="shared" si="0"/>
      </c>
      <c r="D35" s="437">
        <f>IF(ISERROR(LARGE($G$8:$G$52,28)),"",LARGE($G$8:$G$52,28))</f>
      </c>
      <c r="E35" s="438">
        <f t="shared" si="1"/>
      </c>
      <c r="F35" s="439" t="b">
        <f t="shared" si="2"/>
        <v>0</v>
      </c>
      <c r="G35" s="397">
        <f>'CENTRAL BIM'!O35</f>
      </c>
      <c r="H35" s="397" t="str">
        <f>'CENTRAL BIM'!P35</f>
        <v>  </v>
      </c>
      <c r="I35" s="420"/>
    </row>
    <row r="36" ht="20.1" customHeight="1" hidden="1" spans="2:9" x14ac:dyDescent="0.25">
      <c r="B36" s="435">
        <v>29</v>
      </c>
      <c r="C36" s="436">
        <f t="shared" si="0"/>
      </c>
      <c r="D36" s="437">
        <f>IF(ISERROR(LARGE($G$8:$G$52,29)),"",LARGE($G$8:$G$52,29))</f>
      </c>
      <c r="E36" s="438">
        <f t="shared" si="1"/>
      </c>
      <c r="F36" s="439" t="b">
        <f t="shared" si="2"/>
        <v>0</v>
      </c>
      <c r="G36" s="397">
        <f>'CENTRAL BIM'!O36</f>
      </c>
      <c r="H36" s="397" t="str">
        <f>'CENTRAL BIM'!P36</f>
        <v>  </v>
      </c>
      <c r="I36" s="420"/>
    </row>
    <row r="37" ht="20.1" customHeight="1" hidden="1" spans="2:9" x14ac:dyDescent="0.25">
      <c r="B37" s="435">
        <v>30</v>
      </c>
      <c r="C37" s="436">
        <f t="shared" si="0"/>
      </c>
      <c r="D37" s="437">
        <f>IF(ISERROR(LARGE($G$8:$G$52,30)),"",LARGE($G$8:$G$52,30))</f>
      </c>
      <c r="E37" s="438">
        <f t="shared" si="1"/>
      </c>
      <c r="F37" s="439" t="b">
        <f t="shared" si="2"/>
        <v>0</v>
      </c>
      <c r="G37" s="397">
        <f>'CENTRAL BIM'!O37</f>
      </c>
      <c r="H37" s="397" t="str">
        <f>'CENTRAL BIM'!P37</f>
        <v>  </v>
      </c>
      <c r="I37" s="420"/>
    </row>
    <row r="38" ht="20.1" customHeight="1" hidden="1" spans="2:9" x14ac:dyDescent="0.25">
      <c r="B38" s="435">
        <v>31</v>
      </c>
      <c r="C38" s="436">
        <f t="shared" si="0"/>
      </c>
      <c r="D38" s="437">
        <f>IF(ISERROR(LARGE($G$8:$G$52,31)),"",LARGE($G$8:$G$52,31))</f>
      </c>
      <c r="E38" s="438">
        <f t="shared" si="1"/>
      </c>
      <c r="F38" s="439" t="b">
        <f>IFERROR(IF(E38=1,"",IF(E38&lt;52,"EN DESARROLLO",IF(E38&lt;69,"DESARROLLO ACEPTABLE",IF(E38&lt;85,"DESARROLLO OPTIMO",IF(E38&lt;101,"DESARROLLO PLENO"))))),"")</f>
        <v>0</v>
      </c>
      <c r="G38" s="397">
        <f>'CENTRAL BIM'!O38</f>
      </c>
      <c r="H38" s="397" t="str">
        <f>'CENTRAL BIM'!P38</f>
        <v>  </v>
      </c>
      <c r="I38" s="420"/>
    </row>
    <row r="39" ht="20.1" customHeight="1" hidden="1" spans="2:9" x14ac:dyDescent="0.25">
      <c r="B39" s="435">
        <v>32</v>
      </c>
      <c r="C39" s="436">
        <f t="shared" si="0"/>
      </c>
      <c r="D39" s="437">
        <f>IF(ISERROR(LARGE($G$8:$G$52,32)),"",LARGE($G$8:$G$52,32))</f>
      </c>
      <c r="E39" s="438">
        <f t="shared" si="1"/>
      </c>
      <c r="F39" s="439" t="b">
        <f>IFERROR(IF(E39=1,"",IF(E39&lt;52,"EN DESARROLLO",IF(E39&lt;69,"DESARROLLO ACEPTABLE",IF(E39&lt;85,"DESARROLLO OPTIMO",IF(E39&lt;101,"DESARROLLO PLENO"))))),"")</f>
        <v>0</v>
      </c>
      <c r="G39" s="397">
        <f>'CENTRAL BIM'!O39</f>
      </c>
      <c r="H39" s="397" t="str">
        <f>'CENTRAL BIM'!P39</f>
        <v>  </v>
      </c>
      <c r="I39" s="420"/>
    </row>
    <row r="40" ht="20.1" customHeight="1" hidden="1" spans="2:9" x14ac:dyDescent="0.25">
      <c r="B40" s="435">
        <v>33</v>
      </c>
      <c r="C40" s="436">
        <f t="shared" si="0"/>
      </c>
      <c r="D40" s="437">
        <f>IF(ISERROR(LARGE($G$8:$G$52,33)),"",LARGE($G$8:$G$52,33))</f>
      </c>
      <c r="E40" s="438">
        <f t="shared" si="1"/>
      </c>
      <c r="F40" s="439" t="b">
        <f t="shared" si="2"/>
        <v>0</v>
      </c>
      <c r="G40" s="397">
        <f>'CENTRAL BIM'!O40</f>
      </c>
      <c r="H40" s="397" t="str">
        <f>'CENTRAL BIM'!P40</f>
        <v>  </v>
      </c>
      <c r="I40" s="420"/>
    </row>
    <row r="41" ht="20.1" customHeight="1" hidden="1" spans="2:9" x14ac:dyDescent="0.25">
      <c r="B41" s="435">
        <v>34</v>
      </c>
      <c r="C41" s="436">
        <f t="shared" si="0"/>
      </c>
      <c r="D41" s="437">
        <f>IF(ISERROR(LARGE($G$8:$G$52,34)),"",LARGE($G$8:$G$52,34))</f>
      </c>
      <c r="E41" s="438">
        <f t="shared" si="1"/>
      </c>
      <c r="F41" s="439" t="b">
        <f t="shared" si="2"/>
        <v>0</v>
      </c>
      <c r="G41" s="397">
        <f>'CENTRAL BIM'!O41</f>
      </c>
      <c r="H41" s="397" t="str">
        <f>'CENTRAL BIM'!P41</f>
        <v>  </v>
      </c>
      <c r="I41" s="420"/>
    </row>
    <row r="42" ht="20.1" customHeight="1" hidden="1" spans="2:9" x14ac:dyDescent="0.25">
      <c r="B42" s="435">
        <v>35</v>
      </c>
      <c r="C42" s="436">
        <f t="shared" si="0"/>
      </c>
      <c r="D42" s="437">
        <f>IF(ISERROR(LARGE($G$8:$G$52,35)),"",LARGE($G$8:$G$52,35))</f>
      </c>
      <c r="E42" s="438">
        <f t="shared" si="1"/>
      </c>
      <c r="F42" s="439" t="b">
        <f t="shared" si="2"/>
        <v>0</v>
      </c>
      <c r="G42" s="397">
        <f>'CENTRAL BIM'!O42</f>
      </c>
      <c r="H42" s="397" t="str">
        <f>'CENTRAL BIM'!P42</f>
        <v>  </v>
      </c>
      <c r="I42" s="420"/>
    </row>
    <row r="43" ht="20.1" customHeight="1" hidden="1" spans="2:9" x14ac:dyDescent="0.25">
      <c r="B43" s="435">
        <v>36</v>
      </c>
      <c r="C43" s="436">
        <f t="shared" si="0"/>
      </c>
      <c r="D43" s="437">
        <f>IF(ISERROR(LARGE($G$8:$G$52,36)),"",LARGE($G$8:$G$52,36))</f>
      </c>
      <c r="E43" s="438">
        <f t="shared" si="1"/>
      </c>
      <c r="F43" s="439" t="b">
        <f t="shared" si="2"/>
        <v>0</v>
      </c>
      <c r="G43" s="397">
        <f>'CENTRAL BIM'!O43</f>
      </c>
      <c r="H43" s="397" t="str">
        <f>'CENTRAL BIM'!P43</f>
        <v>  </v>
      </c>
      <c r="I43" s="420"/>
    </row>
    <row r="44" ht="20.1" customHeight="1" hidden="1" spans="2:9" x14ac:dyDescent="0.25">
      <c r="B44" s="435">
        <v>37</v>
      </c>
      <c r="C44" s="436">
        <f t="shared" si="0"/>
      </c>
      <c r="D44" s="437">
        <f>IF(ISERROR(LARGE($G$8:$G$52,37)),"",LARGE($G$8:$G$52,37))</f>
      </c>
      <c r="E44" s="438">
        <f t="shared" si="1"/>
      </c>
      <c r="F44" s="439" t="b">
        <f t="shared" si="2"/>
        <v>0</v>
      </c>
      <c r="G44" s="397">
        <f>'CENTRAL BIM'!O44</f>
      </c>
      <c r="H44" s="397" t="str">
        <f>'CENTRAL BIM'!P44</f>
        <v>  </v>
      </c>
      <c r="I44" s="420"/>
    </row>
    <row r="45" ht="20.1" customHeight="1" hidden="1" spans="2:9" x14ac:dyDescent="0.25">
      <c r="B45" s="435">
        <v>38</v>
      </c>
      <c r="C45" s="436">
        <f t="shared" si="0"/>
      </c>
      <c r="D45" s="437">
        <f>IF(ISERROR(LARGE($G$8:$G$52,38)),"",LARGE($G$8:$G$52,38))</f>
      </c>
      <c r="E45" s="438">
        <f t="shared" si="1"/>
      </c>
      <c r="F45" s="439" t="b">
        <f t="shared" si="2"/>
        <v>0</v>
      </c>
      <c r="G45" s="397">
        <f>'CENTRAL BIM'!O45</f>
      </c>
      <c r="H45" s="397" t="str">
        <f>'CENTRAL BIM'!P45</f>
        <v>  </v>
      </c>
      <c r="I45" s="420"/>
    </row>
    <row r="46" ht="20.1" customHeight="1" hidden="1" spans="2:9" x14ac:dyDescent="0.25">
      <c r="B46" s="435">
        <v>39</v>
      </c>
      <c r="C46" s="436">
        <f t="shared" si="0"/>
      </c>
      <c r="D46" s="437">
        <f>IF(ISERROR(LARGE($G$8:$G$52,39)),"",LARGE($G$8:$G$52,39))</f>
      </c>
      <c r="E46" s="438">
        <f t="shared" si="1"/>
      </c>
      <c r="F46" s="439" t="b">
        <f t="shared" si="2"/>
        <v>0</v>
      </c>
      <c r="G46" s="397">
        <f>'CENTRAL BIM'!O46</f>
      </c>
      <c r="H46" s="397" t="str">
        <f>'CENTRAL BIM'!P46</f>
        <v>  </v>
      </c>
      <c r="I46" s="420"/>
    </row>
    <row r="47" ht="20.1" customHeight="1" hidden="1" spans="2:9" x14ac:dyDescent="0.25">
      <c r="B47" s="435">
        <v>40</v>
      </c>
      <c r="C47" s="436">
        <f t="shared" si="0"/>
      </c>
      <c r="D47" s="437">
        <f>IF(ISERROR(LARGE($G$8:$G$52,40)),"",LARGE($G$8:$G$52,40))</f>
      </c>
      <c r="E47" s="438">
        <f t="shared" si="1"/>
      </c>
      <c r="F47" s="439" t="b">
        <f t="shared" si="2"/>
        <v>0</v>
      </c>
      <c r="G47" s="397">
        <f>'CENTRAL BIM'!O47</f>
      </c>
      <c r="H47" s="397" t="str">
        <f>'CENTRAL BIM'!P47</f>
        <v>  </v>
      </c>
      <c r="I47" s="420"/>
    </row>
    <row r="48" ht="18" customHeight="1" hidden="1" spans="2:9" x14ac:dyDescent="0.25">
      <c r="B48" s="435">
        <v>41</v>
      </c>
      <c r="C48" s="436">
        <f t="shared" si="0"/>
      </c>
      <c r="D48" s="437">
        <f>IF(ISERROR(LARGE($G$8:$G$52,41)),"",LARGE($G$8:$G$52,41))</f>
      </c>
      <c r="E48" s="438">
        <f t="shared" si="1"/>
      </c>
      <c r="F48" s="439" t="b">
        <f t="shared" si="2"/>
        <v>0</v>
      </c>
      <c r="G48" s="397">
        <f>'CENTRAL BIM'!O48</f>
      </c>
      <c r="H48" s="397" t="str">
        <f>'CENTRAL BIM'!P48</f>
        <v>  </v>
      </c>
      <c r="I48" s="420"/>
    </row>
    <row r="49" ht="18" customHeight="1" hidden="1" spans="2:9" x14ac:dyDescent="0.25">
      <c r="B49" s="435">
        <v>42</v>
      </c>
      <c r="C49" s="436">
        <f t="shared" si="0"/>
      </c>
      <c r="D49" s="437">
        <f>IF(ISERROR(LARGE($G$8:$G$52,42)),"",LARGE($G$8:$G$52,42))</f>
      </c>
      <c r="E49" s="438">
        <f t="shared" si="1"/>
      </c>
      <c r="F49" s="439" t="b">
        <f t="shared" si="2"/>
        <v>0</v>
      </c>
      <c r="G49" s="397">
        <f>'CENTRAL BIM'!O49</f>
      </c>
      <c r="H49" s="397" t="str">
        <f>'CENTRAL BIM'!P49</f>
        <v>  </v>
      </c>
      <c r="I49" s="420"/>
    </row>
    <row r="50" ht="18" customHeight="1" hidden="1" spans="2:9" x14ac:dyDescent="0.25">
      <c r="B50" s="435">
        <v>43</v>
      </c>
      <c r="C50" s="436">
        <f t="shared" si="0"/>
      </c>
      <c r="D50" s="437">
        <f>IF(ISERROR(LARGE($G$8:$G$52,43)),"",LARGE($G$8:$G$52,43))</f>
      </c>
      <c r="E50" s="438">
        <f t="shared" si="1"/>
      </c>
      <c r="F50" s="439" t="b">
        <f t="shared" si="2"/>
        <v>0</v>
      </c>
      <c r="G50" s="397">
        <f>'CENTRAL BIM'!O50</f>
      </c>
      <c r="H50" s="397" t="str">
        <f>'CENTRAL BIM'!P50</f>
        <v>  </v>
      </c>
      <c r="I50" s="420"/>
    </row>
    <row r="51" ht="18" customHeight="1" hidden="1" spans="2:9" x14ac:dyDescent="0.25">
      <c r="B51" s="435">
        <v>44</v>
      </c>
      <c r="C51" s="436">
        <f t="shared" si="0"/>
      </c>
      <c r="D51" s="437">
        <f>IF(ISERROR(LARGE($G$8:$G$52,44)),"",LARGE($G$8:$G$52,44))</f>
      </c>
      <c r="E51" s="438">
        <f t="shared" si="1"/>
      </c>
      <c r="F51" s="439" t="b">
        <f t="shared" si="2"/>
        <v>0</v>
      </c>
      <c r="G51" s="397">
        <f>'CENTRAL BIM'!O51</f>
      </c>
      <c r="H51" s="397" t="str">
        <f>'CENTRAL BIM'!P51</f>
        <v>  </v>
      </c>
      <c r="I51" s="420"/>
    </row>
    <row r="52" ht="18" customHeight="1" hidden="1" spans="2:9" x14ac:dyDescent="0.25">
      <c r="B52" s="435">
        <v>45</v>
      </c>
      <c r="C52" s="436">
        <f t="shared" si="0"/>
      </c>
      <c r="D52" s="437">
        <f>IF(ISERROR(LARGE($G$8:$G$52,45)),"",LARGE($G$8:$G$52,45))</f>
      </c>
      <c r="E52" s="438">
        <f t="shared" si="1"/>
      </c>
      <c r="F52" s="439" t="b">
        <f t="shared" si="2"/>
        <v>0</v>
      </c>
      <c r="G52" s="397">
        <f>'CENTRAL BIM'!O52</f>
      </c>
      <c r="H52" s="397" t="str">
        <f>'CENTRAL BIM'!P52</f>
        <v>  </v>
      </c>
      <c r="I52" s="420"/>
    </row>
  </sheetData>
  <sheetProtection sheet="1" formatCells="0" formatColumns="0" formatRows="0" objects="1" scenarios="1"/>
  <mergeCells count="3">
    <mergeCell ref="B2:F2"/>
    <mergeCell ref="B4:F4"/>
    <mergeCell ref="B5:F5"/>
  </mergeCells>
  <conditionalFormatting sqref="D8:D52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{0807E3A4-F4C3-4C62-BBFD-01B2A707EAC6}</x14:id>
        </ext>
      </extLst>
    </cfRule>
    <cfRule type="cellIs" dxfId="35" priority="4" operator="between">
      <formula>1</formula>
      <formula>50</formula>
    </cfRule>
  </conditionalFormatting>
  <conditionalFormatting sqref="F8:F52">
    <cfRule type="containsText" dxfId="36" priority="3">
      <formula>NOT(ISERROR(SEARCH("EN DESARROLLO",F8)))</formula>
    </cfRule>
  </conditionalFormatting>
  <conditionalFormatting sqref="G8:H52">
    <cfRule type="cellIs" dxfId="37" priority="2" operator="between">
      <formula>1</formula>
      <formula>50</formula>
    </cfRule>
  </conditionalFormatting>
  <printOptions horizontalCentered="1"/>
  <pageMargins left="0.4724409448818898" right="0.2362204724409449" top="0.31496062992125984" bottom="0.11811023622047245" header="0.2362204724409449" footer="0.11811023622047245"/>
  <pageSetup paperSize="256" orientation="portrait" horizontalDpi="360" verticalDpi="360" scale="88" fitToWidth="1" fitToHeight="1" firstPageNumber="1" useFirstPageNumber="1" copies="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C48"/>
  <sheetViews>
    <sheetView workbookViewId="0" zoomScale="100" zoomScaleNormal="100">
      <selection activeCell="E11" sqref="E11"/>
    </sheetView>
  </sheetViews>
  <sheetFormatPr defaultRowHeight="15" outlineLevelRow="0" outlineLevelCol="0" x14ac:dyDescent="0.25" defaultColWidth="11.42578125"/>
  <cols>
    <col min="1" max="1" width="5.7109375" style="1" customWidth="1"/>
    <col min="2" max="2" width="35.5703125" style="2" customWidth="1"/>
    <col min="3" max="3" width="16.140625" style="2" customWidth="1"/>
    <col min="4" max="4" width="22.85546875" style="2" customWidth="1"/>
    <col min="5" max="5" width="21.42578125" style="2" customWidth="1"/>
    <col min="6" max="16384" width="11.42578125" style="2" customWidth="1"/>
  </cols>
  <sheetData>
    <row r="1" ht="15" customHeight="1" spans="1:9" x14ac:dyDescent="0.25">
      <c r="A1" s="1">
        <v>1</v>
      </c>
      <c r="B1" s="3" t="str">
        <f>IF('FILIACIÓN '!Q8="","",'FILIACIÓN '!Q8)</f>
        <v> TORREZ CAMILA VICTORIA</v>
      </c>
      <c r="C1" s="4" t="s">
        <v>0</v>
      </c>
      <c r="D1" s="5"/>
      <c r="E1" s="5"/>
      <c r="F1" s="4" t="s">
        <v>1</v>
      </c>
      <c r="G1" s="5"/>
      <c r="H1" s="5"/>
      <c r="I1" s="5"/>
    </row>
    <row r="2" ht="15" customHeight="1" spans="1:29" x14ac:dyDescent="0.25">
      <c r="A2" s="1">
        <v>2</v>
      </c>
      <c r="B2" s="3" t="str">
        <f>IF('FILIACIÓN '!Q9="","",'FILIACIÓN '!Q9)</f>
        <v>AZERO BLANCO SARAH JOYCE</v>
      </c>
      <c r="C2" s="6" t="s">
        <v>2</v>
      </c>
      <c r="D2" s="5"/>
      <c r="E2" s="7"/>
      <c r="F2" s="7"/>
      <c r="G2" s="7"/>
      <c r="H2" s="7"/>
      <c r="I2" s="7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ht="15" customHeight="1" spans="1:18" x14ac:dyDescent="0.25">
      <c r="A3" s="1">
        <v>3</v>
      </c>
      <c r="B3" s="3" t="str">
        <f>IF('FILIACIÓN '!Q10="","",'FILIACIÓN '!Q10)</f>
        <v>BAUTISTA MITA RODRIGO </v>
      </c>
      <c r="C3" s="9"/>
      <c r="D3" s="5"/>
      <c r="E3" s="10"/>
      <c r="F3" s="10"/>
      <c r="G3" s="10"/>
      <c r="H3" s="10"/>
      <c r="I3" s="10"/>
      <c r="J3" s="11"/>
      <c r="K3" s="11"/>
      <c r="L3" s="11"/>
      <c r="M3" s="11"/>
      <c r="N3" s="11"/>
      <c r="O3" s="11"/>
      <c r="P3" s="11"/>
      <c r="Q3" s="11"/>
      <c r="R3" s="11"/>
    </row>
    <row r="4" ht="15" customHeight="1" spans="1:9" x14ac:dyDescent="0.25">
      <c r="A4" s="1">
        <v>4</v>
      </c>
      <c r="B4" s="3" t="str">
        <f>IF('FILIACIÓN '!Q11="","",'FILIACIÓN '!Q11)</f>
        <v>CANSECO PEREDO ANGELINA ISABELLA</v>
      </c>
      <c r="C4" s="6" t="s">
        <v>3</v>
      </c>
      <c r="D4" s="5"/>
      <c r="E4" s="10"/>
      <c r="F4" s="5"/>
      <c r="G4" s="5"/>
      <c r="H4" s="5"/>
      <c r="I4" s="5"/>
    </row>
    <row r="5" ht="15" customHeight="1" spans="1:9" x14ac:dyDescent="0.25">
      <c r="A5" s="1">
        <v>5</v>
      </c>
      <c r="B5" s="3" t="str">
        <f>IF('FILIACIÓN '!Q12="","",'FILIACIÓN '!Q12)</f>
        <v>CERVANTES GUTIERREZ LUIS FERNANDO</v>
      </c>
      <c r="C5" s="5"/>
      <c r="D5" s="5"/>
      <c r="E5" s="5"/>
      <c r="F5" s="5"/>
      <c r="G5" s="5"/>
      <c r="H5" s="5"/>
      <c r="I5" s="5"/>
    </row>
    <row r="6" ht="15" customHeight="1" spans="1:2" x14ac:dyDescent="0.25">
      <c r="A6" s="1">
        <v>6</v>
      </c>
      <c r="B6" s="3" t="str">
        <f>IF('FILIACIÓN '!Q13="","",'FILIACIÓN '!Q13)</f>
        <v>COLQUE QUENTA MICHELLE ANGELETH</v>
      </c>
    </row>
    <row r="7" ht="15" customHeight="1" spans="1:2" x14ac:dyDescent="0.25">
      <c r="A7" s="1">
        <v>7</v>
      </c>
      <c r="B7" s="3" t="str">
        <f>IF('FILIACIÓN '!Q14="","",'FILIACIÓN '!Q14)</f>
        <v>CORDOVA MONTAÑO KENDALL MATIAS</v>
      </c>
    </row>
    <row r="8" ht="15" customHeight="1" spans="1:2" x14ac:dyDescent="0.25">
      <c r="A8" s="1">
        <v>8</v>
      </c>
      <c r="B8" s="3" t="str">
        <f>IF('FILIACIÓN '!Q15="","",'FILIACIÓN '!Q15)</f>
        <v>CUCHALLO ALORAS CHRISTOPHER </v>
      </c>
    </row>
    <row r="9" ht="15" customHeight="1" spans="1:2" x14ac:dyDescent="0.25">
      <c r="A9" s="1">
        <v>9</v>
      </c>
      <c r="B9" s="3" t="str">
        <f>IF('FILIACIÓN '!Q16="","",'FILIACIÓN '!Q16)</f>
        <v>DUARTE MELO ANA CLARA</v>
      </c>
    </row>
    <row r="10" ht="15" customHeight="1" spans="1:2" x14ac:dyDescent="0.25">
      <c r="A10" s="1">
        <v>10</v>
      </c>
      <c r="B10" s="3" t="str">
        <f>IF('FILIACIÓN '!Q17="","",'FILIACIÓN '!Q17)</f>
        <v>GONZALES ROJAS ANTONELLA INDIRA</v>
      </c>
    </row>
    <row r="11" ht="15" customHeight="1" spans="1:2" x14ac:dyDescent="0.25">
      <c r="A11" s="1">
        <v>11</v>
      </c>
      <c r="B11" s="3" t="str">
        <f>IF('FILIACIÓN '!Q18="","",'FILIACIÓN '!Q18)</f>
        <v>GUERRA PANTIGOSO ROGER ALEJANDRO</v>
      </c>
    </row>
    <row r="12" ht="15" customHeight="1" spans="1:2" x14ac:dyDescent="0.25">
      <c r="A12" s="1">
        <v>12</v>
      </c>
      <c r="B12" s="3" t="str">
        <f>IF('FILIACIÓN '!Q19="","",'FILIACIÓN '!Q19)</f>
        <v>LEON GARNICA JUNIOR ISAIAS</v>
      </c>
    </row>
    <row r="13" ht="15" customHeight="1" spans="1:2" x14ac:dyDescent="0.25">
      <c r="A13" s="1">
        <v>13</v>
      </c>
      <c r="B13" s="3" t="str">
        <f>IF('FILIACIÓN '!Q20="","",'FILIACIÓN '!Q20)</f>
        <v>MAMANI ESTRADA MARISOL CARMEN</v>
      </c>
    </row>
    <row r="14" ht="15" customHeight="1" spans="1:2" x14ac:dyDescent="0.25">
      <c r="A14" s="1">
        <v>14</v>
      </c>
      <c r="B14" s="3" t="str">
        <f>IF('FILIACIÓN '!Q21="","",'FILIACIÓN '!Q21)</f>
        <v>MURILLO CALIZAYA DAVID GABRIEL</v>
      </c>
    </row>
    <row r="15" ht="15" customHeight="1" spans="1:2" x14ac:dyDescent="0.25">
      <c r="A15" s="1">
        <v>15</v>
      </c>
      <c r="B15" s="3" t="str">
        <f>IF('FILIACIÓN '!Q22="","",'FILIACIÓN '!Q22)</f>
        <v>OROSCO LIMACHI ADRIAN </v>
      </c>
    </row>
    <row r="16" ht="15" customHeight="1" spans="1:2" x14ac:dyDescent="0.25">
      <c r="A16" s="1">
        <v>16</v>
      </c>
      <c r="B16" s="3" t="str">
        <f>IF('FILIACIÓN '!Q23="","",'FILIACIÓN '!Q23)</f>
        <v>REINAGA CHOQUECALLATA DAYANA </v>
      </c>
    </row>
    <row r="17" ht="15" customHeight="1" spans="1:2" x14ac:dyDescent="0.25">
      <c r="A17" s="1">
        <v>17</v>
      </c>
      <c r="B17" s="3" t="str">
        <f>IF('FILIACIÓN '!Q24="","",'FILIACIÓN '!Q24)</f>
        <v>RIVERO VIDAL LUZ MARIA</v>
      </c>
    </row>
    <row r="18" ht="15" customHeight="1" spans="1:2" x14ac:dyDescent="0.25">
      <c r="A18" s="1">
        <v>18</v>
      </c>
      <c r="B18" s="3" t="str">
        <f>IF('FILIACIÓN '!Q25="","",'FILIACIÓN '!Q25)</f>
        <v>ROJAS MESA KIMBERLYN DARLY</v>
      </c>
    </row>
    <row r="19" ht="15" customHeight="1" spans="1:2" x14ac:dyDescent="0.25">
      <c r="A19" s="1">
        <v>19</v>
      </c>
      <c r="B19" s="3" t="str">
        <f>IF('FILIACIÓN '!Q26="","",'FILIACIÓN '!Q26)</f>
        <v>SOLIZ SAAVEDRA FERNANDO MARTIN</v>
      </c>
    </row>
    <row r="20" ht="15" customHeight="1" spans="1:2" x14ac:dyDescent="0.25">
      <c r="A20" s="1">
        <v>20</v>
      </c>
      <c r="B20" s="3" t="str">
        <f>IF('FILIACIÓN '!Q27="","",'FILIACIÓN '!Q27)</f>
        <v>VILLARROEL CAMPOS ISAIAS ORIOL</v>
      </c>
    </row>
    <row r="21" ht="15" customHeight="1" spans="1:2" x14ac:dyDescent="0.25">
      <c r="A21" s="1">
        <v>21</v>
      </c>
      <c r="B21" s="3" t="str">
        <f>IF('FILIACIÓN '!Q28="","",'FILIACIÓN '!Q28)</f>
        <v>  </v>
      </c>
    </row>
    <row r="22" ht="15" customHeight="1" spans="1:2" x14ac:dyDescent="0.25">
      <c r="A22" s="1">
        <v>22</v>
      </c>
      <c r="B22" s="3" t="str">
        <f>IF('FILIACIÓN '!Q29="","",'FILIACIÓN '!Q29)</f>
        <v>  </v>
      </c>
    </row>
    <row r="23" ht="15" customHeight="1" spans="1:2" x14ac:dyDescent="0.25">
      <c r="A23" s="1">
        <v>23</v>
      </c>
      <c r="B23" s="3" t="str">
        <f>IF('FILIACIÓN '!Q30="","",'FILIACIÓN '!Q30)</f>
        <v>  </v>
      </c>
    </row>
    <row r="24" ht="15" customHeight="1" spans="1:2" x14ac:dyDescent="0.25">
      <c r="A24" s="1">
        <v>24</v>
      </c>
      <c r="B24" s="3" t="str">
        <f>IF('FILIACIÓN '!Q31="","",'FILIACIÓN '!Q31)</f>
        <v>  </v>
      </c>
    </row>
    <row r="25" ht="15" customHeight="1" spans="1:2" x14ac:dyDescent="0.25">
      <c r="A25" s="1">
        <v>25</v>
      </c>
      <c r="B25" s="3" t="str">
        <f>IF('FILIACIÓN '!Q32="","",'FILIACIÓN '!Q32)</f>
        <v>  </v>
      </c>
    </row>
    <row r="26" ht="15" customHeight="1" hidden="1" spans="1:2" x14ac:dyDescent="0.25">
      <c r="A26" s="1">
        <v>26</v>
      </c>
      <c r="B26" s="3" t="str">
        <f>IF('FILIACIÓN '!Q33="","",'FILIACIÓN '!Q33)</f>
        <v>  </v>
      </c>
    </row>
    <row r="27" ht="15" customHeight="1" hidden="1" spans="1:2" x14ac:dyDescent="0.25">
      <c r="A27" s="1">
        <v>27</v>
      </c>
      <c r="B27" s="3" t="str">
        <f>IF('FILIACIÓN '!Q34="","",'FILIACIÓN '!Q34)</f>
        <v>  </v>
      </c>
    </row>
    <row r="28" ht="15" customHeight="1" hidden="1" spans="1:2" x14ac:dyDescent="0.25">
      <c r="A28" s="1">
        <v>28</v>
      </c>
      <c r="B28" s="3" t="str">
        <f>IF('FILIACIÓN '!Q35="","",'FILIACIÓN '!Q35)</f>
        <v>  </v>
      </c>
    </row>
    <row r="29" ht="15" customHeight="1" hidden="1" spans="1:2" x14ac:dyDescent="0.25">
      <c r="A29" s="1">
        <v>29</v>
      </c>
      <c r="B29" s="3" t="str">
        <f>IF('FILIACIÓN '!Q36="","",'FILIACIÓN '!Q36)</f>
        <v>  </v>
      </c>
    </row>
    <row r="30" ht="15" customHeight="1" hidden="1" spans="1:2" x14ac:dyDescent="0.25">
      <c r="A30" s="1">
        <v>30</v>
      </c>
      <c r="B30" s="3" t="str">
        <f>IF('FILIACIÓN '!Q37="","",'FILIACIÓN '!Q37)</f>
        <v>  </v>
      </c>
    </row>
    <row r="31" ht="15" customHeight="1" hidden="1" spans="1:2" x14ac:dyDescent="0.25">
      <c r="A31" s="1">
        <v>31</v>
      </c>
      <c r="B31" s="3" t="str">
        <f>IF('FILIACIÓN '!Q38="","",'FILIACIÓN '!Q38)</f>
        <v>  </v>
      </c>
    </row>
    <row r="32" ht="15" customHeight="1" hidden="1" spans="1:2" x14ac:dyDescent="0.25">
      <c r="A32" s="1">
        <v>32</v>
      </c>
      <c r="B32" s="3" t="str">
        <f>IF('FILIACIÓN '!Q39="","",'FILIACIÓN '!Q39)</f>
        <v>  </v>
      </c>
    </row>
    <row r="33" ht="15" customHeight="1" hidden="1" spans="1:2" x14ac:dyDescent="0.25">
      <c r="A33" s="1">
        <v>33</v>
      </c>
      <c r="B33" s="3" t="str">
        <f>IF('FILIACIÓN '!Q40="","",'FILIACIÓN '!Q40)</f>
        <v>  </v>
      </c>
    </row>
    <row r="34" ht="15" customHeight="1" hidden="1" spans="1:2" x14ac:dyDescent="0.25">
      <c r="A34" s="1">
        <v>34</v>
      </c>
      <c r="B34" s="3" t="str">
        <f>IF('FILIACIÓN '!Q41="","",'FILIACIÓN '!Q41)</f>
        <v>  </v>
      </c>
    </row>
    <row r="35" ht="15" customHeight="1" hidden="1" spans="1:2" x14ac:dyDescent="0.25">
      <c r="A35" s="1">
        <v>35</v>
      </c>
      <c r="B35" s="3" t="str">
        <f>IF('FILIACIÓN '!Q42="","",'FILIACIÓN '!Q42)</f>
        <v>  </v>
      </c>
    </row>
    <row r="36" ht="15" customHeight="1" hidden="1" spans="1:2" x14ac:dyDescent="0.25">
      <c r="A36" s="1">
        <v>36</v>
      </c>
      <c r="B36" s="3" t="str">
        <f>IF('FILIACIÓN '!Q43="","",'FILIACIÓN '!Q43)</f>
        <v>  </v>
      </c>
    </row>
    <row r="37" ht="15" customHeight="1" hidden="1" spans="1:2" x14ac:dyDescent="0.25">
      <c r="A37" s="1">
        <v>37</v>
      </c>
      <c r="B37" s="3" t="str">
        <f>IF('FILIACIÓN '!Q44="","",'FILIACIÓN '!Q44)</f>
        <v>  </v>
      </c>
    </row>
    <row r="38" hidden="1" spans="1:2" x14ac:dyDescent="0.25">
      <c r="A38" s="1">
        <v>38</v>
      </c>
      <c r="B38" s="3" t="str">
        <f>IF('FILIACIÓN '!Q45="","",'FILIACIÓN '!Q45)</f>
        <v>  </v>
      </c>
    </row>
    <row r="39" hidden="1" spans="1:2" x14ac:dyDescent="0.25">
      <c r="A39" s="1">
        <v>39</v>
      </c>
      <c r="B39" s="3" t="str">
        <f>IF('FILIACIÓN '!Q46="","",'FILIACIÓN '!Q46)</f>
        <v>  </v>
      </c>
    </row>
    <row r="40" hidden="1" spans="1:2" x14ac:dyDescent="0.25">
      <c r="A40" s="1">
        <v>40</v>
      </c>
      <c r="B40" s="3" t="str">
        <f>IF('FILIACIÓN '!Q47="","",'FILIACIÓN '!Q47)</f>
        <v>  </v>
      </c>
    </row>
    <row r="41" hidden="1" spans="1:2" x14ac:dyDescent="0.25">
      <c r="A41" s="1">
        <v>41</v>
      </c>
      <c r="B41" s="3" t="str">
        <f>IF('FILIACIÓN '!Q48="","",'FILIACIÓN '!Q48)</f>
        <v>  </v>
      </c>
    </row>
    <row r="42" hidden="1" spans="1:2" x14ac:dyDescent="0.25">
      <c r="A42" s="1">
        <v>42</v>
      </c>
      <c r="B42" s="3" t="str">
        <f>IF('FILIACIÓN '!Q49="","",'FILIACIÓN '!Q49)</f>
        <v>  </v>
      </c>
    </row>
    <row r="43" hidden="1" spans="1:2" x14ac:dyDescent="0.25">
      <c r="A43" s="1">
        <v>43</v>
      </c>
      <c r="B43" s="3" t="str">
        <f>IF('FILIACIÓN '!Q50="","",'FILIACIÓN '!Q50)</f>
        <v>  </v>
      </c>
    </row>
    <row r="44" hidden="1" spans="1:2" x14ac:dyDescent="0.25">
      <c r="A44" s="1">
        <v>44</v>
      </c>
      <c r="B44" s="3" t="str">
        <f>IF('FILIACIÓN '!Q51="","",'FILIACIÓN '!Q51)</f>
        <v>  </v>
      </c>
    </row>
    <row r="45" hidden="1" spans="1:2" x14ac:dyDescent="0.25">
      <c r="A45" s="1">
        <v>45</v>
      </c>
      <c r="B45" s="3" t="str">
        <f>IF('FILIACIÓN '!Q52="","",'FILIACIÓN '!Q52)</f>
        <v>  </v>
      </c>
    </row>
    <row r="46" spans="2:2" x14ac:dyDescent="0.25">
      <c r="B46" s="12"/>
    </row>
    <row r="47" spans="2:2" x14ac:dyDescent="0.25">
      <c r="B47" s="12"/>
    </row>
    <row r="48" spans="2:2" x14ac:dyDescent="0.25">
      <c r="B48" s="12"/>
    </row>
  </sheetData>
  <sheetProtection sheet="1" formatCells="0" sort="0" algorithmName="SHA-512" hashValue="TSLFEtTpfBaEve0A6aR1lc5hhAH0i8TzFH4phfhCxQC0/ApzZ6L0iEgLQU7ENfx35+2RMKeVWVirvFeXK7MV4A==" saltValue="OlQy0BKRKYnydoOMmOSjrw==" spinCount="100000"/>
  <pageMargins left="0.7" right="0.7" top="0.75" bottom="0.75" header="0.3" footer="0.3"/>
  <pageSetup orientation="portrait" horizontalDpi="4294967293" verticalDpi="0" scale="100" fitToWidth="1" fitToHeight="1" firstPageNumber="1" useFirstPageNumber="1" copies="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  <pageSetUpPr fitToPage="1"/>
  </sheetPr>
  <dimension ref="A1:X41"/>
  <sheetViews>
    <sheetView workbookViewId="0" zoomScale="100" zoomScaleNormal="100" view="pageBreakPreview">
      <selection activeCell="O11" sqref="O11"/>
    </sheetView>
  </sheetViews>
  <sheetFormatPr defaultRowHeight="15" outlineLevelRow="0" outlineLevelCol="0" x14ac:dyDescent="0.25"/>
  <cols>
    <col min="1" max="1" width="6.5703125" customWidth="1"/>
    <col min="2" max="19" width="6" customWidth="1"/>
    <col min="20" max="20" width="7.85546875" customWidth="1"/>
    <col min="21" max="23" width="6" customWidth="1"/>
    <col min="24" max="24" width="7.85546875" customWidth="1"/>
    <col min="25" max="25" width="2.7109375" style="57" customWidth="1"/>
    <col min="26" max="41" width="2.7109375" customWidth="1"/>
  </cols>
  <sheetData>
    <row r="1" spans="1:24" x14ac:dyDescent="0.25">
      <c r="A1" s="58" t="str">
        <f>NOMINA!$F$1</f>
        <v>U.E. "BEATRIZ HARTMANN DE BEDREGAL"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S1" s="57"/>
      <c r="T1" s="57"/>
      <c r="U1" s="57"/>
      <c r="V1" s="59" t="str">
        <f>NOMINA!$C$4</f>
        <v>GESTIÓN: 2024</v>
      </c>
      <c r="W1" s="57"/>
      <c r="X1" s="57"/>
    </row>
    <row r="2" ht="8.25" customHeight="1" spans="1:24" x14ac:dyDescent="0.25">
      <c r="A2" s="57"/>
      <c r="B2" s="57"/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  <c r="S2" s="57"/>
      <c r="T2" s="57"/>
      <c r="U2" s="57"/>
      <c r="V2" s="57"/>
      <c r="W2" s="57"/>
      <c r="X2" s="57"/>
    </row>
    <row r="3" ht="30" customHeight="1" spans="1:24" x14ac:dyDescent="0.25">
      <c r="A3" s="60" t="s">
        <v>85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</row>
    <row r="4" ht="6.75" customHeight="1" spans="1:24" x14ac:dyDescent="0.25">
      <c r="A4" s="61"/>
      <c r="B4" s="61"/>
      <c r="C4" s="61"/>
      <c r="D4" s="61"/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61"/>
      <c r="W4" s="61"/>
      <c r="X4" s="61"/>
    </row>
    <row r="5" ht="25.5" customHeight="1" spans="1:24" x14ac:dyDescent="0.25">
      <c r="A5" s="61"/>
      <c r="B5" s="61"/>
      <c r="C5" s="61"/>
      <c r="D5" s="61"/>
      <c r="E5" s="61"/>
      <c r="F5" s="61"/>
      <c r="G5" s="62" t="s">
        <v>86</v>
      </c>
      <c r="H5" s="62"/>
      <c r="I5" s="62"/>
      <c r="J5" s="62"/>
      <c r="K5" s="62"/>
      <c r="L5" s="62"/>
      <c r="M5" s="62"/>
      <c r="N5" s="62"/>
      <c r="O5" s="62"/>
      <c r="P5" s="62"/>
      <c r="Q5" s="62"/>
      <c r="R5" s="62"/>
      <c r="S5" s="62"/>
      <c r="T5" s="63"/>
      <c r="U5" s="61"/>
      <c r="V5" s="61"/>
      <c r="W5" s="61"/>
      <c r="X5" s="61"/>
    </row>
    <row r="6" ht="4.5" customHeight="1" spans="1:24" x14ac:dyDescent="0.25">
      <c r="A6" s="61"/>
      <c r="B6" s="61"/>
      <c r="C6" s="61"/>
      <c r="D6" s="61"/>
      <c r="E6" s="61"/>
      <c r="F6" s="61"/>
      <c r="G6" s="61"/>
      <c r="H6" s="61"/>
      <c r="I6" s="61"/>
      <c r="J6" s="61"/>
      <c r="K6" s="61"/>
      <c r="L6" s="61"/>
      <c r="M6" s="61"/>
      <c r="N6" s="61"/>
      <c r="O6" s="61"/>
      <c r="P6" s="61"/>
      <c r="Q6" s="61"/>
      <c r="R6" s="61"/>
      <c r="S6" s="61"/>
      <c r="T6" s="61"/>
      <c r="U6" s="61"/>
      <c r="V6" s="61"/>
      <c r="W6" s="61"/>
      <c r="X6" s="61"/>
    </row>
    <row r="7" ht="20.25" customHeight="1" spans="1:22" x14ac:dyDescent="0.25">
      <c r="A7" s="57"/>
      <c r="B7" s="64" t="str">
        <f>NOMINA!$C$1</f>
        <v>PROFESOR(A): SARA VALDIVIA ARANCIBIA</v>
      </c>
      <c r="C7" s="57"/>
      <c r="D7" s="57"/>
      <c r="E7" s="57"/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59" t="str">
        <f>NOMINA!$C$2</f>
        <v>CURSO: 5º "A" PRIMARIA</v>
      </c>
      <c r="T7" s="59"/>
      <c r="U7" s="57"/>
      <c r="V7" s="57"/>
    </row>
    <row r="8" ht="9.75" customHeight="1" spans="1:24" x14ac:dyDescent="0.25">
      <c r="A8" s="57"/>
      <c r="B8" s="57"/>
      <c r="C8" s="57"/>
      <c r="D8" s="57"/>
      <c r="E8" s="57"/>
      <c r="F8" s="57"/>
      <c r="G8" s="57"/>
      <c r="H8" s="57"/>
      <c r="I8" s="57"/>
      <c r="J8" s="57"/>
      <c r="K8" s="57"/>
      <c r="L8" s="57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</row>
    <row r="9" ht="29.25" customHeight="1" spans="1:24" x14ac:dyDescent="0.25">
      <c r="A9" s="65"/>
      <c r="B9" s="66" t="s">
        <v>87</v>
      </c>
      <c r="C9" s="66"/>
      <c r="D9" s="66"/>
      <c r="E9" s="66" t="s">
        <v>88</v>
      </c>
      <c r="F9" s="66"/>
      <c r="G9" s="66"/>
      <c r="H9" s="66" t="s">
        <v>89</v>
      </c>
      <c r="I9" s="66"/>
      <c r="J9" s="66"/>
      <c r="K9" s="66" t="s">
        <v>90</v>
      </c>
      <c r="L9" s="66"/>
      <c r="M9" s="66"/>
      <c r="N9" s="66" t="s">
        <v>91</v>
      </c>
      <c r="O9" s="66"/>
      <c r="P9" s="66"/>
      <c r="Q9" s="67" t="s">
        <v>92</v>
      </c>
      <c r="R9" s="68"/>
      <c r="S9" s="68"/>
      <c r="T9" s="69"/>
      <c r="U9" s="67" t="s">
        <v>93</v>
      </c>
      <c r="V9" s="68"/>
      <c r="W9" s="68"/>
      <c r="X9" s="69"/>
    </row>
    <row r="10" ht="41.25" customHeight="1" spans="1:24" x14ac:dyDescent="0.25">
      <c r="A10" s="70"/>
      <c r="B10" s="71" t="s">
        <v>24</v>
      </c>
      <c r="C10" s="71" t="s">
        <v>29</v>
      </c>
      <c r="D10" s="71" t="s">
        <v>94</v>
      </c>
      <c r="E10" s="72" t="s">
        <v>24</v>
      </c>
      <c r="F10" s="72" t="s">
        <v>29</v>
      </c>
      <c r="G10" s="72" t="s">
        <v>94</v>
      </c>
      <c r="H10" s="73" t="s">
        <v>24</v>
      </c>
      <c r="I10" s="73" t="s">
        <v>29</v>
      </c>
      <c r="J10" s="73" t="s">
        <v>94</v>
      </c>
      <c r="K10" s="71" t="s">
        <v>24</v>
      </c>
      <c r="L10" s="71" t="s">
        <v>29</v>
      </c>
      <c r="M10" s="71" t="s">
        <v>94</v>
      </c>
      <c r="N10" s="74" t="s">
        <v>24</v>
      </c>
      <c r="O10" s="74" t="s">
        <v>29</v>
      </c>
      <c r="P10" s="74" t="s">
        <v>94</v>
      </c>
      <c r="Q10" s="75" t="s">
        <v>24</v>
      </c>
      <c r="R10" s="75" t="s">
        <v>29</v>
      </c>
      <c r="S10" s="75" t="s">
        <v>94</v>
      </c>
      <c r="T10" s="75" t="s">
        <v>95</v>
      </c>
      <c r="U10" s="76" t="s">
        <v>24</v>
      </c>
      <c r="V10" s="76" t="s">
        <v>29</v>
      </c>
      <c r="W10" s="76" t="s">
        <v>94</v>
      </c>
      <c r="X10" s="76" t="s">
        <v>95</v>
      </c>
    </row>
    <row r="11" ht="41.25" customHeight="1" spans="1:24" x14ac:dyDescent="0.25">
      <c r="A11" s="70"/>
      <c r="B11" s="77">
        <f>COUNTIF('FILIACIÓN '!K8:K52,"F")</f>
        <v>10</v>
      </c>
      <c r="C11" s="77">
        <f>COUNTIF('FILIACIÓN '!K8:K52,"M")</f>
        <v>10</v>
      </c>
      <c r="D11" s="78">
        <f>SUM(B11:C11)</f>
        <v>20</v>
      </c>
      <c r="E11" s="79"/>
      <c r="F11" s="79"/>
      <c r="G11" s="77">
        <f>SUM(E11:F11)</f>
        <v>0</v>
      </c>
      <c r="H11" s="79"/>
      <c r="I11" s="79"/>
      <c r="J11" s="77">
        <f>SUM(H11:I11)</f>
        <v>0</v>
      </c>
      <c r="K11" s="79"/>
      <c r="L11" s="79"/>
      <c r="M11" s="78">
        <f>SUM(K11:L11)</f>
        <v>0</v>
      </c>
      <c r="N11" s="77">
        <f>B11-(E11+H11)+K11</f>
        <v>10</v>
      </c>
      <c r="O11" s="77">
        <f>C11-(F11+I11)+L11</f>
        <v>10</v>
      </c>
      <c r="P11" s="80">
        <f>IF(SUM(N11:O11)="","",SUM(N11:O11))</f>
        <v>20</v>
      </c>
      <c r="Q11" s="81"/>
      <c r="R11" s="81"/>
      <c r="S11" s="80">
        <f>IF(SUM(Q11:R11)="","",SUM(Q11:R11))</f>
        <v>0</v>
      </c>
      <c r="T11" s="82">
        <f>IFERROR(S11*100/P11,"")</f>
        <v>0</v>
      </c>
      <c r="U11" s="83"/>
      <c r="V11" s="83"/>
      <c r="W11" s="80">
        <f>IF(SUM(U11:V11)="","",SUM(U11:V11))</f>
        <v>0</v>
      </c>
      <c r="X11" s="82">
        <f>IFERROR(W11*100/P11,"")</f>
        <v>0</v>
      </c>
    </row>
    <row r="12" spans="1:24" x14ac:dyDescent="0.25">
      <c r="A12" s="57"/>
      <c r="B12" s="57"/>
      <c r="C12" s="57"/>
      <c r="D12" s="57"/>
      <c r="E12" s="57"/>
      <c r="F12" s="57"/>
      <c r="G12" s="57"/>
      <c r="H12" s="57"/>
      <c r="I12" s="57"/>
      <c r="J12" s="57"/>
      <c r="K12" s="57"/>
      <c r="L12" s="57"/>
      <c r="M12" s="57"/>
      <c r="N12" s="57"/>
      <c r="O12" s="57"/>
      <c r="P12" s="57"/>
      <c r="Q12" s="57"/>
      <c r="R12" s="57"/>
      <c r="S12" s="57"/>
      <c r="T12" s="57"/>
      <c r="U12" s="57"/>
      <c r="V12" s="57"/>
      <c r="W12" s="57"/>
      <c r="X12" s="57"/>
    </row>
    <row r="13" ht="25.5" customHeight="1" hidden="1" spans="1:24" x14ac:dyDescent="0.25">
      <c r="A13" s="57"/>
      <c r="B13" s="57"/>
      <c r="C13" s="84" t="s">
        <v>96</v>
      </c>
      <c r="D13" s="84"/>
      <c r="E13" s="84"/>
      <c r="F13" s="84"/>
      <c r="G13" s="84"/>
      <c r="H13" s="84"/>
      <c r="I13" s="84"/>
      <c r="J13" s="84"/>
      <c r="K13" s="84"/>
      <c r="L13" s="84"/>
      <c r="M13" s="84"/>
      <c r="N13" s="84"/>
      <c r="O13" s="84"/>
      <c r="P13" s="84"/>
      <c r="Q13" s="84"/>
      <c r="R13" s="84"/>
      <c r="S13" s="84"/>
      <c r="T13" s="84"/>
      <c r="U13" s="84"/>
      <c r="V13" s="84"/>
      <c r="W13" s="84"/>
      <c r="X13" s="84"/>
    </row>
    <row r="14" hidden="1" spans="1:24" x14ac:dyDescent="0.25">
      <c r="A14" s="57"/>
      <c r="B14" s="57"/>
      <c r="C14" s="57"/>
      <c r="D14" s="57"/>
      <c r="E14" s="57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7"/>
      <c r="R14" s="57"/>
      <c r="S14" s="57"/>
      <c r="T14" s="57"/>
      <c r="U14" s="57"/>
      <c r="V14" s="57"/>
      <c r="W14" s="57"/>
      <c r="X14" s="57"/>
    </row>
    <row r="15" ht="33" customHeight="1" hidden="1" spans="1:24" x14ac:dyDescent="0.25">
      <c r="A15" s="57"/>
      <c r="B15" s="85"/>
      <c r="C15" s="86" t="s">
        <v>97</v>
      </c>
      <c r="D15" s="87" t="s">
        <v>98</v>
      </c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  <c r="W15" s="87"/>
      <c r="X15" s="88"/>
    </row>
    <row r="16" ht="33" customHeight="1" hidden="1" spans="1:24" x14ac:dyDescent="0.25">
      <c r="A16" s="57"/>
      <c r="B16" s="85"/>
      <c r="C16" s="86"/>
      <c r="D16" s="89"/>
      <c r="E16" s="90"/>
      <c r="F16" s="89"/>
      <c r="G16" s="90"/>
      <c r="H16" s="89"/>
      <c r="I16" s="90"/>
      <c r="J16" s="89"/>
      <c r="K16" s="91"/>
      <c r="L16" s="91"/>
      <c r="M16" s="91"/>
      <c r="N16" s="90"/>
      <c r="O16" s="89"/>
      <c r="P16" s="90"/>
      <c r="Q16" s="89"/>
      <c r="R16" s="90"/>
      <c r="S16" s="89"/>
      <c r="T16" s="91"/>
      <c r="U16" s="90"/>
      <c r="V16" s="89"/>
      <c r="W16" s="90"/>
      <c r="X16" s="92"/>
    </row>
    <row r="17" ht="36" customHeight="1" hidden="1" spans="1:24" x14ac:dyDescent="0.25">
      <c r="A17" s="57"/>
      <c r="B17" s="93"/>
      <c r="C17" s="94" t="s">
        <v>99</v>
      </c>
      <c r="D17" s="95"/>
      <c r="E17" s="96"/>
      <c r="F17" s="95"/>
      <c r="G17" s="96"/>
      <c r="H17" s="95"/>
      <c r="I17" s="96"/>
      <c r="J17" s="95"/>
      <c r="K17" s="97"/>
      <c r="L17" s="97"/>
      <c r="M17" s="97"/>
      <c r="N17" s="96"/>
      <c r="O17" s="95"/>
      <c r="P17" s="96"/>
      <c r="Q17" s="95"/>
      <c r="R17" s="96"/>
      <c r="S17" s="95"/>
      <c r="T17" s="97"/>
      <c r="U17" s="96"/>
      <c r="V17" s="95"/>
      <c r="W17" s="96"/>
      <c r="X17" s="97"/>
    </row>
    <row r="18" ht="36" customHeight="1" hidden="1" spans="1:24" x14ac:dyDescent="0.25">
      <c r="A18" s="57"/>
      <c r="B18" s="93"/>
      <c r="C18" s="98" t="s">
        <v>29</v>
      </c>
      <c r="D18" s="95"/>
      <c r="E18" s="96"/>
      <c r="F18" s="95"/>
      <c r="G18" s="96"/>
      <c r="H18" s="95"/>
      <c r="I18" s="96"/>
      <c r="J18" s="95"/>
      <c r="K18" s="97"/>
      <c r="L18" s="97"/>
      <c r="M18" s="97"/>
      <c r="N18" s="96"/>
      <c r="O18" s="95"/>
      <c r="P18" s="96"/>
      <c r="Q18" s="95"/>
      <c r="R18" s="96"/>
      <c r="S18" s="95"/>
      <c r="T18" s="97"/>
      <c r="U18" s="96"/>
      <c r="V18" s="95"/>
      <c r="W18" s="96"/>
      <c r="X18" s="97"/>
    </row>
    <row r="19" ht="36" customHeight="1" hidden="1" spans="1:24" x14ac:dyDescent="0.25">
      <c r="A19" s="57"/>
      <c r="B19" s="93"/>
      <c r="C19" s="99" t="s">
        <v>94</v>
      </c>
      <c r="D19" s="95">
        <f>SUM(D17:E18)</f>
        <v>0</v>
      </c>
      <c r="E19" s="96"/>
      <c r="F19" s="95">
        <f>SUM(F17:G18)</f>
        <v>0</v>
      </c>
      <c r="G19" s="96"/>
      <c r="H19" s="95">
        <f>SUM(H17:I18)</f>
        <v>0</v>
      </c>
      <c r="I19" s="96"/>
      <c r="J19" s="95">
        <f>SUM(J17:N18)</f>
        <v>0</v>
      </c>
      <c r="K19" s="97"/>
      <c r="L19" s="97"/>
      <c r="M19" s="97"/>
      <c r="N19" s="96"/>
      <c r="O19" s="95">
        <f>SUM(O17:P18)</f>
        <v>0</v>
      </c>
      <c r="P19" s="96"/>
      <c r="Q19" s="95">
        <f>SUM(Q17:R18)</f>
        <v>0</v>
      </c>
      <c r="R19" s="96"/>
      <c r="S19" s="95">
        <f>SUM(S17:U18)</f>
        <v>0</v>
      </c>
      <c r="T19" s="97"/>
      <c r="U19" s="96"/>
      <c r="V19" s="95">
        <f>SUM(V17:W18)</f>
        <v>0</v>
      </c>
      <c r="W19" s="96"/>
      <c r="X19" s="97"/>
    </row>
    <row r="20" hidden="1" spans="1:24" x14ac:dyDescent="0.25">
      <c r="A20" s="57"/>
      <c r="B20" s="57"/>
      <c r="C20" s="57"/>
      <c r="D20" s="57"/>
      <c r="E20" s="57"/>
      <c r="F20" s="57"/>
      <c r="G20" s="57"/>
      <c r="H20" s="57"/>
      <c r="I20" s="57"/>
      <c r="J20" s="57"/>
      <c r="K20" s="57"/>
      <c r="L20" s="57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</row>
    <row r="21" spans="1:24" x14ac:dyDescent="0.25">
      <c r="A21" s="57"/>
      <c r="B21" s="57"/>
      <c r="C21" s="57"/>
      <c r="D21" s="57"/>
      <c r="E21" s="57"/>
      <c r="F21" s="57"/>
      <c r="G21" s="57"/>
      <c r="H21" s="57"/>
      <c r="I21" s="57"/>
      <c r="J21" s="57"/>
      <c r="K21" s="57"/>
      <c r="L21" s="57"/>
      <c r="M21" s="57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</row>
    <row r="22" spans="1:24" x14ac:dyDescent="0.25">
      <c r="A22" s="57"/>
      <c r="B22" s="57"/>
      <c r="C22" s="57"/>
      <c r="D22" s="57"/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/>
    </row>
    <row r="23" spans="1:24" x14ac:dyDescent="0.25">
      <c r="A23" s="57"/>
      <c r="B23" s="57"/>
      <c r="C23" s="57"/>
      <c r="D23" s="57"/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57"/>
      <c r="Q23" s="57"/>
      <c r="R23" s="57"/>
      <c r="S23" s="57"/>
      <c r="T23" s="57"/>
      <c r="U23" s="57"/>
      <c r="V23" s="57"/>
      <c r="W23" s="57"/>
      <c r="X23" s="57"/>
    </row>
    <row r="24" spans="1:24" x14ac:dyDescent="0.25">
      <c r="A24" s="57"/>
      <c r="B24" s="57"/>
      <c r="C24" s="57"/>
      <c r="D24" s="57"/>
      <c r="E24" s="57"/>
      <c r="F24" s="57"/>
      <c r="G24" s="57"/>
      <c r="H24" s="57"/>
      <c r="I24" s="57"/>
      <c r="J24" s="57"/>
      <c r="K24" s="57"/>
      <c r="L24" s="57"/>
      <c r="M24" s="57"/>
      <c r="N24" s="57"/>
      <c r="O24" s="57"/>
      <c r="P24" s="57"/>
      <c r="Q24" s="57"/>
      <c r="R24" s="57"/>
      <c r="S24" s="57"/>
      <c r="T24" s="57"/>
      <c r="U24" s="57"/>
      <c r="V24" s="57"/>
      <c r="W24" s="57"/>
      <c r="X24" s="57"/>
    </row>
    <row r="25" spans="1:24" x14ac:dyDescent="0.25">
      <c r="A25" s="57"/>
      <c r="B25" s="57"/>
      <c r="C25" s="57"/>
      <c r="D25" s="57"/>
      <c r="E25" s="57"/>
      <c r="F25" s="57"/>
      <c r="G25" s="57"/>
      <c r="H25" s="57"/>
      <c r="I25" s="57"/>
      <c r="J25" s="57"/>
      <c r="K25" s="57"/>
      <c r="L25" s="57"/>
      <c r="M25" s="57"/>
      <c r="N25" s="57"/>
      <c r="O25" s="57"/>
      <c r="P25" s="57"/>
      <c r="Q25" s="57"/>
      <c r="R25" s="57"/>
      <c r="S25" s="57"/>
      <c r="T25" s="57"/>
      <c r="U25" s="57"/>
      <c r="V25" s="57"/>
      <c r="W25" s="57"/>
      <c r="X25" s="57"/>
    </row>
    <row r="26" spans="1:24" x14ac:dyDescent="0.25">
      <c r="A26" s="57"/>
      <c r="B26" s="57"/>
      <c r="C26" s="57"/>
      <c r="D26" s="57"/>
      <c r="E26" s="57"/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7"/>
      <c r="R26" s="57"/>
      <c r="S26" s="57"/>
      <c r="T26" s="57"/>
      <c r="U26" s="57"/>
      <c r="V26" s="57"/>
      <c r="W26" s="57"/>
      <c r="X26" s="57"/>
    </row>
    <row r="27" spans="1:24" x14ac:dyDescent="0.25">
      <c r="A27" s="57"/>
      <c r="B27" s="57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  <c r="Q27" s="100"/>
      <c r="R27" s="57"/>
      <c r="S27" s="57"/>
      <c r="T27" s="57"/>
      <c r="U27" s="57"/>
      <c r="V27" s="57"/>
      <c r="W27" s="57"/>
      <c r="X27" s="57"/>
    </row>
    <row r="28" spans="1:24" x14ac:dyDescent="0.25">
      <c r="A28" s="57"/>
      <c r="B28" s="57"/>
      <c r="C28" s="100"/>
      <c r="D28" s="101"/>
      <c r="E28" s="101"/>
      <c r="F28" s="101"/>
      <c r="G28" s="101"/>
      <c r="H28" s="100"/>
      <c r="I28" s="100"/>
      <c r="J28" s="57"/>
      <c r="K28" s="57"/>
      <c r="L28" s="57"/>
      <c r="M28" s="57"/>
      <c r="N28" s="57"/>
      <c r="O28" s="57"/>
      <c r="P28" s="57"/>
      <c r="Q28" s="101"/>
      <c r="R28" s="101"/>
      <c r="S28" s="101"/>
      <c r="T28" s="101"/>
      <c r="U28" s="101"/>
      <c r="V28" s="100"/>
      <c r="W28" s="57"/>
      <c r="X28" s="57"/>
    </row>
    <row r="29" spans="1:24" x14ac:dyDescent="0.25">
      <c r="A29" s="57"/>
      <c r="B29" s="57"/>
      <c r="C29" s="100"/>
      <c r="D29" s="101"/>
      <c r="E29" s="101"/>
      <c r="F29" s="101"/>
      <c r="G29" s="101"/>
      <c r="H29" s="100"/>
      <c r="I29" s="100"/>
      <c r="J29" s="57"/>
      <c r="K29" s="57"/>
      <c r="L29" s="57"/>
      <c r="M29" s="57"/>
      <c r="N29" s="57"/>
      <c r="O29" s="57"/>
      <c r="P29" s="57"/>
      <c r="Q29" s="101"/>
      <c r="R29" s="101"/>
      <c r="S29" s="101"/>
      <c r="T29" s="101"/>
      <c r="U29" s="101"/>
      <c r="V29" s="100"/>
      <c r="W29" s="57"/>
      <c r="X29" s="57"/>
    </row>
    <row r="30" spans="1:24" x14ac:dyDescent="0.25">
      <c r="A30" s="57"/>
      <c r="B30" s="57"/>
      <c r="C30" s="100"/>
      <c r="D30" s="101"/>
      <c r="E30" s="101"/>
      <c r="F30" s="101"/>
      <c r="G30" s="101"/>
      <c r="H30" s="100"/>
      <c r="I30" s="100"/>
      <c r="J30" s="57"/>
      <c r="K30" s="57"/>
      <c r="L30" s="57"/>
      <c r="M30" s="57"/>
      <c r="N30" s="57"/>
      <c r="O30" s="57"/>
      <c r="P30" s="57"/>
      <c r="Q30" s="101"/>
      <c r="R30" s="101"/>
      <c r="S30" s="101"/>
      <c r="T30" s="101"/>
      <c r="U30" s="101"/>
      <c r="V30" s="100"/>
      <c r="W30" s="57"/>
      <c r="X30" s="57"/>
    </row>
    <row r="31" spans="1:24" x14ac:dyDescent="0.25">
      <c r="A31" s="57"/>
      <c r="B31" s="57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100"/>
      <c r="R31" s="57"/>
      <c r="S31" s="57"/>
      <c r="T31" s="57"/>
      <c r="U31" s="57"/>
      <c r="V31" s="57"/>
      <c r="W31" s="57"/>
      <c r="X31" s="57"/>
    </row>
    <row r="32" spans="1:24" x14ac:dyDescent="0.25">
      <c r="A32" s="57"/>
      <c r="B32" s="57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0"/>
      <c r="R32" s="57"/>
      <c r="S32" s="57"/>
      <c r="T32" s="57"/>
      <c r="U32" s="57"/>
      <c r="V32" s="57"/>
      <c r="W32" s="57"/>
      <c r="X32" s="57"/>
    </row>
    <row r="33" spans="1:24" x14ac:dyDescent="0.25">
      <c r="A33" s="57"/>
      <c r="B33" s="57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100"/>
      <c r="R33" s="57"/>
      <c r="S33" s="57"/>
      <c r="T33" s="57"/>
      <c r="U33" s="57"/>
      <c r="V33" s="57"/>
      <c r="W33" s="57"/>
      <c r="X33" s="57"/>
    </row>
    <row r="34" spans="1:24" x14ac:dyDescent="0.25">
      <c r="A34" s="57"/>
      <c r="B34" s="57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100"/>
      <c r="R34" s="57"/>
      <c r="S34" s="57"/>
      <c r="T34" s="57"/>
      <c r="U34" s="57"/>
      <c r="V34" s="57"/>
      <c r="W34" s="57"/>
      <c r="X34" s="57"/>
    </row>
    <row r="35" spans="1:24" x14ac:dyDescent="0.25">
      <c r="A35" s="57"/>
      <c r="B35" s="57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100"/>
      <c r="R35" s="57"/>
      <c r="S35" s="57"/>
      <c r="T35" s="57"/>
      <c r="U35" s="57"/>
      <c r="V35" s="57"/>
      <c r="W35" s="57"/>
      <c r="X35" s="57"/>
    </row>
    <row r="36" spans="1:24" x14ac:dyDescent="0.25">
      <c r="A36" s="57"/>
      <c r="B36" s="57"/>
      <c r="C36" s="57"/>
      <c r="D36" s="57"/>
      <c r="E36" s="57"/>
      <c r="F36" s="57"/>
      <c r="G36" s="57"/>
      <c r="H36" s="57"/>
      <c r="I36" s="57"/>
      <c r="J36" s="57"/>
      <c r="K36" s="57"/>
      <c r="L36" s="57"/>
      <c r="M36" s="57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</row>
    <row r="37" spans="1:24" x14ac:dyDescent="0.25">
      <c r="A37" s="57"/>
      <c r="B37" s="57"/>
      <c r="C37" s="57"/>
      <c r="D37" s="57"/>
      <c r="E37" s="57"/>
      <c r="F37" s="57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7"/>
      <c r="X37" s="57"/>
    </row>
    <row r="38" spans="1:24" x14ac:dyDescent="0.25">
      <c r="A38" s="57"/>
      <c r="B38" s="57"/>
      <c r="C38" s="57"/>
      <c r="D38" s="57"/>
      <c r="E38" s="57"/>
      <c r="F38" s="57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  <c r="S38" s="57"/>
      <c r="T38" s="57"/>
      <c r="U38" s="57"/>
      <c r="V38" s="57"/>
      <c r="W38" s="57"/>
      <c r="X38" s="57"/>
    </row>
    <row r="39" spans="1:24" x14ac:dyDescent="0.25">
      <c r="A39" s="57"/>
      <c r="B39" s="57"/>
      <c r="C39" s="57"/>
      <c r="D39" s="57"/>
      <c r="E39" s="57"/>
      <c r="F39" s="57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</row>
    <row r="40" spans="1:24" x14ac:dyDescent="0.25">
      <c r="A40" s="57"/>
      <c r="B40" s="57"/>
      <c r="C40" s="57"/>
      <c r="D40" s="57"/>
      <c r="E40" s="57"/>
      <c r="F40" s="57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  <c r="S40" s="57"/>
      <c r="T40" s="57"/>
      <c r="U40" s="57"/>
      <c r="V40" s="57"/>
      <c r="W40" s="57"/>
      <c r="X40" s="57"/>
    </row>
    <row r="41" spans="1:24" x14ac:dyDescent="0.25">
      <c r="A41" s="57"/>
      <c r="B41" s="57"/>
      <c r="C41" s="57"/>
      <c r="D41" s="57"/>
      <c r="E41" s="57"/>
      <c r="F41" s="57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  <c r="S41" s="57"/>
      <c r="T41" s="57"/>
      <c r="U41" s="57"/>
      <c r="V41" s="57"/>
      <c r="W41" s="57"/>
      <c r="X41" s="57"/>
    </row>
  </sheetData>
  <sheetProtection selectLockedCells="1" formatCells="0" formatColumns="0" formatRows="0"/>
  <mergeCells count="51">
    <mergeCell ref="A3:X3"/>
    <mergeCell ref="G5:S5"/>
    <mergeCell ref="B9:D9"/>
    <mergeCell ref="E9:G9"/>
    <mergeCell ref="H9:J9"/>
    <mergeCell ref="K9:M9"/>
    <mergeCell ref="N9:P9"/>
    <mergeCell ref="Q9:T9"/>
    <mergeCell ref="U9:X9"/>
    <mergeCell ref="A10:A11"/>
    <mergeCell ref="C13:X13"/>
    <mergeCell ref="D15:W15"/>
    <mergeCell ref="C15:C16"/>
    <mergeCell ref="D16:E16"/>
    <mergeCell ref="F16:G16"/>
    <mergeCell ref="H16:I16"/>
    <mergeCell ref="J16:N16"/>
    <mergeCell ref="O16:P16"/>
    <mergeCell ref="Q16:R16"/>
    <mergeCell ref="S16:U16"/>
    <mergeCell ref="V16:W16"/>
    <mergeCell ref="D17:E17"/>
    <mergeCell ref="F17:G17"/>
    <mergeCell ref="H17:I17"/>
    <mergeCell ref="J17:N17"/>
    <mergeCell ref="O17:P17"/>
    <mergeCell ref="Q17:R17"/>
    <mergeCell ref="S17:U17"/>
    <mergeCell ref="V17:W17"/>
    <mergeCell ref="D18:E18"/>
    <mergeCell ref="F18:G18"/>
    <mergeCell ref="H18:I18"/>
    <mergeCell ref="J18:N18"/>
    <mergeCell ref="O18:P18"/>
    <mergeCell ref="Q18:R18"/>
    <mergeCell ref="S18:U18"/>
    <mergeCell ref="V18:W18"/>
    <mergeCell ref="D19:E19"/>
    <mergeCell ref="F19:G19"/>
    <mergeCell ref="H19:I19"/>
    <mergeCell ref="J19:N19"/>
    <mergeCell ref="O19:P19"/>
    <mergeCell ref="Q19:R19"/>
    <mergeCell ref="S19:U19"/>
    <mergeCell ref="V19:W19"/>
    <mergeCell ref="D28:G28"/>
    <mergeCell ref="Q28:U28"/>
    <mergeCell ref="D29:G29"/>
    <mergeCell ref="Q29:U29"/>
    <mergeCell ref="D30:G30"/>
    <mergeCell ref="Q30:U30"/>
  </mergeCells>
  <conditionalFormatting sqref="D19:X19">
    <cfRule type="cellIs" dxfId="7" priority="4" operator="equal">
      <formula>0</formula>
    </cfRule>
  </conditionalFormatting>
  <conditionalFormatting sqref="S11:T11 G11 D11 W11:X11 J11:P11">
    <cfRule type="cellIs" dxfId="8" priority="3" operator="equal">
      <formula>0</formula>
    </cfRule>
  </conditionalFormatting>
  <conditionalFormatting sqref="B11:C11">
    <cfRule type="cellIs" dxfId="9" priority="2" operator="equal">
      <formula>0</formula>
    </cfRule>
  </conditionalFormatting>
  <printOptions horizontalCentered="1"/>
  <pageMargins left="0.3937007874015748" right="0.3937007874015748" top="0.8267716535433072" bottom="0.7480314960629921" header="0.31496062992125984" footer="0.31496062992125984"/>
  <pageSetup orientation="landscape" horizontalDpi="4294967293" verticalDpi="0" scale="86" fitToWidth="1" fitToHeight="1" firstPageNumber="1" useFirstPageNumber="1" copies="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  <pageSetUpPr fitToPage="1"/>
  </sheetPr>
  <dimension ref="A1:I20"/>
  <sheetViews>
    <sheetView workbookViewId="0" zoomScale="100" zoomScaleNormal="100" view="pageBreakPreview">
      <selection activeCell="D7" sqref="D7"/>
    </sheetView>
  </sheetViews>
  <sheetFormatPr defaultRowHeight="15" outlineLevelRow="0" outlineLevelCol="0" x14ac:dyDescent="0.25"/>
  <cols>
    <col min="1" max="1" width="11.85546875" style="102" customWidth="1"/>
    <col min="2" max="2" width="13.140625" customWidth="1"/>
    <col min="3" max="5" width="19.7109375" customWidth="1"/>
    <col min="6" max="6" width="21.5703125" customWidth="1"/>
    <col min="7" max="7" width="19.7109375" customWidth="1"/>
    <col min="8" max="8" width="7.5703125" customWidth="1"/>
    <col min="9" max="9" width="11.42578125" hidden="1" customWidth="1"/>
  </cols>
  <sheetData>
    <row r="1" spans="1:1" s="57" customFormat="1" x14ac:dyDescent="0.25">
      <c r="A1" s="58" t="str">
        <f>NOMINA!$F$1</f>
        <v>U.E. "BEATRIZ HARTMANN DE BEDREGAL"</v>
      </c>
    </row>
    <row r="2" ht="19.5" customHeight="1" spans="1:7" s="57" customFormat="1" x14ac:dyDescent="0.25">
      <c r="A2" s="103" t="s">
        <v>100</v>
      </c>
      <c r="B2" s="103"/>
      <c r="C2" s="103"/>
      <c r="D2" s="103"/>
      <c r="E2" s="103"/>
      <c r="F2" s="103"/>
      <c r="G2" s="103"/>
    </row>
    <row r="3" ht="17.25" customHeight="1" spans="1:7" s="57" customFormat="1" x14ac:dyDescent="0.25">
      <c r="A3" s="103"/>
      <c r="B3" s="103"/>
      <c r="C3" s="103"/>
      <c r="D3" s="103"/>
      <c r="E3" s="103"/>
      <c r="F3" s="103"/>
      <c r="G3" s="103"/>
    </row>
    <row r="4" ht="17.25" customHeight="1" spans="1:7" s="57" customFormat="1" x14ac:dyDescent="0.25">
      <c r="A4" s="104" t="str">
        <f>NOMINA!$C$1</f>
        <v>PROFESOR(A): SARA VALDIVIA ARANCIBIA</v>
      </c>
      <c r="B4" s="105"/>
      <c r="C4" s="105"/>
      <c r="D4" s="105"/>
      <c r="E4" s="104" t="str">
        <f>NOMINA!$C$2</f>
        <v>CURSO: 5º "A" PRIMARIA</v>
      </c>
      <c r="F4" s="105"/>
      <c r="G4" s="104" t="str">
        <f>NOMINA!$C$4</f>
        <v>GESTIÓN: 2024</v>
      </c>
    </row>
    <row r="5" ht="17.25" customHeight="1" spans="2:7" s="57" customFormat="1" x14ac:dyDescent="0.25">
      <c r="B5" s="106"/>
      <c r="C5" s="106"/>
      <c r="D5" s="106"/>
      <c r="E5" s="106"/>
      <c r="F5" s="106"/>
      <c r="G5" s="106"/>
    </row>
    <row r="6" ht="34.5" customHeight="1" spans="1:9" s="102" customFormat="1" x14ac:dyDescent="0.25">
      <c r="A6" s="107" t="s">
        <v>101</v>
      </c>
      <c r="B6" s="108" t="s">
        <v>102</v>
      </c>
      <c r="C6" s="109" t="s">
        <v>103</v>
      </c>
      <c r="D6" s="110" t="s">
        <v>104</v>
      </c>
      <c r="E6" s="110" t="s">
        <v>105</v>
      </c>
      <c r="F6" s="110" t="s">
        <v>106</v>
      </c>
      <c r="G6" s="111" t="s">
        <v>107</v>
      </c>
      <c r="I6" s="112" t="s">
        <v>108</v>
      </c>
    </row>
    <row r="7" ht="45" customHeight="1" spans="1:9" x14ac:dyDescent="0.25">
      <c r="A7" s="113" t="s">
        <v>109</v>
      </c>
      <c r="B7" s="114" t="s">
        <v>110</v>
      </c>
      <c r="C7" s="115" t="s">
        <v>111</v>
      </c>
      <c r="D7" s="115" t="s">
        <v>112</v>
      </c>
      <c r="E7" s="115"/>
      <c r="F7" s="115"/>
      <c r="G7" s="115"/>
      <c r="I7" t="s">
        <v>113</v>
      </c>
    </row>
    <row r="8" ht="45" customHeight="1" spans="1:9" x14ac:dyDescent="0.25">
      <c r="A8" s="116" t="s">
        <v>114</v>
      </c>
      <c r="B8" s="117"/>
      <c r="C8" s="118" t="s">
        <v>115</v>
      </c>
      <c r="D8" s="118"/>
      <c r="E8" s="118"/>
      <c r="F8" s="118"/>
      <c r="G8" s="118"/>
      <c r="I8" t="s">
        <v>115</v>
      </c>
    </row>
    <row r="9" ht="39.95" customHeight="1" spans="1:9" x14ac:dyDescent="0.25">
      <c r="A9" s="119"/>
      <c r="B9" s="120"/>
      <c r="C9" s="121" t="s">
        <v>116</v>
      </c>
      <c r="D9" s="121"/>
      <c r="E9" s="121"/>
      <c r="F9" s="121"/>
      <c r="G9" s="122"/>
      <c r="I9" t="s">
        <v>117</v>
      </c>
    </row>
    <row r="10" ht="45" customHeight="1" spans="1:9" x14ac:dyDescent="0.25">
      <c r="A10" s="113" t="s">
        <v>118</v>
      </c>
      <c r="B10" s="114"/>
      <c r="C10" s="115"/>
      <c r="D10" s="115"/>
      <c r="E10" s="115"/>
      <c r="F10" s="115"/>
      <c r="G10" s="115"/>
      <c r="I10" t="s">
        <v>119</v>
      </c>
    </row>
    <row r="11" ht="45" customHeight="1" spans="1:9" x14ac:dyDescent="0.25">
      <c r="A11" s="116" t="s">
        <v>120</v>
      </c>
      <c r="B11" s="117"/>
      <c r="C11" s="118"/>
      <c r="D11" s="118"/>
      <c r="E11" s="118"/>
      <c r="F11" s="118"/>
      <c r="G11" s="118"/>
      <c r="I11" t="s">
        <v>121</v>
      </c>
    </row>
    <row r="12" ht="39.95" customHeight="1" spans="1:9" x14ac:dyDescent="0.25">
      <c r="A12" s="119"/>
      <c r="B12" s="120"/>
      <c r="C12" s="121" t="s">
        <v>116</v>
      </c>
      <c r="D12" s="121"/>
      <c r="E12" s="121"/>
      <c r="F12" s="121"/>
      <c r="G12" s="122"/>
      <c r="I12" t="s">
        <v>111</v>
      </c>
    </row>
    <row r="13" ht="45" customHeight="1" spans="1:9" x14ac:dyDescent="0.25">
      <c r="A13" s="123" t="s">
        <v>122</v>
      </c>
      <c r="B13" s="114"/>
      <c r="C13" s="115"/>
      <c r="D13" s="115"/>
      <c r="E13" s="115"/>
      <c r="F13" s="115"/>
      <c r="G13" s="115"/>
      <c r="I13" t="s">
        <v>123</v>
      </c>
    </row>
    <row r="14" ht="45" customHeight="1" spans="1:9" x14ac:dyDescent="0.25">
      <c r="A14" s="124" t="s">
        <v>124</v>
      </c>
      <c r="B14" s="117"/>
      <c r="C14" s="118"/>
      <c r="D14" s="118"/>
      <c r="E14" s="118"/>
      <c r="F14" s="118"/>
      <c r="G14" s="118"/>
      <c r="I14" t="s">
        <v>112</v>
      </c>
    </row>
    <row r="15" spans="1:9" s="57" customFormat="1" x14ac:dyDescent="0.25">
      <c r="A15" s="93"/>
      <c r="I15" t="s">
        <v>125</v>
      </c>
    </row>
    <row r="16" spans="1:9" s="57" customFormat="1" x14ac:dyDescent="0.25">
      <c r="A16" s="93"/>
      <c r="I16" t="s">
        <v>126</v>
      </c>
    </row>
    <row r="17" spans="1:9" s="57" customFormat="1" x14ac:dyDescent="0.25">
      <c r="A17" s="93"/>
      <c r="I17" t="s">
        <v>127</v>
      </c>
    </row>
    <row r="18" spans="1:9" s="57" customFormat="1" x14ac:dyDescent="0.25">
      <c r="A18" s="93"/>
      <c r="I18" t="s">
        <v>128</v>
      </c>
    </row>
    <row r="19" spans="1:1" s="57" customFormat="1" x14ac:dyDescent="0.25">
      <c r="A19" s="93"/>
    </row>
    <row r="20" spans="1:1" s="57" customFormat="1" x14ac:dyDescent="0.25">
      <c r="A20" s="93"/>
    </row>
  </sheetData>
  <mergeCells count="3">
    <mergeCell ref="A2:G3"/>
    <mergeCell ref="C9:G9"/>
    <mergeCell ref="C12:G12"/>
  </mergeCells>
  <dataValidations count="3">
    <dataValidation type="list" allowBlank="1" showInputMessage="1" showErrorMessage="1" sqref="C10:G11">
      <formula1>$I$7:$I$18</formula1>
    </dataValidation>
    <dataValidation type="list" allowBlank="1" showInputMessage="1" showErrorMessage="1" sqref="C13:G14">
      <formula1>$I$7:$I$18</formula1>
    </dataValidation>
    <dataValidation type="list" allowBlank="1" showInputMessage="1" showErrorMessage="1" sqref="C7:G8">
      <formula1>$I$7:$I$18</formula1>
    </dataValidation>
  </dataValidations>
  <printOptions horizontalCentered="1"/>
  <pageMargins left="0.31496062992125984" right="0.31496062992125984" top="0.5118110236220472" bottom="0.5511811023622047" header="0.31496062992125984" footer="0.31496062992125984"/>
  <pageSetup orientation="landscape" horizontalDpi="4294967295" verticalDpi="4294967295" scale="96" fitToWidth="1" fitToHeight="1" firstPageNumber="1" useFirstPageNumber="1" copies="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  <pageSetUpPr fitToPage="1"/>
  </sheetPr>
  <dimension ref="A1:BY58"/>
  <sheetViews>
    <sheetView workbookViewId="0" zoomScale="160" zoomScaleNormal="100" view="pageBreakPreview">
      <selection activeCell="I4" sqref="I4"/>
    </sheetView>
  </sheetViews>
  <sheetFormatPr defaultRowHeight="15" outlineLevelRow="0" outlineLevelCol="0" x14ac:dyDescent="0.25"/>
  <cols>
    <col min="1" max="1" width="2.28515625" customWidth="1"/>
    <col min="2" max="2" width="24.140625" customWidth="1"/>
    <col min="3" max="72" width="1.7109375" customWidth="1"/>
    <col min="73" max="74" width="3.140625" customWidth="1"/>
    <col min="75" max="75" width="4" customWidth="1"/>
    <col min="76" max="77" width="3.140625" customWidth="1"/>
    <col min="78" max="140" width="2" customWidth="1"/>
  </cols>
  <sheetData>
    <row r="1" ht="11.25" customHeight="1" spans="1:65" x14ac:dyDescent="0.25">
      <c r="A1" s="58" t="str">
        <f>NOMINA!$F$1</f>
        <v>U.E. "BEATRIZ HARTMANN DE BEDREGAL"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  <c r="AA1" s="57"/>
      <c r="AB1" s="57"/>
      <c r="AC1" s="57"/>
      <c r="AD1" s="57"/>
      <c r="AE1" s="57"/>
      <c r="AF1" s="57"/>
      <c r="AG1" s="57"/>
      <c r="AH1" s="57"/>
      <c r="AI1" s="57"/>
      <c r="AJ1" s="57"/>
      <c r="AK1" s="57"/>
      <c r="AL1" s="57"/>
      <c r="AM1" s="57"/>
      <c r="AN1" s="57"/>
      <c r="AO1" s="57"/>
      <c r="AP1" s="57"/>
      <c r="AQ1" s="57"/>
      <c r="AR1" s="57"/>
      <c r="AS1" s="57"/>
      <c r="AT1" s="57"/>
      <c r="AU1" s="57"/>
      <c r="AV1" s="57"/>
      <c r="AW1" s="57"/>
      <c r="AX1" s="57"/>
      <c r="AY1" s="57"/>
      <c r="AZ1" s="57"/>
      <c r="BA1" s="57"/>
      <c r="BB1" s="57"/>
      <c r="BC1" s="57"/>
      <c r="BD1" s="57"/>
      <c r="BE1" s="57"/>
      <c r="BF1" s="57"/>
      <c r="BG1" s="57"/>
      <c r="BH1" s="57"/>
      <c r="BI1" s="57"/>
      <c r="BJ1" s="57"/>
      <c r="BK1" s="57"/>
      <c r="BL1" s="57"/>
      <c r="BM1" s="57"/>
    </row>
    <row r="2" ht="24.75" customHeight="1" spans="1:77" x14ac:dyDescent="0.25">
      <c r="A2" s="205" t="s">
        <v>201</v>
      </c>
      <c r="B2" s="205"/>
      <c r="C2" s="205"/>
      <c r="D2" s="205"/>
      <c r="E2" s="205"/>
      <c r="F2" s="205"/>
      <c r="G2" s="205"/>
      <c r="H2" s="205"/>
      <c r="I2" s="205"/>
      <c r="J2" s="205"/>
      <c r="K2" s="205"/>
      <c r="L2" s="205"/>
      <c r="M2" s="205"/>
      <c r="N2" s="205"/>
      <c r="O2" s="205"/>
      <c r="P2" s="205"/>
      <c r="Q2" s="205"/>
      <c r="R2" s="205"/>
      <c r="S2" s="205"/>
      <c r="T2" s="205"/>
      <c r="U2" s="205"/>
      <c r="V2" s="205"/>
      <c r="W2" s="205"/>
      <c r="X2" s="205"/>
      <c r="Y2" s="205"/>
      <c r="Z2" s="205"/>
      <c r="AA2" s="205"/>
      <c r="AB2" s="205"/>
      <c r="AC2" s="205"/>
      <c r="AD2" s="205"/>
      <c r="AE2" s="205"/>
      <c r="AF2" s="205"/>
      <c r="AG2" s="205"/>
      <c r="AH2" s="205"/>
      <c r="AI2" s="205"/>
      <c r="AJ2" s="205"/>
      <c r="AK2" s="205"/>
      <c r="AL2" s="205"/>
      <c r="AM2" s="205"/>
      <c r="AN2" s="205"/>
      <c r="AO2" s="205"/>
      <c r="AP2" s="205"/>
      <c r="AQ2" s="205"/>
      <c r="AR2" s="205"/>
      <c r="AS2" s="205"/>
      <c r="AT2" s="205"/>
      <c r="AU2" s="205"/>
      <c r="AV2" s="205"/>
      <c r="AW2" s="205"/>
      <c r="AX2" s="205"/>
      <c r="AY2" s="205"/>
      <c r="AZ2" s="205"/>
      <c r="BA2" s="205"/>
      <c r="BB2" s="205"/>
      <c r="BC2" s="205"/>
      <c r="BD2" s="205"/>
      <c r="BE2" s="205"/>
      <c r="BF2" s="205"/>
      <c r="BG2" s="205"/>
      <c r="BH2" s="205"/>
      <c r="BI2" s="205"/>
      <c r="BJ2" s="205"/>
      <c r="BK2" s="205"/>
      <c r="BL2" s="205"/>
      <c r="BM2" s="205"/>
      <c r="BN2" s="205"/>
      <c r="BO2" s="205"/>
      <c r="BP2" s="205"/>
      <c r="BQ2" s="205"/>
      <c r="BR2" s="205"/>
      <c r="BS2" s="205"/>
      <c r="BT2" s="205"/>
      <c r="BU2" s="205"/>
      <c r="BV2" s="205"/>
      <c r="BW2" s="205"/>
      <c r="BX2" s="205"/>
      <c r="BY2" s="205"/>
    </row>
    <row r="3" ht="24.75" customHeight="1" spans="1:77" x14ac:dyDescent="0.25">
      <c r="A3" s="206"/>
      <c r="B3" s="206"/>
      <c r="C3" s="206"/>
      <c r="D3" s="206"/>
      <c r="E3" s="206"/>
      <c r="F3" s="206"/>
      <c r="G3" s="206"/>
      <c r="H3" s="206"/>
      <c r="I3" s="206"/>
      <c r="J3" s="206"/>
      <c r="K3" s="206"/>
      <c r="L3" s="206"/>
      <c r="M3" s="206"/>
      <c r="N3" s="206"/>
      <c r="O3" s="206"/>
      <c r="P3" s="206"/>
      <c r="Q3" s="206"/>
      <c r="R3" s="206"/>
      <c r="S3" s="206"/>
      <c r="T3" s="206"/>
      <c r="U3" s="206"/>
      <c r="V3" s="206"/>
      <c r="W3" s="206"/>
      <c r="X3" s="206"/>
      <c r="Y3" s="206"/>
      <c r="Z3" s="206"/>
      <c r="AA3" s="206"/>
      <c r="AB3" s="206"/>
      <c r="AC3" s="206"/>
      <c r="AD3" s="206"/>
      <c r="AE3" s="206"/>
      <c r="AF3" s="206"/>
      <c r="AG3" s="206"/>
      <c r="AH3" s="206"/>
      <c r="AI3" s="206"/>
      <c r="AJ3" s="206"/>
      <c r="AK3" s="206"/>
      <c r="AL3" s="206"/>
      <c r="AM3" s="206"/>
      <c r="AN3" s="206"/>
      <c r="AO3" s="206"/>
      <c r="AP3" s="206"/>
      <c r="AQ3" s="206"/>
      <c r="AR3" s="206"/>
      <c r="AS3" s="206"/>
      <c r="AT3" s="206"/>
      <c r="AU3" s="206"/>
      <c r="AV3" s="206"/>
      <c r="AW3" s="206"/>
      <c r="AX3" s="206"/>
      <c r="AY3" s="206"/>
      <c r="AZ3" s="206"/>
      <c r="BA3" s="206"/>
      <c r="BB3" s="206"/>
      <c r="BC3" s="206"/>
      <c r="BD3" s="206"/>
      <c r="BE3" s="206"/>
      <c r="BF3" s="206"/>
      <c r="BG3" s="206"/>
      <c r="BH3" s="206"/>
      <c r="BI3" s="206"/>
      <c r="BJ3" s="206"/>
      <c r="BK3" s="206"/>
      <c r="BL3" s="206"/>
      <c r="BM3" s="206"/>
      <c r="BN3" s="206"/>
      <c r="BO3" s="206"/>
      <c r="BP3" s="206"/>
      <c r="BQ3" s="206"/>
      <c r="BR3" s="206"/>
      <c r="BS3" s="206"/>
      <c r="BT3" s="206"/>
      <c r="BU3" s="206"/>
      <c r="BV3" s="206"/>
      <c r="BW3" s="206"/>
      <c r="BX3" s="206"/>
      <c r="BY3" s="206"/>
    </row>
    <row r="4" ht="21.75" customHeight="1" spans="1:65" s="207" customFormat="1" x14ac:dyDescent="0.25">
      <c r="A4" s="208" t="str">
        <f>NOMINA!$C$1</f>
        <v>PROFESOR(A): SARA VALDIVIA ARANCIBIA</v>
      </c>
      <c r="B4" s="209"/>
      <c r="C4" s="209"/>
      <c r="D4" s="209"/>
      <c r="E4" s="210"/>
      <c r="F4" s="209"/>
      <c r="G4" s="209"/>
      <c r="H4" s="209"/>
      <c r="I4" s="209"/>
      <c r="J4" s="209"/>
      <c r="K4" s="209"/>
      <c r="L4" s="209"/>
      <c r="M4" s="209"/>
      <c r="N4" s="209"/>
      <c r="O4" s="209"/>
      <c r="P4" s="209"/>
      <c r="Q4" s="209"/>
      <c r="R4" s="209"/>
      <c r="S4" s="209"/>
      <c r="T4" s="209"/>
      <c r="U4" s="209"/>
      <c r="V4" s="209"/>
      <c r="W4" s="209"/>
      <c r="X4" s="208" t="str">
        <f>NOMINA!$C$2</f>
        <v>CURSO: 5º "A" PRIMARIA</v>
      </c>
      <c r="Y4" s="209"/>
      <c r="Z4" s="210"/>
      <c r="AA4" s="209"/>
      <c r="AB4" s="209"/>
      <c r="AC4" s="209"/>
      <c r="AD4" s="209"/>
      <c r="AE4" s="209"/>
      <c r="AF4" s="209"/>
      <c r="AG4" s="209"/>
      <c r="AH4" s="209"/>
      <c r="AI4" s="209"/>
      <c r="AJ4" s="209"/>
      <c r="AK4" s="209"/>
      <c r="AL4" s="209"/>
      <c r="AM4" s="209"/>
      <c r="AN4" s="209"/>
      <c r="AO4" s="209"/>
      <c r="AP4" s="209"/>
      <c r="AQ4" s="209"/>
      <c r="AR4" s="208" t="str">
        <f>NOMINA!$C$4</f>
        <v>GESTIÓN: 2024</v>
      </c>
      <c r="AS4" s="209"/>
      <c r="AT4" s="210"/>
      <c r="AU4" s="210"/>
      <c r="AV4" s="209"/>
      <c r="AW4" s="209"/>
      <c r="AX4" s="209"/>
      <c r="AY4" s="209"/>
      <c r="AZ4" s="209"/>
      <c r="BA4" s="209"/>
      <c r="BB4" s="209"/>
      <c r="BC4" s="209"/>
      <c r="BD4" s="209"/>
      <c r="BE4" s="209"/>
      <c r="BF4" s="209"/>
      <c r="BG4" s="209"/>
      <c r="BH4" s="209"/>
      <c r="BI4" s="209"/>
      <c r="BJ4" s="209"/>
      <c r="BK4" s="209"/>
      <c r="BL4" s="209"/>
      <c r="BM4" s="209"/>
    </row>
    <row r="5" ht="17.25" customHeight="1" spans="1:77" s="211" customFormat="1" x14ac:dyDescent="0.25">
      <c r="A5" s="212" t="s">
        <v>202</v>
      </c>
      <c r="B5" s="213" t="s">
        <v>203</v>
      </c>
      <c r="C5" s="214" t="s">
        <v>204</v>
      </c>
      <c r="D5" s="215"/>
      <c r="E5" s="215"/>
      <c r="F5" s="215"/>
      <c r="G5" s="215"/>
      <c r="H5" s="215"/>
      <c r="I5" s="215"/>
      <c r="J5" s="215"/>
      <c r="K5" s="215"/>
      <c r="L5" s="215"/>
      <c r="M5" s="215"/>
      <c r="N5" s="215"/>
      <c r="O5" s="215"/>
      <c r="P5" s="215"/>
      <c r="Q5" s="215"/>
      <c r="R5" s="215"/>
      <c r="S5" s="215"/>
      <c r="T5" s="215"/>
      <c r="U5" s="216"/>
      <c r="V5" s="217" t="s">
        <v>205</v>
      </c>
      <c r="W5" s="215"/>
      <c r="X5" s="215"/>
      <c r="Y5" s="215"/>
      <c r="Z5" s="215"/>
      <c r="AA5" s="215"/>
      <c r="AB5" s="215"/>
      <c r="AC5" s="215"/>
      <c r="AD5" s="215"/>
      <c r="AE5" s="215"/>
      <c r="AF5" s="215"/>
      <c r="AG5" s="215"/>
      <c r="AH5" s="215"/>
      <c r="AI5" s="215"/>
      <c r="AJ5" s="215"/>
      <c r="AK5" s="215"/>
      <c r="AL5" s="215"/>
      <c r="AM5" s="215"/>
      <c r="AN5" s="215"/>
      <c r="AO5" s="215"/>
      <c r="AP5" s="215"/>
      <c r="AQ5" s="217" t="s">
        <v>206</v>
      </c>
      <c r="AR5" s="215"/>
      <c r="AS5" s="215"/>
      <c r="AT5" s="215"/>
      <c r="AU5" s="215"/>
      <c r="AV5" s="215"/>
      <c r="AW5" s="215"/>
      <c r="AX5" s="215"/>
      <c r="AY5" s="215"/>
      <c r="AZ5" s="215"/>
      <c r="BA5" s="215"/>
      <c r="BB5" s="215"/>
      <c r="BC5" s="215"/>
      <c r="BD5" s="215"/>
      <c r="BE5" s="215"/>
      <c r="BF5" s="215"/>
      <c r="BG5" s="215"/>
      <c r="BH5" s="215"/>
      <c r="BI5" s="215"/>
      <c r="BJ5" s="215"/>
      <c r="BK5" s="215"/>
      <c r="BL5" s="216"/>
      <c r="BM5" s="217" t="s">
        <v>207</v>
      </c>
      <c r="BN5" s="215"/>
      <c r="BO5" s="215"/>
      <c r="BP5" s="215"/>
      <c r="BQ5" s="215"/>
      <c r="BR5" s="215"/>
      <c r="BS5" s="215"/>
      <c r="BT5" s="218"/>
      <c r="BU5" s="219" t="s">
        <v>208</v>
      </c>
      <c r="BV5" s="220"/>
      <c r="BW5" s="221" t="s">
        <v>209</v>
      </c>
      <c r="BX5" s="221" t="s">
        <v>210</v>
      </c>
      <c r="BY5" s="222" t="s">
        <v>211</v>
      </c>
    </row>
    <row r="6" ht="17.25" customHeight="1" spans="1:77" s="211" customFormat="1" x14ac:dyDescent="0.25">
      <c r="A6" s="212"/>
      <c r="B6" s="213"/>
      <c r="C6" s="223" t="s">
        <v>212</v>
      </c>
      <c r="D6" s="224" t="s">
        <v>29</v>
      </c>
      <c r="E6" s="224" t="s">
        <v>213</v>
      </c>
      <c r="F6" s="224" t="s">
        <v>214</v>
      </c>
      <c r="G6" s="224" t="s">
        <v>99</v>
      </c>
      <c r="H6" s="223" t="s">
        <v>212</v>
      </c>
      <c r="I6" s="224" t="s">
        <v>29</v>
      </c>
      <c r="J6" s="224" t="s">
        <v>213</v>
      </c>
      <c r="K6" s="224" t="s">
        <v>214</v>
      </c>
      <c r="L6" s="224" t="s">
        <v>99</v>
      </c>
      <c r="M6" s="223" t="s">
        <v>212</v>
      </c>
      <c r="N6" s="224" t="s">
        <v>29</v>
      </c>
      <c r="O6" s="224" t="s">
        <v>213</v>
      </c>
      <c r="P6" s="224" t="s">
        <v>214</v>
      </c>
      <c r="Q6" s="224" t="s">
        <v>99</v>
      </c>
      <c r="R6" s="223" t="s">
        <v>212</v>
      </c>
      <c r="S6" s="224" t="s">
        <v>29</v>
      </c>
      <c r="T6" s="224" t="s">
        <v>213</v>
      </c>
      <c r="U6" s="225" t="s">
        <v>214</v>
      </c>
      <c r="V6" s="226" t="s">
        <v>99</v>
      </c>
      <c r="W6" s="223" t="s">
        <v>212</v>
      </c>
      <c r="X6" s="224" t="s">
        <v>29</v>
      </c>
      <c r="Y6" s="224" t="s">
        <v>213</v>
      </c>
      <c r="Z6" s="224" t="s">
        <v>214</v>
      </c>
      <c r="AA6" s="224" t="s">
        <v>99</v>
      </c>
      <c r="AB6" s="223" t="s">
        <v>212</v>
      </c>
      <c r="AC6" s="224" t="s">
        <v>29</v>
      </c>
      <c r="AD6" s="224" t="s">
        <v>213</v>
      </c>
      <c r="AE6" s="224" t="s">
        <v>214</v>
      </c>
      <c r="AF6" s="224" t="s">
        <v>99</v>
      </c>
      <c r="AG6" s="223" t="s">
        <v>212</v>
      </c>
      <c r="AH6" s="224" t="s">
        <v>29</v>
      </c>
      <c r="AI6" s="224" t="s">
        <v>213</v>
      </c>
      <c r="AJ6" s="224" t="s">
        <v>214</v>
      </c>
      <c r="AK6" s="224" t="s">
        <v>99</v>
      </c>
      <c r="AL6" s="223" t="s">
        <v>212</v>
      </c>
      <c r="AM6" s="224" t="s">
        <v>29</v>
      </c>
      <c r="AN6" s="224" t="s">
        <v>213</v>
      </c>
      <c r="AO6" s="224" t="s">
        <v>214</v>
      </c>
      <c r="AP6" s="225" t="s">
        <v>99</v>
      </c>
      <c r="AQ6" s="227" t="s">
        <v>212</v>
      </c>
      <c r="AR6" s="224" t="s">
        <v>29</v>
      </c>
      <c r="AS6" s="224" t="s">
        <v>213</v>
      </c>
      <c r="AT6" s="224" t="s">
        <v>214</v>
      </c>
      <c r="AU6" s="224" t="s">
        <v>99</v>
      </c>
      <c r="AV6" s="223" t="s">
        <v>212</v>
      </c>
      <c r="AW6" s="224" t="s">
        <v>29</v>
      </c>
      <c r="AX6" s="224" t="s">
        <v>213</v>
      </c>
      <c r="AY6" s="224" t="s">
        <v>214</v>
      </c>
      <c r="AZ6" s="224" t="s">
        <v>99</v>
      </c>
      <c r="BA6" s="223" t="s">
        <v>212</v>
      </c>
      <c r="BB6" s="224" t="s">
        <v>29</v>
      </c>
      <c r="BC6" s="224" t="s">
        <v>213</v>
      </c>
      <c r="BD6" s="224" t="s">
        <v>214</v>
      </c>
      <c r="BE6" s="224" t="s">
        <v>99</v>
      </c>
      <c r="BF6" s="223" t="s">
        <v>212</v>
      </c>
      <c r="BG6" s="224" t="s">
        <v>29</v>
      </c>
      <c r="BH6" s="224" t="s">
        <v>213</v>
      </c>
      <c r="BI6" s="224" t="s">
        <v>214</v>
      </c>
      <c r="BJ6" s="224" t="s">
        <v>99</v>
      </c>
      <c r="BK6" s="223" t="s">
        <v>212</v>
      </c>
      <c r="BL6" s="225" t="s">
        <v>29</v>
      </c>
      <c r="BM6" s="226" t="s">
        <v>213</v>
      </c>
      <c r="BN6" s="224" t="s">
        <v>214</v>
      </c>
      <c r="BO6" s="224" t="s">
        <v>99</v>
      </c>
      <c r="BP6" s="223" t="s">
        <v>212</v>
      </c>
      <c r="BQ6" s="224" t="s">
        <v>29</v>
      </c>
      <c r="BR6" s="224" t="s">
        <v>213</v>
      </c>
      <c r="BS6" s="224" t="s">
        <v>214</v>
      </c>
      <c r="BT6" s="224" t="s">
        <v>99</v>
      </c>
      <c r="BU6" s="228" t="s">
        <v>215</v>
      </c>
      <c r="BV6" s="229" t="s">
        <v>216</v>
      </c>
      <c r="BW6" s="230"/>
      <c r="BX6" s="230"/>
      <c r="BY6" s="231"/>
    </row>
    <row r="7" ht="17.25" customHeight="1" spans="1:77" s="211" customFormat="1" x14ac:dyDescent="0.25">
      <c r="A7" s="212"/>
      <c r="B7" s="213"/>
      <c r="C7" s="224">
        <v>5</v>
      </c>
      <c r="D7" s="224">
        <v>6</v>
      </c>
      <c r="E7" s="224">
        <v>7</v>
      </c>
      <c r="F7" s="224">
        <v>8</v>
      </c>
      <c r="G7" s="224">
        <v>9</v>
      </c>
      <c r="H7" s="224">
        <v>12</v>
      </c>
      <c r="I7" s="224">
        <v>13</v>
      </c>
      <c r="J7" s="224">
        <v>14</v>
      </c>
      <c r="K7" s="224">
        <v>15</v>
      </c>
      <c r="L7" s="224">
        <v>16</v>
      </c>
      <c r="M7" s="224">
        <v>19</v>
      </c>
      <c r="N7" s="224">
        <v>20</v>
      </c>
      <c r="O7" s="224">
        <v>21</v>
      </c>
      <c r="P7" s="224">
        <v>22</v>
      </c>
      <c r="Q7" s="224">
        <v>23</v>
      </c>
      <c r="R7" s="224">
        <v>26</v>
      </c>
      <c r="S7" s="224">
        <v>27</v>
      </c>
      <c r="T7" s="224">
        <v>28</v>
      </c>
      <c r="U7" s="225">
        <v>29</v>
      </c>
      <c r="V7" s="226">
        <v>1</v>
      </c>
      <c r="W7" s="224">
        <v>4</v>
      </c>
      <c r="X7" s="224">
        <v>5</v>
      </c>
      <c r="Y7" s="224">
        <v>6</v>
      </c>
      <c r="Z7" s="224">
        <v>7</v>
      </c>
      <c r="AA7" s="224">
        <v>8</v>
      </c>
      <c r="AB7" s="224">
        <v>11</v>
      </c>
      <c r="AC7" s="224">
        <v>12</v>
      </c>
      <c r="AD7" s="224">
        <v>13</v>
      </c>
      <c r="AE7" s="224">
        <v>14</v>
      </c>
      <c r="AF7" s="224">
        <v>15</v>
      </c>
      <c r="AG7" s="224">
        <v>18</v>
      </c>
      <c r="AH7" s="224">
        <v>19</v>
      </c>
      <c r="AI7" s="224">
        <v>20</v>
      </c>
      <c r="AJ7" s="224">
        <v>21</v>
      </c>
      <c r="AK7" s="224">
        <v>22</v>
      </c>
      <c r="AL7" s="224">
        <v>25</v>
      </c>
      <c r="AM7" s="224">
        <v>26</v>
      </c>
      <c r="AN7" s="224">
        <v>27</v>
      </c>
      <c r="AO7" s="224">
        <v>28</v>
      </c>
      <c r="AP7" s="225">
        <v>29</v>
      </c>
      <c r="AQ7" s="226">
        <v>1</v>
      </c>
      <c r="AR7" s="224">
        <v>2</v>
      </c>
      <c r="AS7" s="224">
        <v>3</v>
      </c>
      <c r="AT7" s="224">
        <v>4</v>
      </c>
      <c r="AU7" s="224">
        <v>5</v>
      </c>
      <c r="AV7" s="224">
        <v>8</v>
      </c>
      <c r="AW7" s="224">
        <v>9</v>
      </c>
      <c r="AX7" s="224">
        <v>10</v>
      </c>
      <c r="AY7" s="224">
        <v>11</v>
      </c>
      <c r="AZ7" s="224">
        <v>12</v>
      </c>
      <c r="BA7" s="224">
        <v>15</v>
      </c>
      <c r="BB7" s="224">
        <v>16</v>
      </c>
      <c r="BC7" s="224">
        <v>17</v>
      </c>
      <c r="BD7" s="224">
        <v>18</v>
      </c>
      <c r="BE7" s="224">
        <v>19</v>
      </c>
      <c r="BF7" s="224">
        <v>22</v>
      </c>
      <c r="BG7" s="224">
        <v>23</v>
      </c>
      <c r="BH7" s="224">
        <v>24</v>
      </c>
      <c r="BI7" s="224">
        <v>25</v>
      </c>
      <c r="BJ7" s="224">
        <v>26</v>
      </c>
      <c r="BK7" s="224">
        <v>29</v>
      </c>
      <c r="BL7" s="225">
        <v>30</v>
      </c>
      <c r="BM7" s="226">
        <v>1</v>
      </c>
      <c r="BN7" s="224">
        <v>2</v>
      </c>
      <c r="BO7" s="224">
        <v>3</v>
      </c>
      <c r="BP7" s="224">
        <v>6</v>
      </c>
      <c r="BQ7" s="224">
        <v>7</v>
      </c>
      <c r="BR7" s="224">
        <v>8</v>
      </c>
      <c r="BS7" s="224">
        <v>9</v>
      </c>
      <c r="BT7" s="224">
        <v>10</v>
      </c>
      <c r="BU7" s="232"/>
      <c r="BV7" s="233"/>
      <c r="BW7" s="234"/>
      <c r="BX7" s="234"/>
      <c r="BY7" s="235"/>
    </row>
    <row r="8" ht="17.1" customHeight="1" spans="1:77" x14ac:dyDescent="0.25">
      <c r="A8" s="236">
        <v>1</v>
      </c>
      <c r="B8" s="237" t="str">
        <f>IF(NOMINA!B1="","",NOMINA!B1)</f>
        <v> TORREZ CAMILA VICTORIA</v>
      </c>
      <c r="C8" s="238"/>
      <c r="D8" s="239"/>
      <c r="E8" s="239"/>
      <c r="F8" s="239"/>
      <c r="G8" s="239"/>
      <c r="H8" s="239"/>
      <c r="I8" s="239"/>
      <c r="J8" s="239"/>
      <c r="K8" s="239"/>
      <c r="L8" s="239"/>
      <c r="M8" s="239"/>
      <c r="N8" s="239"/>
      <c r="O8" s="239"/>
      <c r="P8" s="239"/>
      <c r="Q8" s="239"/>
      <c r="R8" s="239"/>
      <c r="S8" s="239"/>
      <c r="T8" s="239"/>
      <c r="U8" s="240"/>
      <c r="V8" s="241"/>
      <c r="W8" s="239"/>
      <c r="X8" s="239"/>
      <c r="Y8" s="239"/>
      <c r="Z8" s="239"/>
      <c r="AA8" s="239"/>
      <c r="AB8" s="239"/>
      <c r="AC8" s="239"/>
      <c r="AD8" s="239"/>
      <c r="AE8" s="239"/>
      <c r="AF8" s="239"/>
      <c r="AG8" s="239"/>
      <c r="AH8" s="239"/>
      <c r="AI8" s="239"/>
      <c r="AJ8" s="239"/>
      <c r="AK8" s="239"/>
      <c r="AL8" s="239"/>
      <c r="AM8" s="239"/>
      <c r="AN8" s="239"/>
      <c r="AO8" s="239"/>
      <c r="AP8" s="242"/>
      <c r="AQ8" s="241"/>
      <c r="AR8" s="239"/>
      <c r="AS8" s="239"/>
      <c r="AT8" s="239"/>
      <c r="AU8" s="239"/>
      <c r="AV8" s="239"/>
      <c r="AW8" s="239"/>
      <c r="AX8" s="239"/>
      <c r="AY8" s="239"/>
      <c r="AZ8" s="239"/>
      <c r="BA8" s="239"/>
      <c r="BB8" s="239"/>
      <c r="BC8" s="239"/>
      <c r="BD8" s="239"/>
      <c r="BE8" s="239"/>
      <c r="BF8" s="239"/>
      <c r="BG8" s="239"/>
      <c r="BH8" s="239"/>
      <c r="BI8" s="239"/>
      <c r="BJ8" s="239"/>
      <c r="BK8" s="239"/>
      <c r="BL8" s="242"/>
      <c r="BM8" s="241"/>
      <c r="BN8" s="239"/>
      <c r="BO8" s="239"/>
      <c r="BP8" s="239"/>
      <c r="BQ8" s="239"/>
      <c r="BR8" s="239"/>
      <c r="BS8" s="239"/>
      <c r="BT8" s="242"/>
      <c r="BU8" s="243">
        <f t="shared" ref="BU8:BU52" si="0">IF(COUNTIF($C8:$BT8,"L")=0,"",COUNTIF(C8:BT8,"L"))</f>
      </c>
      <c r="BV8" s="244">
        <f t="shared" ref="BV8:BV52" si="1">IF(COUNTIF($C8:$BT8,"F")=0,"",COUNTIF($C8:$BT8,"F"))</f>
      </c>
      <c r="BW8" s="245">
        <f t="shared" ref="BW8:BW52" si="2">COUNTIF(C8:BT8,"R")</f>
        <v>0</v>
      </c>
      <c r="BX8" s="245">
        <f t="shared" ref="BX8:BX52" si="3">(COUNTIF(C8:BT8,"P")+COUNTIF(C8:BT8,"A")+COUNTIF(C8:BT8,"."))+BW8</f>
        <v>0</v>
      </c>
      <c r="BY8" s="246"/>
    </row>
    <row r="9" ht="17.1" customHeight="1" spans="1:77" x14ac:dyDescent="0.25">
      <c r="A9" s="236">
        <v>2</v>
      </c>
      <c r="B9" s="237" t="str">
        <f>IF(NOMINA!B2="","",NOMINA!B2)</f>
        <v>AZERO BLANCO SARAH JOYCE</v>
      </c>
      <c r="C9" s="238"/>
      <c r="D9" s="239"/>
      <c r="E9" s="239"/>
      <c r="F9" s="239"/>
      <c r="G9" s="239"/>
      <c r="H9" s="239"/>
      <c r="I9" s="239"/>
      <c r="J9" s="239"/>
      <c r="K9" s="239"/>
      <c r="L9" s="239"/>
      <c r="M9" s="239"/>
      <c r="N9" s="239"/>
      <c r="O9" s="239"/>
      <c r="P9" s="239"/>
      <c r="Q9" s="239"/>
      <c r="R9" s="239"/>
      <c r="S9" s="239"/>
      <c r="T9" s="239"/>
      <c r="U9" s="240"/>
      <c r="V9" s="241"/>
      <c r="W9" s="239"/>
      <c r="X9" s="239"/>
      <c r="Y9" s="239"/>
      <c r="Z9" s="239"/>
      <c r="AA9" s="239"/>
      <c r="AB9" s="239"/>
      <c r="AC9" s="239"/>
      <c r="AD9" s="239"/>
      <c r="AE9" s="239"/>
      <c r="AF9" s="239"/>
      <c r="AG9" s="239"/>
      <c r="AH9" s="239"/>
      <c r="AI9" s="239"/>
      <c r="AJ9" s="239"/>
      <c r="AK9" s="239"/>
      <c r="AL9" s="239"/>
      <c r="AM9" s="239"/>
      <c r="AN9" s="239"/>
      <c r="AO9" s="239"/>
      <c r="AP9" s="242"/>
      <c r="AQ9" s="241"/>
      <c r="AR9" s="239"/>
      <c r="AS9" s="239"/>
      <c r="AT9" s="239"/>
      <c r="AU9" s="239"/>
      <c r="AV9" s="239"/>
      <c r="AW9" s="239"/>
      <c r="AX9" s="239"/>
      <c r="AY9" s="239"/>
      <c r="AZ9" s="239"/>
      <c r="BA9" s="239"/>
      <c r="BB9" s="239"/>
      <c r="BC9" s="239"/>
      <c r="BD9" s="239"/>
      <c r="BE9" s="239"/>
      <c r="BF9" s="239"/>
      <c r="BG9" s="239"/>
      <c r="BH9" s="239"/>
      <c r="BI9" s="239"/>
      <c r="BJ9" s="239"/>
      <c r="BK9" s="239"/>
      <c r="BL9" s="242"/>
      <c r="BM9" s="241"/>
      <c r="BN9" s="239"/>
      <c r="BO9" s="239"/>
      <c r="BP9" s="239"/>
      <c r="BQ9" s="239"/>
      <c r="BR9" s="239"/>
      <c r="BS9" s="239"/>
      <c r="BT9" s="242"/>
      <c r="BU9" s="243">
        <f t="shared" si="0"/>
      </c>
      <c r="BV9" s="244">
        <f t="shared" si="1"/>
      </c>
      <c r="BW9" s="245">
        <f t="shared" si="2"/>
        <v>0</v>
      </c>
      <c r="BX9" s="245">
        <f t="shared" si="3"/>
        <v>0</v>
      </c>
      <c r="BY9" s="246"/>
    </row>
    <row r="10" ht="17.1" customHeight="1" spans="1:77" x14ac:dyDescent="0.25">
      <c r="A10" s="236">
        <v>3</v>
      </c>
      <c r="B10" s="237" t="str">
        <f>IF(NOMINA!B3="","",NOMINA!B3)</f>
        <v>BAUTISTA MITA RODRIGO </v>
      </c>
      <c r="C10" s="238"/>
      <c r="D10" s="239"/>
      <c r="E10" s="239"/>
      <c r="F10" s="239"/>
      <c r="G10" s="239"/>
      <c r="H10" s="239"/>
      <c r="I10" s="239"/>
      <c r="J10" s="239"/>
      <c r="K10" s="239"/>
      <c r="L10" s="239"/>
      <c r="M10" s="239"/>
      <c r="N10" s="239"/>
      <c r="O10" s="239"/>
      <c r="P10" s="239"/>
      <c r="Q10" s="239"/>
      <c r="R10" s="239"/>
      <c r="S10" s="239"/>
      <c r="T10" s="239"/>
      <c r="U10" s="240"/>
      <c r="V10" s="241"/>
      <c r="W10" s="239"/>
      <c r="X10" s="239"/>
      <c r="Y10" s="239"/>
      <c r="Z10" s="239"/>
      <c r="AA10" s="239"/>
      <c r="AB10" s="239"/>
      <c r="AC10" s="239"/>
      <c r="AD10" s="239"/>
      <c r="AE10" s="239"/>
      <c r="AF10" s="239"/>
      <c r="AG10" s="239"/>
      <c r="AH10" s="239"/>
      <c r="AI10" s="239"/>
      <c r="AJ10" s="239"/>
      <c r="AK10" s="239"/>
      <c r="AL10" s="239"/>
      <c r="AM10" s="239"/>
      <c r="AN10" s="239"/>
      <c r="AO10" s="239"/>
      <c r="AP10" s="242"/>
      <c r="AQ10" s="241"/>
      <c r="AR10" s="239"/>
      <c r="AS10" s="239"/>
      <c r="AT10" s="239"/>
      <c r="AU10" s="239"/>
      <c r="AV10" s="239"/>
      <c r="AW10" s="239"/>
      <c r="AX10" s="239"/>
      <c r="AY10" s="239"/>
      <c r="AZ10" s="239"/>
      <c r="BA10" s="239"/>
      <c r="BB10" s="239"/>
      <c r="BC10" s="239"/>
      <c r="BD10" s="239"/>
      <c r="BE10" s="239"/>
      <c r="BF10" s="239"/>
      <c r="BG10" s="239"/>
      <c r="BH10" s="239"/>
      <c r="BI10" s="239"/>
      <c r="BJ10" s="239"/>
      <c r="BK10" s="239"/>
      <c r="BL10" s="242"/>
      <c r="BM10" s="241"/>
      <c r="BN10" s="239"/>
      <c r="BO10" s="239"/>
      <c r="BP10" s="239"/>
      <c r="BQ10" s="239"/>
      <c r="BR10" s="239"/>
      <c r="BS10" s="239"/>
      <c r="BT10" s="242"/>
      <c r="BU10" s="243">
        <f t="shared" si="0"/>
      </c>
      <c r="BV10" s="244">
        <f t="shared" si="1"/>
      </c>
      <c r="BW10" s="245">
        <f t="shared" si="2"/>
        <v>0</v>
      </c>
      <c r="BX10" s="245">
        <f t="shared" si="3"/>
        <v>0</v>
      </c>
      <c r="BY10" s="246"/>
    </row>
    <row r="11" ht="17.1" customHeight="1" spans="1:77" x14ac:dyDescent="0.25">
      <c r="A11" s="236">
        <v>4</v>
      </c>
      <c r="B11" s="237" t="str">
        <f>IF(NOMINA!B4="","",NOMINA!B4)</f>
        <v>CANSECO PEREDO ANGELINA ISABELLA</v>
      </c>
      <c r="C11" s="238"/>
      <c r="D11" s="239"/>
      <c r="E11" s="239"/>
      <c r="F11" s="239"/>
      <c r="G11" s="239"/>
      <c r="H11" s="239"/>
      <c r="I11" s="239"/>
      <c r="J11" s="239"/>
      <c r="K11" s="239"/>
      <c r="L11" s="239"/>
      <c r="M11" s="239"/>
      <c r="N11" s="239"/>
      <c r="O11" s="239"/>
      <c r="P11" s="239"/>
      <c r="Q11" s="239"/>
      <c r="R11" s="239"/>
      <c r="S11" s="239"/>
      <c r="T11" s="239"/>
      <c r="U11" s="240"/>
      <c r="V11" s="241"/>
      <c r="W11" s="239"/>
      <c r="X11" s="239"/>
      <c r="Y11" s="239"/>
      <c r="Z11" s="239"/>
      <c r="AA11" s="239"/>
      <c r="AB11" s="239"/>
      <c r="AC11" s="239"/>
      <c r="AD11" s="239"/>
      <c r="AE11" s="239"/>
      <c r="AF11" s="239"/>
      <c r="AG11" s="239"/>
      <c r="AH11" s="239"/>
      <c r="AI11" s="239"/>
      <c r="AJ11" s="247"/>
      <c r="AK11" s="239"/>
      <c r="AL11" s="239"/>
      <c r="AM11" s="239"/>
      <c r="AN11" s="239"/>
      <c r="AO11" s="239"/>
      <c r="AP11" s="242"/>
      <c r="AQ11" s="241"/>
      <c r="AR11" s="239"/>
      <c r="AS11" s="239"/>
      <c r="AT11" s="239"/>
      <c r="AU11" s="239"/>
      <c r="AV11" s="239"/>
      <c r="AW11" s="239"/>
      <c r="AX11" s="239"/>
      <c r="AY11" s="239"/>
      <c r="AZ11" s="239"/>
      <c r="BA11" s="239"/>
      <c r="BB11" s="239"/>
      <c r="BC11" s="239"/>
      <c r="BD11" s="239"/>
      <c r="BE11" s="239"/>
      <c r="BF11" s="239"/>
      <c r="BG11" s="239"/>
      <c r="BH11" s="239"/>
      <c r="BI11" s="239"/>
      <c r="BJ11" s="239"/>
      <c r="BK11" s="239"/>
      <c r="BL11" s="242"/>
      <c r="BM11" s="241"/>
      <c r="BN11" s="239"/>
      <c r="BO11" s="239"/>
      <c r="BP11" s="239"/>
      <c r="BQ11" s="239"/>
      <c r="BR11" s="239"/>
      <c r="BS11" s="239"/>
      <c r="BT11" s="242"/>
      <c r="BU11" s="243">
        <f t="shared" si="0"/>
      </c>
      <c r="BV11" s="244">
        <f t="shared" si="1"/>
      </c>
      <c r="BW11" s="245">
        <f t="shared" si="2"/>
        <v>0</v>
      </c>
      <c r="BX11" s="245">
        <f t="shared" si="3"/>
        <v>0</v>
      </c>
      <c r="BY11" s="246"/>
    </row>
    <row r="12" ht="17.1" customHeight="1" spans="1:77" x14ac:dyDescent="0.25">
      <c r="A12" s="236">
        <v>5</v>
      </c>
      <c r="B12" s="237" t="str">
        <f>IF(NOMINA!B5="","",NOMINA!B5)</f>
        <v>CERVANTES GUTIERREZ LUIS FERNANDO</v>
      </c>
      <c r="C12" s="238"/>
      <c r="D12" s="239"/>
      <c r="E12" s="239"/>
      <c r="F12" s="239"/>
      <c r="G12" s="239"/>
      <c r="H12" s="239"/>
      <c r="I12" s="239"/>
      <c r="J12" s="239"/>
      <c r="K12" s="239"/>
      <c r="L12" s="239"/>
      <c r="M12" s="239"/>
      <c r="N12" s="239"/>
      <c r="O12" s="239"/>
      <c r="P12" s="239"/>
      <c r="Q12" s="239"/>
      <c r="R12" s="239"/>
      <c r="S12" s="239"/>
      <c r="T12" s="239"/>
      <c r="U12" s="240"/>
      <c r="V12" s="241"/>
      <c r="W12" s="239"/>
      <c r="X12" s="239"/>
      <c r="Y12" s="239"/>
      <c r="Z12" s="239"/>
      <c r="AA12" s="239"/>
      <c r="AB12" s="239"/>
      <c r="AC12" s="239"/>
      <c r="AD12" s="239"/>
      <c r="AE12" s="239"/>
      <c r="AF12" s="239"/>
      <c r="AG12" s="239"/>
      <c r="AH12" s="239"/>
      <c r="AI12" s="239"/>
      <c r="AJ12" s="239"/>
      <c r="AK12" s="239"/>
      <c r="AL12" s="239"/>
      <c r="AM12" s="239"/>
      <c r="AN12" s="239"/>
      <c r="AO12" s="239"/>
      <c r="AP12" s="242"/>
      <c r="AQ12" s="241"/>
      <c r="AR12" s="239"/>
      <c r="AS12" s="239"/>
      <c r="AT12" s="239"/>
      <c r="AU12" s="239"/>
      <c r="AV12" s="239"/>
      <c r="AW12" s="239"/>
      <c r="AX12" s="239"/>
      <c r="AY12" s="239"/>
      <c r="AZ12" s="239"/>
      <c r="BA12" s="239"/>
      <c r="BB12" s="239"/>
      <c r="BC12" s="239"/>
      <c r="BD12" s="239"/>
      <c r="BE12" s="239"/>
      <c r="BF12" s="239"/>
      <c r="BG12" s="239"/>
      <c r="BH12" s="239"/>
      <c r="BI12" s="239"/>
      <c r="BJ12" s="239"/>
      <c r="BK12" s="239"/>
      <c r="BL12" s="242"/>
      <c r="BM12" s="241"/>
      <c r="BN12" s="239"/>
      <c r="BO12" s="239"/>
      <c r="BP12" s="239"/>
      <c r="BQ12" s="239"/>
      <c r="BR12" s="239"/>
      <c r="BS12" s="239"/>
      <c r="BT12" s="242"/>
      <c r="BU12" s="243">
        <f t="shared" si="0"/>
      </c>
      <c r="BV12" s="244">
        <f t="shared" si="1"/>
      </c>
      <c r="BW12" s="245">
        <f t="shared" si="2"/>
        <v>0</v>
      </c>
      <c r="BX12" s="245">
        <f t="shared" si="3"/>
        <v>0</v>
      </c>
      <c r="BY12" s="246"/>
    </row>
    <row r="13" ht="17.1" customHeight="1" spans="1:77" x14ac:dyDescent="0.25">
      <c r="A13" s="236">
        <v>6</v>
      </c>
      <c r="B13" s="237" t="str">
        <f>IF(NOMINA!B6="","",NOMINA!B6)</f>
        <v>COLQUE QUENTA MICHELLE ANGELETH</v>
      </c>
      <c r="C13" s="238"/>
      <c r="D13" s="239"/>
      <c r="E13" s="239"/>
      <c r="F13" s="239"/>
      <c r="G13" s="239"/>
      <c r="H13" s="239"/>
      <c r="I13" s="239"/>
      <c r="J13" s="239"/>
      <c r="K13" s="239"/>
      <c r="L13" s="239"/>
      <c r="M13" s="239"/>
      <c r="N13" s="239"/>
      <c r="O13" s="239"/>
      <c r="P13" s="239"/>
      <c r="Q13" s="239"/>
      <c r="R13" s="239"/>
      <c r="S13" s="239"/>
      <c r="T13" s="239"/>
      <c r="U13" s="240"/>
      <c r="V13" s="241"/>
      <c r="W13" s="239"/>
      <c r="X13" s="239"/>
      <c r="Y13" s="239"/>
      <c r="Z13" s="239"/>
      <c r="AA13" s="239"/>
      <c r="AB13" s="239"/>
      <c r="AC13" s="239"/>
      <c r="AD13" s="239"/>
      <c r="AE13" s="239"/>
      <c r="AF13" s="239"/>
      <c r="AG13" s="239"/>
      <c r="AH13" s="239"/>
      <c r="AI13" s="239"/>
      <c r="AJ13" s="239"/>
      <c r="AK13" s="239"/>
      <c r="AL13" s="239"/>
      <c r="AM13" s="239"/>
      <c r="AN13" s="239"/>
      <c r="AO13" s="239"/>
      <c r="AP13" s="242"/>
      <c r="AQ13" s="241"/>
      <c r="AR13" s="239"/>
      <c r="AS13" s="239"/>
      <c r="AT13" s="239"/>
      <c r="AU13" s="239"/>
      <c r="AV13" s="239"/>
      <c r="AW13" s="239"/>
      <c r="AX13" s="239"/>
      <c r="AY13" s="239"/>
      <c r="AZ13" s="239"/>
      <c r="BA13" s="239"/>
      <c r="BB13" s="239"/>
      <c r="BC13" s="239"/>
      <c r="BD13" s="239"/>
      <c r="BE13" s="239"/>
      <c r="BF13" s="239"/>
      <c r="BG13" s="239"/>
      <c r="BH13" s="239"/>
      <c r="BI13" s="239"/>
      <c r="BJ13" s="239"/>
      <c r="BK13" s="239"/>
      <c r="BL13" s="242"/>
      <c r="BM13" s="241"/>
      <c r="BN13" s="239"/>
      <c r="BO13" s="239"/>
      <c r="BP13" s="239"/>
      <c r="BQ13" s="239"/>
      <c r="BR13" s="239"/>
      <c r="BS13" s="239"/>
      <c r="BT13" s="242"/>
      <c r="BU13" s="243">
        <f t="shared" si="0"/>
      </c>
      <c r="BV13" s="244">
        <f t="shared" si="1"/>
      </c>
      <c r="BW13" s="245">
        <f t="shared" si="2"/>
        <v>0</v>
      </c>
      <c r="BX13" s="245">
        <f t="shared" si="3"/>
        <v>0</v>
      </c>
      <c r="BY13" s="246"/>
    </row>
    <row r="14" ht="17.1" customHeight="1" spans="1:77" x14ac:dyDescent="0.25">
      <c r="A14" s="236">
        <v>7</v>
      </c>
      <c r="B14" s="237" t="str">
        <f>IF(NOMINA!B7="","",NOMINA!B7)</f>
        <v>CORDOVA MONTAÑO KENDALL MATIAS</v>
      </c>
      <c r="C14" s="238"/>
      <c r="D14" s="239"/>
      <c r="E14" s="239"/>
      <c r="F14" s="239"/>
      <c r="G14" s="239"/>
      <c r="H14" s="239"/>
      <c r="I14" s="239"/>
      <c r="J14" s="239"/>
      <c r="K14" s="239"/>
      <c r="L14" s="239"/>
      <c r="M14" s="239"/>
      <c r="N14" s="239"/>
      <c r="O14" s="239"/>
      <c r="P14" s="239"/>
      <c r="Q14" s="239"/>
      <c r="R14" s="239"/>
      <c r="S14" s="239"/>
      <c r="T14" s="239"/>
      <c r="U14" s="240"/>
      <c r="V14" s="241"/>
      <c r="W14" s="239"/>
      <c r="X14" s="239"/>
      <c r="Y14" s="239"/>
      <c r="Z14" s="239"/>
      <c r="AA14" s="239"/>
      <c r="AB14" s="239"/>
      <c r="AC14" s="239"/>
      <c r="AD14" s="239"/>
      <c r="AE14" s="239"/>
      <c r="AF14" s="239"/>
      <c r="AG14" s="239"/>
      <c r="AH14" s="239"/>
      <c r="AI14" s="239"/>
      <c r="AJ14" s="239"/>
      <c r="AK14" s="239"/>
      <c r="AL14" s="239"/>
      <c r="AM14" s="239"/>
      <c r="AN14" s="239"/>
      <c r="AO14" s="239"/>
      <c r="AP14" s="242"/>
      <c r="AQ14" s="241"/>
      <c r="AR14" s="239"/>
      <c r="AS14" s="239"/>
      <c r="AT14" s="239"/>
      <c r="AU14" s="239"/>
      <c r="AV14" s="239"/>
      <c r="AW14" s="239"/>
      <c r="AX14" s="239"/>
      <c r="AY14" s="239"/>
      <c r="AZ14" s="239"/>
      <c r="BA14" s="239"/>
      <c r="BB14" s="239"/>
      <c r="BC14" s="239"/>
      <c r="BD14" s="239"/>
      <c r="BE14" s="239"/>
      <c r="BF14" s="239"/>
      <c r="BG14" s="239"/>
      <c r="BH14" s="239"/>
      <c r="BI14" s="239"/>
      <c r="BJ14" s="239"/>
      <c r="BK14" s="239"/>
      <c r="BL14" s="242"/>
      <c r="BM14" s="241"/>
      <c r="BN14" s="239"/>
      <c r="BO14" s="239"/>
      <c r="BP14" s="239"/>
      <c r="BQ14" s="239"/>
      <c r="BR14" s="239"/>
      <c r="BS14" s="239"/>
      <c r="BT14" s="242"/>
      <c r="BU14" s="243">
        <f t="shared" si="0"/>
      </c>
      <c r="BV14" s="244">
        <f t="shared" si="1"/>
      </c>
      <c r="BW14" s="245">
        <f t="shared" si="2"/>
        <v>0</v>
      </c>
      <c r="BX14" s="245">
        <f t="shared" si="3"/>
        <v>0</v>
      </c>
      <c r="BY14" s="246"/>
    </row>
    <row r="15" ht="17.1" customHeight="1" spans="1:77" x14ac:dyDescent="0.25">
      <c r="A15" s="236">
        <v>8</v>
      </c>
      <c r="B15" s="237" t="str">
        <f>IF(NOMINA!B8="","",NOMINA!B8)</f>
        <v>CUCHALLO ALORAS CHRISTOPHER </v>
      </c>
      <c r="C15" s="238"/>
      <c r="D15" s="239"/>
      <c r="E15" s="239"/>
      <c r="F15" s="239"/>
      <c r="G15" s="239"/>
      <c r="H15" s="239"/>
      <c r="I15" s="239"/>
      <c r="J15" s="239"/>
      <c r="K15" s="239"/>
      <c r="L15" s="239"/>
      <c r="M15" s="239"/>
      <c r="N15" s="239"/>
      <c r="O15" s="239"/>
      <c r="P15" s="239"/>
      <c r="Q15" s="239"/>
      <c r="R15" s="239"/>
      <c r="S15" s="239"/>
      <c r="T15" s="239"/>
      <c r="U15" s="240"/>
      <c r="V15" s="241"/>
      <c r="W15" s="239"/>
      <c r="X15" s="239"/>
      <c r="Y15" s="239"/>
      <c r="Z15" s="239"/>
      <c r="AA15" s="239"/>
      <c r="AB15" s="239"/>
      <c r="AC15" s="239"/>
      <c r="AD15" s="239"/>
      <c r="AE15" s="239"/>
      <c r="AF15" s="239"/>
      <c r="AG15" s="239"/>
      <c r="AH15" s="239"/>
      <c r="AI15" s="239"/>
      <c r="AJ15" s="239"/>
      <c r="AK15" s="239"/>
      <c r="AL15" s="239"/>
      <c r="AM15" s="239"/>
      <c r="AN15" s="239"/>
      <c r="AO15" s="239"/>
      <c r="AP15" s="242"/>
      <c r="AQ15" s="241"/>
      <c r="AR15" s="239"/>
      <c r="AS15" s="239"/>
      <c r="AT15" s="239"/>
      <c r="AU15" s="239"/>
      <c r="AV15" s="239"/>
      <c r="AW15" s="239"/>
      <c r="AX15" s="239"/>
      <c r="AY15" s="239"/>
      <c r="AZ15" s="239"/>
      <c r="BA15" s="239"/>
      <c r="BB15" s="239"/>
      <c r="BC15" s="239"/>
      <c r="BD15" s="239"/>
      <c r="BE15" s="239"/>
      <c r="BF15" s="239"/>
      <c r="BG15" s="239"/>
      <c r="BH15" s="239"/>
      <c r="BI15" s="239"/>
      <c r="BJ15" s="239"/>
      <c r="BK15" s="239"/>
      <c r="BL15" s="242"/>
      <c r="BM15" s="241"/>
      <c r="BN15" s="239"/>
      <c r="BO15" s="239"/>
      <c r="BP15" s="239"/>
      <c r="BQ15" s="239"/>
      <c r="BR15" s="239"/>
      <c r="BS15" s="239"/>
      <c r="BT15" s="242"/>
      <c r="BU15" s="243">
        <f t="shared" si="0"/>
      </c>
      <c r="BV15" s="244">
        <f t="shared" si="1"/>
      </c>
      <c r="BW15" s="245">
        <f t="shared" si="2"/>
        <v>0</v>
      </c>
      <c r="BX15" s="245">
        <f t="shared" si="3"/>
        <v>0</v>
      </c>
      <c r="BY15" s="246"/>
    </row>
    <row r="16" ht="17.1" customHeight="1" spans="1:77" x14ac:dyDescent="0.25">
      <c r="A16" s="236">
        <v>9</v>
      </c>
      <c r="B16" s="237" t="str">
        <f>IF(NOMINA!B9="","",NOMINA!B9)</f>
        <v>DUARTE MELO ANA CLARA</v>
      </c>
      <c r="C16" s="238"/>
      <c r="D16" s="239"/>
      <c r="E16" s="239"/>
      <c r="F16" s="239"/>
      <c r="G16" s="239"/>
      <c r="H16" s="239"/>
      <c r="I16" s="239"/>
      <c r="J16" s="239"/>
      <c r="K16" s="239"/>
      <c r="L16" s="239"/>
      <c r="M16" s="239"/>
      <c r="N16" s="239"/>
      <c r="O16" s="239"/>
      <c r="P16" s="239"/>
      <c r="Q16" s="239"/>
      <c r="R16" s="239"/>
      <c r="S16" s="239"/>
      <c r="T16" s="239"/>
      <c r="U16" s="240"/>
      <c r="V16" s="241"/>
      <c r="W16" s="239"/>
      <c r="X16" s="239"/>
      <c r="Y16" s="239"/>
      <c r="Z16" s="239"/>
      <c r="AA16" s="239"/>
      <c r="AB16" s="239"/>
      <c r="AC16" s="239"/>
      <c r="AD16" s="239"/>
      <c r="AE16" s="239"/>
      <c r="AF16" s="239"/>
      <c r="AG16" s="239"/>
      <c r="AH16" s="239"/>
      <c r="AI16" s="239"/>
      <c r="AJ16" s="239"/>
      <c r="AK16" s="239"/>
      <c r="AL16" s="239"/>
      <c r="AM16" s="239"/>
      <c r="AN16" s="239"/>
      <c r="AO16" s="239"/>
      <c r="AP16" s="242"/>
      <c r="AQ16" s="241"/>
      <c r="AR16" s="239"/>
      <c r="AS16" s="239"/>
      <c r="AT16" s="239"/>
      <c r="AU16" s="239"/>
      <c r="AV16" s="239"/>
      <c r="AW16" s="239"/>
      <c r="AX16" s="239"/>
      <c r="AY16" s="239"/>
      <c r="AZ16" s="239"/>
      <c r="BA16" s="239"/>
      <c r="BB16" s="239"/>
      <c r="BC16" s="239"/>
      <c r="BD16" s="239"/>
      <c r="BE16" s="239"/>
      <c r="BF16" s="239"/>
      <c r="BG16" s="239"/>
      <c r="BH16" s="239"/>
      <c r="BI16" s="239"/>
      <c r="BJ16" s="239"/>
      <c r="BK16" s="239"/>
      <c r="BL16" s="242"/>
      <c r="BM16" s="241"/>
      <c r="BN16" s="239"/>
      <c r="BO16" s="239"/>
      <c r="BP16" s="239"/>
      <c r="BQ16" s="239"/>
      <c r="BR16" s="239"/>
      <c r="BS16" s="239"/>
      <c r="BT16" s="242"/>
      <c r="BU16" s="243">
        <f t="shared" si="0"/>
      </c>
      <c r="BV16" s="244">
        <f t="shared" si="1"/>
      </c>
      <c r="BW16" s="245">
        <f t="shared" si="2"/>
        <v>0</v>
      </c>
      <c r="BX16" s="245">
        <f t="shared" si="3"/>
        <v>0</v>
      </c>
      <c r="BY16" s="246"/>
    </row>
    <row r="17" ht="17.1" customHeight="1" spans="1:77" x14ac:dyDescent="0.25">
      <c r="A17" s="236">
        <v>10</v>
      </c>
      <c r="B17" s="237" t="str">
        <f>IF(NOMINA!B10="","",NOMINA!B10)</f>
        <v>GONZALES ROJAS ANTONELLA INDIRA</v>
      </c>
      <c r="C17" s="238"/>
      <c r="D17" s="239"/>
      <c r="E17" s="239"/>
      <c r="F17" s="239"/>
      <c r="G17" s="239"/>
      <c r="H17" s="239"/>
      <c r="I17" s="239"/>
      <c r="J17" s="239"/>
      <c r="K17" s="239"/>
      <c r="L17" s="239"/>
      <c r="M17" s="239"/>
      <c r="N17" s="239"/>
      <c r="O17" s="239"/>
      <c r="P17" s="239"/>
      <c r="Q17" s="239"/>
      <c r="R17" s="239"/>
      <c r="S17" s="239"/>
      <c r="T17" s="239"/>
      <c r="U17" s="240"/>
      <c r="V17" s="241"/>
      <c r="W17" s="239"/>
      <c r="X17" s="239"/>
      <c r="Y17" s="239"/>
      <c r="Z17" s="239"/>
      <c r="AA17" s="239"/>
      <c r="AB17" s="239"/>
      <c r="AC17" s="239"/>
      <c r="AD17" s="239"/>
      <c r="AE17" s="239"/>
      <c r="AF17" s="239"/>
      <c r="AG17" s="239"/>
      <c r="AH17" s="239"/>
      <c r="AI17" s="239"/>
      <c r="AJ17" s="239"/>
      <c r="AK17" s="239"/>
      <c r="AL17" s="239"/>
      <c r="AM17" s="239"/>
      <c r="AN17" s="239"/>
      <c r="AO17" s="239"/>
      <c r="AP17" s="242"/>
      <c r="AQ17" s="241"/>
      <c r="AR17" s="239"/>
      <c r="AS17" s="239"/>
      <c r="AT17" s="239"/>
      <c r="AU17" s="239"/>
      <c r="AV17" s="239"/>
      <c r="AW17" s="239"/>
      <c r="AX17" s="239"/>
      <c r="AY17" s="239"/>
      <c r="AZ17" s="239"/>
      <c r="BA17" s="239"/>
      <c r="BB17" s="239"/>
      <c r="BC17" s="239"/>
      <c r="BD17" s="239"/>
      <c r="BE17" s="239"/>
      <c r="BF17" s="239"/>
      <c r="BG17" s="239"/>
      <c r="BH17" s="239"/>
      <c r="BI17" s="239"/>
      <c r="BJ17" s="239"/>
      <c r="BK17" s="239"/>
      <c r="BL17" s="242"/>
      <c r="BM17" s="241"/>
      <c r="BN17" s="239"/>
      <c r="BO17" s="239"/>
      <c r="BP17" s="239"/>
      <c r="BQ17" s="239"/>
      <c r="BR17" s="239"/>
      <c r="BS17" s="239"/>
      <c r="BT17" s="242"/>
      <c r="BU17" s="243">
        <f t="shared" si="0"/>
      </c>
      <c r="BV17" s="244">
        <f t="shared" si="1"/>
      </c>
      <c r="BW17" s="245">
        <f t="shared" si="2"/>
        <v>0</v>
      </c>
      <c r="BX17" s="245">
        <f t="shared" si="3"/>
        <v>0</v>
      </c>
      <c r="BY17" s="246"/>
    </row>
    <row r="18" ht="17.1" customHeight="1" spans="1:77" x14ac:dyDescent="0.25">
      <c r="A18" s="236">
        <v>11</v>
      </c>
      <c r="B18" s="237" t="str">
        <f>IF(NOMINA!B11="","",NOMINA!B11)</f>
        <v>GUERRA PANTIGOSO ROGER ALEJANDRO</v>
      </c>
      <c r="C18" s="238"/>
      <c r="D18" s="239"/>
      <c r="E18" s="239"/>
      <c r="F18" s="239"/>
      <c r="G18" s="239"/>
      <c r="H18" s="239"/>
      <c r="I18" s="239"/>
      <c r="J18" s="239"/>
      <c r="K18" s="239"/>
      <c r="L18" s="239"/>
      <c r="M18" s="239"/>
      <c r="N18" s="239"/>
      <c r="O18" s="239"/>
      <c r="P18" s="239"/>
      <c r="Q18" s="239"/>
      <c r="R18" s="239"/>
      <c r="S18" s="239"/>
      <c r="T18" s="239"/>
      <c r="U18" s="240"/>
      <c r="V18" s="241"/>
      <c r="W18" s="239"/>
      <c r="X18" s="239"/>
      <c r="Y18" s="239"/>
      <c r="Z18" s="239"/>
      <c r="AA18" s="239"/>
      <c r="AB18" s="239"/>
      <c r="AC18" s="239"/>
      <c r="AD18" s="239"/>
      <c r="AE18" s="239"/>
      <c r="AF18" s="239"/>
      <c r="AG18" s="239"/>
      <c r="AH18" s="239"/>
      <c r="AI18" s="239"/>
      <c r="AJ18" s="239"/>
      <c r="AK18" s="239"/>
      <c r="AL18" s="239"/>
      <c r="AM18" s="239"/>
      <c r="AN18" s="239"/>
      <c r="AO18" s="239"/>
      <c r="AP18" s="242"/>
      <c r="AQ18" s="241"/>
      <c r="AR18" s="239"/>
      <c r="AS18" s="239"/>
      <c r="AT18" s="239"/>
      <c r="AU18" s="239"/>
      <c r="AV18" s="239"/>
      <c r="AW18" s="239"/>
      <c r="AX18" s="239"/>
      <c r="AY18" s="239"/>
      <c r="AZ18" s="239"/>
      <c r="BA18" s="239"/>
      <c r="BB18" s="239"/>
      <c r="BC18" s="239"/>
      <c r="BD18" s="239"/>
      <c r="BE18" s="239"/>
      <c r="BF18" s="239"/>
      <c r="BG18" s="239"/>
      <c r="BH18" s="239"/>
      <c r="BI18" s="239"/>
      <c r="BJ18" s="239"/>
      <c r="BK18" s="239"/>
      <c r="BL18" s="242"/>
      <c r="BM18" s="241"/>
      <c r="BN18" s="239"/>
      <c r="BO18" s="239"/>
      <c r="BP18" s="239"/>
      <c r="BQ18" s="239"/>
      <c r="BR18" s="239"/>
      <c r="BS18" s="239"/>
      <c r="BT18" s="242"/>
      <c r="BU18" s="243">
        <f t="shared" si="0"/>
      </c>
      <c r="BV18" s="244">
        <f t="shared" si="1"/>
      </c>
      <c r="BW18" s="245">
        <f t="shared" si="2"/>
        <v>0</v>
      </c>
      <c r="BX18" s="245">
        <f t="shared" si="3"/>
        <v>0</v>
      </c>
      <c r="BY18" s="246"/>
    </row>
    <row r="19" ht="17.1" customHeight="1" spans="1:77" x14ac:dyDescent="0.25">
      <c r="A19" s="236">
        <v>12</v>
      </c>
      <c r="B19" s="237" t="str">
        <f>IF(NOMINA!B12="","",NOMINA!B12)</f>
        <v>LEON GARNICA JUNIOR ISAIAS</v>
      </c>
      <c r="C19" s="238"/>
      <c r="D19" s="239"/>
      <c r="E19" s="239"/>
      <c r="F19" s="239"/>
      <c r="G19" s="239"/>
      <c r="H19" s="239"/>
      <c r="I19" s="239"/>
      <c r="J19" s="239"/>
      <c r="K19" s="239"/>
      <c r="L19" s="239"/>
      <c r="M19" s="239"/>
      <c r="N19" s="239"/>
      <c r="O19" s="239"/>
      <c r="P19" s="239"/>
      <c r="Q19" s="239"/>
      <c r="R19" s="239"/>
      <c r="S19" s="239"/>
      <c r="T19" s="239"/>
      <c r="U19" s="240"/>
      <c r="V19" s="241"/>
      <c r="W19" s="239"/>
      <c r="X19" s="239"/>
      <c r="Y19" s="239"/>
      <c r="Z19" s="239"/>
      <c r="AA19" s="239"/>
      <c r="AB19" s="239"/>
      <c r="AC19" s="239"/>
      <c r="AD19" s="239"/>
      <c r="AE19" s="239"/>
      <c r="AF19" s="239"/>
      <c r="AG19" s="239"/>
      <c r="AH19" s="239"/>
      <c r="AI19" s="239"/>
      <c r="AJ19" s="239"/>
      <c r="AK19" s="239"/>
      <c r="AL19" s="239"/>
      <c r="AM19" s="239"/>
      <c r="AN19" s="239"/>
      <c r="AO19" s="239"/>
      <c r="AP19" s="242"/>
      <c r="AQ19" s="241"/>
      <c r="AR19" s="239"/>
      <c r="AS19" s="239"/>
      <c r="AT19" s="239"/>
      <c r="AU19" s="239"/>
      <c r="AV19" s="239"/>
      <c r="AW19" s="239"/>
      <c r="AX19" s="239"/>
      <c r="AY19" s="239"/>
      <c r="AZ19" s="239"/>
      <c r="BA19" s="239"/>
      <c r="BB19" s="239"/>
      <c r="BC19" s="239"/>
      <c r="BD19" s="239"/>
      <c r="BE19" s="239"/>
      <c r="BF19" s="239"/>
      <c r="BG19" s="239"/>
      <c r="BH19" s="239"/>
      <c r="BI19" s="239"/>
      <c r="BJ19" s="239"/>
      <c r="BK19" s="239"/>
      <c r="BL19" s="242"/>
      <c r="BM19" s="241"/>
      <c r="BN19" s="239"/>
      <c r="BO19" s="239"/>
      <c r="BP19" s="239"/>
      <c r="BQ19" s="239"/>
      <c r="BR19" s="239"/>
      <c r="BS19" s="239"/>
      <c r="BT19" s="242"/>
      <c r="BU19" s="243">
        <f t="shared" si="0"/>
      </c>
      <c r="BV19" s="244">
        <f t="shared" si="1"/>
      </c>
      <c r="BW19" s="245">
        <f t="shared" si="2"/>
        <v>0</v>
      </c>
      <c r="BX19" s="245">
        <f t="shared" si="3"/>
        <v>0</v>
      </c>
      <c r="BY19" s="246"/>
    </row>
    <row r="20" ht="17.1" customHeight="1" spans="1:77" x14ac:dyDescent="0.25">
      <c r="A20" s="236">
        <v>13</v>
      </c>
      <c r="B20" s="237" t="str">
        <f>IF(NOMINA!B13="","",NOMINA!B13)</f>
        <v>MAMANI ESTRADA MARISOL CARMEN</v>
      </c>
      <c r="C20" s="238"/>
      <c r="D20" s="239"/>
      <c r="E20" s="239"/>
      <c r="F20" s="239"/>
      <c r="G20" s="239"/>
      <c r="H20" s="239"/>
      <c r="I20" s="239"/>
      <c r="J20" s="239"/>
      <c r="K20" s="239"/>
      <c r="L20" s="239"/>
      <c r="M20" s="239"/>
      <c r="N20" s="239"/>
      <c r="O20" s="239"/>
      <c r="P20" s="239"/>
      <c r="Q20" s="239"/>
      <c r="R20" s="239"/>
      <c r="S20" s="239"/>
      <c r="T20" s="239"/>
      <c r="U20" s="240"/>
      <c r="V20" s="241"/>
      <c r="W20" s="239"/>
      <c r="X20" s="239"/>
      <c r="Y20" s="239"/>
      <c r="Z20" s="239"/>
      <c r="AA20" s="239"/>
      <c r="AB20" s="239"/>
      <c r="AC20" s="239"/>
      <c r="AD20" s="239"/>
      <c r="AE20" s="239"/>
      <c r="AF20" s="239"/>
      <c r="AG20" s="239"/>
      <c r="AH20" s="239"/>
      <c r="AI20" s="239"/>
      <c r="AJ20" s="239"/>
      <c r="AK20" s="239"/>
      <c r="AL20" s="239"/>
      <c r="AM20" s="239"/>
      <c r="AN20" s="239"/>
      <c r="AO20" s="239"/>
      <c r="AP20" s="242"/>
      <c r="AQ20" s="241"/>
      <c r="AR20" s="239"/>
      <c r="AS20" s="239"/>
      <c r="AT20" s="239"/>
      <c r="AU20" s="239"/>
      <c r="AV20" s="239"/>
      <c r="AW20" s="239"/>
      <c r="AX20" s="239"/>
      <c r="AY20" s="239"/>
      <c r="AZ20" s="239"/>
      <c r="BA20" s="239"/>
      <c r="BB20" s="239"/>
      <c r="BC20" s="239"/>
      <c r="BD20" s="239"/>
      <c r="BE20" s="239"/>
      <c r="BF20" s="239"/>
      <c r="BG20" s="239"/>
      <c r="BH20" s="239"/>
      <c r="BI20" s="239"/>
      <c r="BJ20" s="239"/>
      <c r="BK20" s="239"/>
      <c r="BL20" s="242"/>
      <c r="BM20" s="241"/>
      <c r="BN20" s="239"/>
      <c r="BO20" s="239"/>
      <c r="BP20" s="239"/>
      <c r="BQ20" s="239"/>
      <c r="BR20" s="239"/>
      <c r="BS20" s="239"/>
      <c r="BT20" s="242"/>
      <c r="BU20" s="243">
        <f t="shared" si="0"/>
      </c>
      <c r="BV20" s="244">
        <f t="shared" si="1"/>
      </c>
      <c r="BW20" s="245">
        <f t="shared" si="2"/>
        <v>0</v>
      </c>
      <c r="BX20" s="245">
        <f t="shared" si="3"/>
        <v>0</v>
      </c>
      <c r="BY20" s="246"/>
    </row>
    <row r="21" ht="17.1" customHeight="1" spans="1:77" x14ac:dyDescent="0.25">
      <c r="A21" s="236">
        <v>14</v>
      </c>
      <c r="B21" s="237" t="str">
        <f>IF(NOMINA!B14="","",NOMINA!B14)</f>
        <v>MURILLO CALIZAYA DAVID GABRIEL</v>
      </c>
      <c r="C21" s="238"/>
      <c r="D21" s="239"/>
      <c r="E21" s="239"/>
      <c r="F21" s="239"/>
      <c r="G21" s="239"/>
      <c r="H21" s="239"/>
      <c r="I21" s="239"/>
      <c r="J21" s="239"/>
      <c r="K21" s="239"/>
      <c r="L21" s="239"/>
      <c r="M21" s="239"/>
      <c r="N21" s="239"/>
      <c r="O21" s="239"/>
      <c r="P21" s="239"/>
      <c r="Q21" s="239"/>
      <c r="R21" s="239"/>
      <c r="S21" s="239"/>
      <c r="T21" s="239"/>
      <c r="U21" s="240"/>
      <c r="V21" s="241"/>
      <c r="W21" s="239"/>
      <c r="X21" s="239"/>
      <c r="Y21" s="239"/>
      <c r="Z21" s="239"/>
      <c r="AA21" s="239"/>
      <c r="AB21" s="239"/>
      <c r="AC21" s="239"/>
      <c r="AD21" s="239"/>
      <c r="AE21" s="239"/>
      <c r="AF21" s="239"/>
      <c r="AG21" s="239"/>
      <c r="AH21" s="239"/>
      <c r="AI21" s="239"/>
      <c r="AJ21" s="239"/>
      <c r="AK21" s="239"/>
      <c r="AL21" s="239"/>
      <c r="AM21" s="239"/>
      <c r="AN21" s="239"/>
      <c r="AO21" s="239"/>
      <c r="AP21" s="242"/>
      <c r="AQ21" s="241"/>
      <c r="AR21" s="239"/>
      <c r="AS21" s="239"/>
      <c r="AT21" s="239"/>
      <c r="AU21" s="239"/>
      <c r="AV21" s="239"/>
      <c r="AW21" s="239"/>
      <c r="AX21" s="239"/>
      <c r="AY21" s="239"/>
      <c r="AZ21" s="239"/>
      <c r="BA21" s="239"/>
      <c r="BB21" s="239"/>
      <c r="BC21" s="239"/>
      <c r="BD21" s="239"/>
      <c r="BE21" s="239"/>
      <c r="BF21" s="239"/>
      <c r="BG21" s="239"/>
      <c r="BH21" s="239"/>
      <c r="BI21" s="239"/>
      <c r="BJ21" s="239"/>
      <c r="BK21" s="239"/>
      <c r="BL21" s="242"/>
      <c r="BM21" s="241"/>
      <c r="BN21" s="239"/>
      <c r="BO21" s="239"/>
      <c r="BP21" s="239"/>
      <c r="BQ21" s="239"/>
      <c r="BR21" s="239"/>
      <c r="BS21" s="239"/>
      <c r="BT21" s="242"/>
      <c r="BU21" s="243">
        <f t="shared" si="0"/>
      </c>
      <c r="BV21" s="244">
        <f t="shared" si="1"/>
      </c>
      <c r="BW21" s="245">
        <f t="shared" si="2"/>
        <v>0</v>
      </c>
      <c r="BX21" s="245">
        <f t="shared" si="3"/>
        <v>0</v>
      </c>
      <c r="BY21" s="246"/>
    </row>
    <row r="22" ht="17.1" customHeight="1" spans="1:77" x14ac:dyDescent="0.25">
      <c r="A22" s="236">
        <v>15</v>
      </c>
      <c r="B22" s="237" t="str">
        <f>IF(NOMINA!B15="","",NOMINA!B15)</f>
        <v>OROSCO LIMACHI ADRIAN </v>
      </c>
      <c r="C22" s="238"/>
      <c r="D22" s="239"/>
      <c r="E22" s="239"/>
      <c r="F22" s="239"/>
      <c r="G22" s="239"/>
      <c r="H22" s="239"/>
      <c r="I22" s="239"/>
      <c r="J22" s="239"/>
      <c r="K22" s="239"/>
      <c r="L22" s="239"/>
      <c r="M22" s="239"/>
      <c r="N22" s="239"/>
      <c r="O22" s="239"/>
      <c r="P22" s="239"/>
      <c r="Q22" s="239"/>
      <c r="R22" s="239"/>
      <c r="S22" s="239"/>
      <c r="T22" s="239"/>
      <c r="U22" s="240"/>
      <c r="V22" s="241"/>
      <c r="W22" s="239"/>
      <c r="X22" s="239"/>
      <c r="Y22" s="239"/>
      <c r="Z22" s="239"/>
      <c r="AA22" s="239"/>
      <c r="AB22" s="239"/>
      <c r="AC22" s="239"/>
      <c r="AD22" s="239"/>
      <c r="AE22" s="239"/>
      <c r="AF22" s="239"/>
      <c r="AG22" s="239"/>
      <c r="AH22" s="239"/>
      <c r="AI22" s="239"/>
      <c r="AJ22" s="239"/>
      <c r="AK22" s="239"/>
      <c r="AL22" s="239"/>
      <c r="AM22" s="239"/>
      <c r="AN22" s="239"/>
      <c r="AO22" s="239"/>
      <c r="AP22" s="242"/>
      <c r="AQ22" s="241"/>
      <c r="AR22" s="239"/>
      <c r="AS22" s="239"/>
      <c r="AT22" s="239"/>
      <c r="AU22" s="239"/>
      <c r="AV22" s="239"/>
      <c r="AW22" s="239"/>
      <c r="AX22" s="239"/>
      <c r="AY22" s="239"/>
      <c r="AZ22" s="239"/>
      <c r="BA22" s="239"/>
      <c r="BB22" s="239"/>
      <c r="BC22" s="239"/>
      <c r="BD22" s="239"/>
      <c r="BE22" s="239"/>
      <c r="BF22" s="239"/>
      <c r="BG22" s="239"/>
      <c r="BH22" s="239"/>
      <c r="BI22" s="239"/>
      <c r="BJ22" s="239"/>
      <c r="BK22" s="239"/>
      <c r="BL22" s="242"/>
      <c r="BM22" s="241"/>
      <c r="BN22" s="239"/>
      <c r="BO22" s="239"/>
      <c r="BP22" s="239"/>
      <c r="BQ22" s="239"/>
      <c r="BR22" s="239"/>
      <c r="BS22" s="239"/>
      <c r="BT22" s="242"/>
      <c r="BU22" s="243">
        <f t="shared" si="0"/>
      </c>
      <c r="BV22" s="244">
        <f t="shared" si="1"/>
      </c>
      <c r="BW22" s="245">
        <f t="shared" si="2"/>
        <v>0</v>
      </c>
      <c r="BX22" s="245">
        <f t="shared" si="3"/>
        <v>0</v>
      </c>
      <c r="BY22" s="246"/>
    </row>
    <row r="23" ht="17.1" customHeight="1" spans="1:77" x14ac:dyDescent="0.25">
      <c r="A23" s="236">
        <v>16</v>
      </c>
      <c r="B23" s="237" t="str">
        <f>IF(NOMINA!B16="","",NOMINA!B16)</f>
        <v>REINAGA CHOQUECALLATA DAYANA </v>
      </c>
      <c r="C23" s="238"/>
      <c r="D23" s="239"/>
      <c r="E23" s="239"/>
      <c r="F23" s="239"/>
      <c r="G23" s="239"/>
      <c r="H23" s="239"/>
      <c r="I23" s="239"/>
      <c r="J23" s="239"/>
      <c r="K23" s="239"/>
      <c r="L23" s="239"/>
      <c r="M23" s="239"/>
      <c r="N23" s="239"/>
      <c r="O23" s="239"/>
      <c r="P23" s="239"/>
      <c r="Q23" s="239"/>
      <c r="R23" s="239"/>
      <c r="S23" s="239"/>
      <c r="T23" s="239"/>
      <c r="U23" s="240"/>
      <c r="V23" s="241"/>
      <c r="W23" s="239"/>
      <c r="X23" s="239"/>
      <c r="Y23" s="239"/>
      <c r="Z23" s="239"/>
      <c r="AA23" s="239"/>
      <c r="AB23" s="239"/>
      <c r="AC23" s="239"/>
      <c r="AD23" s="239"/>
      <c r="AE23" s="239"/>
      <c r="AF23" s="239"/>
      <c r="AG23" s="239"/>
      <c r="AH23" s="239"/>
      <c r="AI23" s="239"/>
      <c r="AJ23" s="239"/>
      <c r="AK23" s="239"/>
      <c r="AL23" s="239"/>
      <c r="AM23" s="239"/>
      <c r="AN23" s="239"/>
      <c r="AO23" s="239"/>
      <c r="AP23" s="242"/>
      <c r="AQ23" s="241"/>
      <c r="AR23" s="239"/>
      <c r="AS23" s="239"/>
      <c r="AT23" s="239"/>
      <c r="AU23" s="239"/>
      <c r="AV23" s="239"/>
      <c r="AW23" s="239"/>
      <c r="AX23" s="239"/>
      <c r="AY23" s="239"/>
      <c r="AZ23" s="239"/>
      <c r="BA23" s="239"/>
      <c r="BB23" s="239"/>
      <c r="BC23" s="239"/>
      <c r="BD23" s="239"/>
      <c r="BE23" s="239"/>
      <c r="BF23" s="239"/>
      <c r="BG23" s="239"/>
      <c r="BH23" s="239"/>
      <c r="BI23" s="239"/>
      <c r="BJ23" s="239"/>
      <c r="BK23" s="239"/>
      <c r="BL23" s="242"/>
      <c r="BM23" s="241"/>
      <c r="BN23" s="239"/>
      <c r="BO23" s="239"/>
      <c r="BP23" s="239"/>
      <c r="BQ23" s="239"/>
      <c r="BR23" s="239"/>
      <c r="BS23" s="239"/>
      <c r="BT23" s="242"/>
      <c r="BU23" s="243">
        <f t="shared" si="0"/>
      </c>
      <c r="BV23" s="244">
        <f t="shared" si="1"/>
      </c>
      <c r="BW23" s="245">
        <f t="shared" si="2"/>
        <v>0</v>
      </c>
      <c r="BX23" s="245">
        <f t="shared" si="3"/>
        <v>0</v>
      </c>
      <c r="BY23" s="246"/>
    </row>
    <row r="24" ht="17.1" customHeight="1" spans="1:77" x14ac:dyDescent="0.25">
      <c r="A24" s="236">
        <v>17</v>
      </c>
      <c r="B24" s="237" t="str">
        <f>IF(NOMINA!B17="","",NOMINA!B17)</f>
        <v>RIVERO VIDAL LUZ MARIA</v>
      </c>
      <c r="C24" s="238"/>
      <c r="D24" s="239"/>
      <c r="E24" s="239"/>
      <c r="F24" s="239"/>
      <c r="G24" s="239"/>
      <c r="H24" s="239"/>
      <c r="I24" s="239"/>
      <c r="J24" s="239"/>
      <c r="K24" s="239"/>
      <c r="L24" s="239"/>
      <c r="M24" s="239"/>
      <c r="N24" s="239"/>
      <c r="O24" s="239"/>
      <c r="P24" s="239"/>
      <c r="Q24" s="239"/>
      <c r="R24" s="239"/>
      <c r="S24" s="239"/>
      <c r="T24" s="239"/>
      <c r="U24" s="240"/>
      <c r="V24" s="241"/>
      <c r="W24" s="239"/>
      <c r="X24" s="239"/>
      <c r="Y24" s="239"/>
      <c r="Z24" s="239"/>
      <c r="AA24" s="239"/>
      <c r="AB24" s="239"/>
      <c r="AC24" s="239"/>
      <c r="AD24" s="239"/>
      <c r="AE24" s="239"/>
      <c r="AF24" s="239"/>
      <c r="AG24" s="239"/>
      <c r="AH24" s="239"/>
      <c r="AI24" s="239"/>
      <c r="AJ24" s="239"/>
      <c r="AK24" s="239"/>
      <c r="AL24" s="239"/>
      <c r="AM24" s="239"/>
      <c r="AN24" s="239"/>
      <c r="AO24" s="239"/>
      <c r="AP24" s="242"/>
      <c r="AQ24" s="241"/>
      <c r="AR24" s="239"/>
      <c r="AS24" s="239"/>
      <c r="AT24" s="239"/>
      <c r="AU24" s="239"/>
      <c r="AV24" s="239"/>
      <c r="AW24" s="239"/>
      <c r="AX24" s="239"/>
      <c r="AY24" s="239"/>
      <c r="AZ24" s="239"/>
      <c r="BA24" s="239"/>
      <c r="BB24" s="239"/>
      <c r="BC24" s="239"/>
      <c r="BD24" s="239"/>
      <c r="BE24" s="239"/>
      <c r="BF24" s="239"/>
      <c r="BG24" s="239"/>
      <c r="BH24" s="239"/>
      <c r="BI24" s="239"/>
      <c r="BJ24" s="239"/>
      <c r="BK24" s="239"/>
      <c r="BL24" s="242"/>
      <c r="BM24" s="241"/>
      <c r="BN24" s="239"/>
      <c r="BO24" s="239"/>
      <c r="BP24" s="239"/>
      <c r="BQ24" s="239"/>
      <c r="BR24" s="239"/>
      <c r="BS24" s="239"/>
      <c r="BT24" s="242"/>
      <c r="BU24" s="243">
        <f t="shared" si="0"/>
      </c>
      <c r="BV24" s="244">
        <f t="shared" si="1"/>
      </c>
      <c r="BW24" s="245">
        <f t="shared" si="2"/>
        <v>0</v>
      </c>
      <c r="BX24" s="245">
        <f t="shared" si="3"/>
        <v>0</v>
      </c>
      <c r="BY24" s="246"/>
    </row>
    <row r="25" ht="17.1" customHeight="1" spans="1:77" x14ac:dyDescent="0.25">
      <c r="A25" s="236">
        <v>18</v>
      </c>
      <c r="B25" s="237" t="str">
        <f>IF(NOMINA!B18="","",NOMINA!B18)</f>
        <v>ROJAS MESA KIMBERLYN DARLY</v>
      </c>
      <c r="C25" s="238"/>
      <c r="D25" s="239"/>
      <c r="E25" s="239"/>
      <c r="F25" s="239"/>
      <c r="G25" s="239"/>
      <c r="H25" s="239"/>
      <c r="I25" s="239"/>
      <c r="J25" s="239"/>
      <c r="K25" s="239"/>
      <c r="L25" s="239"/>
      <c r="M25" s="239"/>
      <c r="N25" s="239"/>
      <c r="O25" s="239"/>
      <c r="P25" s="239"/>
      <c r="Q25" s="239"/>
      <c r="R25" s="239"/>
      <c r="S25" s="239"/>
      <c r="T25" s="239"/>
      <c r="U25" s="240"/>
      <c r="V25" s="241"/>
      <c r="W25" s="239"/>
      <c r="X25" s="239"/>
      <c r="Y25" s="239"/>
      <c r="Z25" s="239"/>
      <c r="AA25" s="239"/>
      <c r="AB25" s="239"/>
      <c r="AC25" s="239"/>
      <c r="AD25" s="239"/>
      <c r="AE25" s="239"/>
      <c r="AF25" s="239"/>
      <c r="AG25" s="239"/>
      <c r="AH25" s="239"/>
      <c r="AI25" s="239"/>
      <c r="AJ25" s="239"/>
      <c r="AK25" s="239"/>
      <c r="AL25" s="239"/>
      <c r="AM25" s="239"/>
      <c r="AN25" s="239"/>
      <c r="AO25" s="239"/>
      <c r="AP25" s="242"/>
      <c r="AQ25" s="241"/>
      <c r="AR25" s="239"/>
      <c r="AS25" s="239"/>
      <c r="AT25" s="239"/>
      <c r="AU25" s="239"/>
      <c r="AV25" s="239"/>
      <c r="AW25" s="239"/>
      <c r="AX25" s="239"/>
      <c r="AY25" s="239"/>
      <c r="AZ25" s="239"/>
      <c r="BA25" s="239"/>
      <c r="BB25" s="239"/>
      <c r="BC25" s="239"/>
      <c r="BD25" s="239"/>
      <c r="BE25" s="239"/>
      <c r="BF25" s="239"/>
      <c r="BG25" s="239"/>
      <c r="BH25" s="239"/>
      <c r="BI25" s="239"/>
      <c r="BJ25" s="239"/>
      <c r="BK25" s="239"/>
      <c r="BL25" s="242"/>
      <c r="BM25" s="241"/>
      <c r="BN25" s="239"/>
      <c r="BO25" s="239"/>
      <c r="BP25" s="239"/>
      <c r="BQ25" s="239"/>
      <c r="BR25" s="239"/>
      <c r="BS25" s="239"/>
      <c r="BT25" s="242"/>
      <c r="BU25" s="243">
        <f t="shared" si="0"/>
      </c>
      <c r="BV25" s="244">
        <f t="shared" si="1"/>
      </c>
      <c r="BW25" s="245">
        <f t="shared" si="2"/>
        <v>0</v>
      </c>
      <c r="BX25" s="245">
        <f t="shared" si="3"/>
        <v>0</v>
      </c>
      <c r="BY25" s="246"/>
    </row>
    <row r="26" ht="17.1" customHeight="1" spans="1:77" x14ac:dyDescent="0.25">
      <c r="A26" s="236">
        <v>19</v>
      </c>
      <c r="B26" s="237" t="str">
        <f>IF(NOMINA!B19="","",NOMINA!B19)</f>
        <v>SOLIZ SAAVEDRA FERNANDO MARTIN</v>
      </c>
      <c r="C26" s="238"/>
      <c r="D26" s="239"/>
      <c r="E26" s="239"/>
      <c r="F26" s="239"/>
      <c r="G26" s="239"/>
      <c r="H26" s="239"/>
      <c r="I26" s="239"/>
      <c r="J26" s="239"/>
      <c r="K26" s="239"/>
      <c r="L26" s="239"/>
      <c r="M26" s="239"/>
      <c r="N26" s="239"/>
      <c r="O26" s="239"/>
      <c r="P26" s="239"/>
      <c r="Q26" s="239"/>
      <c r="R26" s="239"/>
      <c r="S26" s="239"/>
      <c r="T26" s="239"/>
      <c r="U26" s="240"/>
      <c r="V26" s="241"/>
      <c r="W26" s="239"/>
      <c r="X26" s="239"/>
      <c r="Y26" s="239"/>
      <c r="Z26" s="239"/>
      <c r="AA26" s="239"/>
      <c r="AB26" s="239"/>
      <c r="AC26" s="239"/>
      <c r="AD26" s="239"/>
      <c r="AE26" s="239"/>
      <c r="AF26" s="239"/>
      <c r="AG26" s="239"/>
      <c r="AH26" s="239"/>
      <c r="AI26" s="239"/>
      <c r="AJ26" s="239"/>
      <c r="AK26" s="239"/>
      <c r="AL26" s="239"/>
      <c r="AM26" s="239"/>
      <c r="AN26" s="239"/>
      <c r="AO26" s="239"/>
      <c r="AP26" s="242"/>
      <c r="AQ26" s="241"/>
      <c r="AR26" s="239"/>
      <c r="AS26" s="239"/>
      <c r="AT26" s="239"/>
      <c r="AU26" s="239"/>
      <c r="AV26" s="239"/>
      <c r="AW26" s="239"/>
      <c r="AX26" s="239"/>
      <c r="AY26" s="239"/>
      <c r="AZ26" s="239"/>
      <c r="BA26" s="239"/>
      <c r="BB26" s="239"/>
      <c r="BC26" s="239"/>
      <c r="BD26" s="239"/>
      <c r="BE26" s="239"/>
      <c r="BF26" s="239"/>
      <c r="BG26" s="239"/>
      <c r="BH26" s="239"/>
      <c r="BI26" s="239"/>
      <c r="BJ26" s="239"/>
      <c r="BK26" s="239"/>
      <c r="BL26" s="242"/>
      <c r="BM26" s="241"/>
      <c r="BN26" s="239"/>
      <c r="BO26" s="239"/>
      <c r="BP26" s="239"/>
      <c r="BQ26" s="239"/>
      <c r="BR26" s="239"/>
      <c r="BS26" s="239"/>
      <c r="BT26" s="242"/>
      <c r="BU26" s="243">
        <f t="shared" si="0"/>
      </c>
      <c r="BV26" s="244">
        <f t="shared" si="1"/>
      </c>
      <c r="BW26" s="245">
        <f t="shared" si="2"/>
        <v>0</v>
      </c>
      <c r="BX26" s="245">
        <f t="shared" si="3"/>
        <v>0</v>
      </c>
      <c r="BY26" s="246"/>
    </row>
    <row r="27" ht="17.1" customHeight="1" spans="1:77" x14ac:dyDescent="0.25">
      <c r="A27" s="236">
        <v>20</v>
      </c>
      <c r="B27" s="237" t="str">
        <f>IF(NOMINA!B20="","",NOMINA!B20)</f>
        <v>VILLARROEL CAMPOS ISAIAS ORIOL</v>
      </c>
      <c r="C27" s="238"/>
      <c r="D27" s="239"/>
      <c r="E27" s="239"/>
      <c r="F27" s="239"/>
      <c r="G27" s="239"/>
      <c r="H27" s="239"/>
      <c r="I27" s="239"/>
      <c r="J27" s="239"/>
      <c r="K27" s="239"/>
      <c r="L27" s="239"/>
      <c r="M27" s="239"/>
      <c r="N27" s="239"/>
      <c r="O27" s="239"/>
      <c r="P27" s="239"/>
      <c r="Q27" s="239"/>
      <c r="R27" s="239"/>
      <c r="S27" s="239"/>
      <c r="T27" s="239"/>
      <c r="U27" s="240"/>
      <c r="V27" s="241"/>
      <c r="W27" s="239"/>
      <c r="X27" s="239"/>
      <c r="Y27" s="239"/>
      <c r="Z27" s="239"/>
      <c r="AA27" s="239"/>
      <c r="AB27" s="239"/>
      <c r="AC27" s="239"/>
      <c r="AD27" s="239"/>
      <c r="AE27" s="239"/>
      <c r="AF27" s="239"/>
      <c r="AG27" s="239"/>
      <c r="AH27" s="239"/>
      <c r="AI27" s="239"/>
      <c r="AJ27" s="239"/>
      <c r="AK27" s="239"/>
      <c r="AL27" s="239"/>
      <c r="AM27" s="239"/>
      <c r="AN27" s="239"/>
      <c r="AO27" s="239"/>
      <c r="AP27" s="242"/>
      <c r="AQ27" s="241"/>
      <c r="AR27" s="239"/>
      <c r="AS27" s="239"/>
      <c r="AT27" s="239"/>
      <c r="AU27" s="239"/>
      <c r="AV27" s="239"/>
      <c r="AW27" s="239"/>
      <c r="AX27" s="239"/>
      <c r="AY27" s="239"/>
      <c r="AZ27" s="239"/>
      <c r="BA27" s="239"/>
      <c r="BB27" s="239"/>
      <c r="BC27" s="239"/>
      <c r="BD27" s="239"/>
      <c r="BE27" s="239"/>
      <c r="BF27" s="239"/>
      <c r="BG27" s="239"/>
      <c r="BH27" s="239"/>
      <c r="BI27" s="239"/>
      <c r="BJ27" s="239"/>
      <c r="BK27" s="239"/>
      <c r="BL27" s="242"/>
      <c r="BM27" s="241"/>
      <c r="BN27" s="239"/>
      <c r="BO27" s="239"/>
      <c r="BP27" s="239"/>
      <c r="BQ27" s="239"/>
      <c r="BR27" s="239"/>
      <c r="BS27" s="239"/>
      <c r="BT27" s="242"/>
      <c r="BU27" s="243">
        <f t="shared" si="0"/>
      </c>
      <c r="BV27" s="244">
        <f t="shared" si="1"/>
      </c>
      <c r="BW27" s="245">
        <f t="shared" si="2"/>
        <v>0</v>
      </c>
      <c r="BX27" s="245">
        <f t="shared" si="3"/>
        <v>0</v>
      </c>
      <c r="BY27" s="246"/>
    </row>
    <row r="28" ht="17.1" customHeight="1" spans="1:77" x14ac:dyDescent="0.25">
      <c r="A28" s="236">
        <v>21</v>
      </c>
      <c r="B28" s="237" t="str">
        <f>IF(NOMINA!B21="","",NOMINA!B21)</f>
        <v>  </v>
      </c>
      <c r="C28" s="238"/>
      <c r="D28" s="239"/>
      <c r="E28" s="239"/>
      <c r="F28" s="239"/>
      <c r="G28" s="239"/>
      <c r="H28" s="239"/>
      <c r="I28" s="239"/>
      <c r="J28" s="239"/>
      <c r="K28" s="239"/>
      <c r="L28" s="239"/>
      <c r="M28" s="239"/>
      <c r="N28" s="239"/>
      <c r="O28" s="239"/>
      <c r="P28" s="239"/>
      <c r="Q28" s="239"/>
      <c r="R28" s="239"/>
      <c r="S28" s="239"/>
      <c r="T28" s="239"/>
      <c r="U28" s="240"/>
      <c r="V28" s="241"/>
      <c r="W28" s="239"/>
      <c r="X28" s="239"/>
      <c r="Y28" s="239"/>
      <c r="Z28" s="239"/>
      <c r="AA28" s="239"/>
      <c r="AB28" s="239"/>
      <c r="AC28" s="239"/>
      <c r="AD28" s="239"/>
      <c r="AE28" s="239"/>
      <c r="AF28" s="239"/>
      <c r="AG28" s="239"/>
      <c r="AH28" s="239"/>
      <c r="AI28" s="239"/>
      <c r="AJ28" s="239"/>
      <c r="AK28" s="239"/>
      <c r="AL28" s="239"/>
      <c r="AM28" s="239"/>
      <c r="AN28" s="239"/>
      <c r="AO28" s="239"/>
      <c r="AP28" s="242"/>
      <c r="AQ28" s="241"/>
      <c r="AR28" s="239"/>
      <c r="AS28" s="239"/>
      <c r="AT28" s="239"/>
      <c r="AU28" s="239"/>
      <c r="AV28" s="239"/>
      <c r="AW28" s="239"/>
      <c r="AX28" s="239"/>
      <c r="AY28" s="239"/>
      <c r="AZ28" s="239"/>
      <c r="BA28" s="239"/>
      <c r="BB28" s="239"/>
      <c r="BC28" s="239"/>
      <c r="BD28" s="239"/>
      <c r="BE28" s="239"/>
      <c r="BF28" s="239"/>
      <c r="BG28" s="239"/>
      <c r="BH28" s="239"/>
      <c r="BI28" s="239"/>
      <c r="BJ28" s="239"/>
      <c r="BK28" s="239"/>
      <c r="BL28" s="242"/>
      <c r="BM28" s="241"/>
      <c r="BN28" s="239"/>
      <c r="BO28" s="239"/>
      <c r="BP28" s="239"/>
      <c r="BQ28" s="239"/>
      <c r="BR28" s="239"/>
      <c r="BS28" s="239"/>
      <c r="BT28" s="242"/>
      <c r="BU28" s="243">
        <f t="shared" si="0"/>
      </c>
      <c r="BV28" s="244">
        <f t="shared" si="1"/>
      </c>
      <c r="BW28" s="245">
        <f t="shared" si="2"/>
        <v>0</v>
      </c>
      <c r="BX28" s="245">
        <f t="shared" si="3"/>
        <v>0</v>
      </c>
      <c r="BY28" s="246"/>
    </row>
    <row r="29" ht="17.1" customHeight="1" spans="1:77" x14ac:dyDescent="0.25">
      <c r="A29" s="236">
        <v>22</v>
      </c>
      <c r="B29" s="237" t="str">
        <f>IF(NOMINA!B22="","",NOMINA!B22)</f>
        <v>  </v>
      </c>
      <c r="C29" s="238"/>
      <c r="D29" s="239"/>
      <c r="E29" s="239"/>
      <c r="F29" s="239"/>
      <c r="G29" s="239"/>
      <c r="H29" s="239"/>
      <c r="I29" s="239"/>
      <c r="J29" s="239"/>
      <c r="K29" s="239"/>
      <c r="L29" s="239"/>
      <c r="M29" s="239"/>
      <c r="N29" s="239"/>
      <c r="O29" s="239"/>
      <c r="P29" s="239"/>
      <c r="Q29" s="239"/>
      <c r="R29" s="239"/>
      <c r="S29" s="239"/>
      <c r="T29" s="239"/>
      <c r="U29" s="240"/>
      <c r="V29" s="241"/>
      <c r="W29" s="239"/>
      <c r="X29" s="239"/>
      <c r="Y29" s="239"/>
      <c r="Z29" s="239"/>
      <c r="AA29" s="239"/>
      <c r="AB29" s="239"/>
      <c r="AC29" s="239"/>
      <c r="AD29" s="239"/>
      <c r="AE29" s="239"/>
      <c r="AF29" s="239"/>
      <c r="AG29" s="239"/>
      <c r="AH29" s="239"/>
      <c r="AI29" s="239"/>
      <c r="AJ29" s="239"/>
      <c r="AK29" s="239"/>
      <c r="AL29" s="239"/>
      <c r="AM29" s="239"/>
      <c r="AN29" s="239"/>
      <c r="AO29" s="239"/>
      <c r="AP29" s="242"/>
      <c r="AQ29" s="241"/>
      <c r="AR29" s="239"/>
      <c r="AS29" s="239"/>
      <c r="AT29" s="239"/>
      <c r="AU29" s="239"/>
      <c r="AV29" s="239"/>
      <c r="AW29" s="239"/>
      <c r="AX29" s="239"/>
      <c r="AY29" s="239"/>
      <c r="AZ29" s="239"/>
      <c r="BA29" s="239"/>
      <c r="BB29" s="239"/>
      <c r="BC29" s="239"/>
      <c r="BD29" s="239"/>
      <c r="BE29" s="239"/>
      <c r="BF29" s="239"/>
      <c r="BG29" s="239"/>
      <c r="BH29" s="239"/>
      <c r="BI29" s="239"/>
      <c r="BJ29" s="239"/>
      <c r="BK29" s="239"/>
      <c r="BL29" s="242"/>
      <c r="BM29" s="241"/>
      <c r="BN29" s="239"/>
      <c r="BO29" s="239"/>
      <c r="BP29" s="239"/>
      <c r="BQ29" s="239"/>
      <c r="BR29" s="239"/>
      <c r="BS29" s="239"/>
      <c r="BT29" s="242"/>
      <c r="BU29" s="243">
        <f t="shared" si="0"/>
      </c>
      <c r="BV29" s="244">
        <f t="shared" si="1"/>
      </c>
      <c r="BW29" s="245">
        <f t="shared" si="2"/>
        <v>0</v>
      </c>
      <c r="BX29" s="245">
        <f t="shared" si="3"/>
        <v>0</v>
      </c>
      <c r="BY29" s="246"/>
    </row>
    <row r="30" ht="17.1" customHeight="1" spans="1:77" x14ac:dyDescent="0.25">
      <c r="A30" s="236">
        <v>23</v>
      </c>
      <c r="B30" s="237" t="str">
        <f>IF(NOMINA!B23="","",NOMINA!B23)</f>
        <v>  </v>
      </c>
      <c r="C30" s="238"/>
      <c r="D30" s="239"/>
      <c r="E30" s="239"/>
      <c r="F30" s="239"/>
      <c r="G30" s="239"/>
      <c r="H30" s="239"/>
      <c r="I30" s="239"/>
      <c r="J30" s="239"/>
      <c r="K30" s="239"/>
      <c r="L30" s="239"/>
      <c r="M30" s="239"/>
      <c r="N30" s="239"/>
      <c r="O30" s="239"/>
      <c r="P30" s="239"/>
      <c r="Q30" s="239"/>
      <c r="R30" s="239"/>
      <c r="S30" s="239"/>
      <c r="T30" s="239"/>
      <c r="U30" s="240"/>
      <c r="V30" s="241"/>
      <c r="W30" s="239"/>
      <c r="X30" s="239"/>
      <c r="Y30" s="239"/>
      <c r="Z30" s="239"/>
      <c r="AA30" s="239"/>
      <c r="AB30" s="239"/>
      <c r="AC30" s="239"/>
      <c r="AD30" s="239"/>
      <c r="AE30" s="239"/>
      <c r="AF30" s="239"/>
      <c r="AG30" s="239"/>
      <c r="AH30" s="239"/>
      <c r="AI30" s="239"/>
      <c r="AJ30" s="239"/>
      <c r="AK30" s="239"/>
      <c r="AL30" s="239"/>
      <c r="AM30" s="239"/>
      <c r="AN30" s="239"/>
      <c r="AO30" s="239"/>
      <c r="AP30" s="242"/>
      <c r="AQ30" s="241"/>
      <c r="AR30" s="239"/>
      <c r="AS30" s="239"/>
      <c r="AT30" s="239"/>
      <c r="AU30" s="239"/>
      <c r="AV30" s="239"/>
      <c r="AW30" s="239"/>
      <c r="AX30" s="239"/>
      <c r="AY30" s="239"/>
      <c r="AZ30" s="239"/>
      <c r="BA30" s="239"/>
      <c r="BB30" s="239"/>
      <c r="BC30" s="239"/>
      <c r="BD30" s="239"/>
      <c r="BE30" s="239"/>
      <c r="BF30" s="239"/>
      <c r="BG30" s="239"/>
      <c r="BH30" s="239"/>
      <c r="BI30" s="239"/>
      <c r="BJ30" s="239"/>
      <c r="BK30" s="239"/>
      <c r="BL30" s="242"/>
      <c r="BM30" s="241"/>
      <c r="BN30" s="239"/>
      <c r="BO30" s="239"/>
      <c r="BP30" s="239"/>
      <c r="BQ30" s="239"/>
      <c r="BR30" s="239"/>
      <c r="BS30" s="239"/>
      <c r="BT30" s="242"/>
      <c r="BU30" s="243">
        <f t="shared" si="0"/>
      </c>
      <c r="BV30" s="244">
        <f t="shared" si="1"/>
      </c>
      <c r="BW30" s="245">
        <f t="shared" si="2"/>
        <v>0</v>
      </c>
      <c r="BX30" s="245">
        <f t="shared" si="3"/>
        <v>0</v>
      </c>
      <c r="BY30" s="246"/>
    </row>
    <row r="31" ht="17.1" customHeight="1" spans="1:77" x14ac:dyDescent="0.25">
      <c r="A31" s="236">
        <v>24</v>
      </c>
      <c r="B31" s="237" t="str">
        <f>IF(NOMINA!B24="","",NOMINA!B24)</f>
        <v>  </v>
      </c>
      <c r="C31" s="238"/>
      <c r="D31" s="239"/>
      <c r="E31" s="239"/>
      <c r="F31" s="239"/>
      <c r="G31" s="239"/>
      <c r="H31" s="239"/>
      <c r="I31" s="239"/>
      <c r="J31" s="239"/>
      <c r="K31" s="239"/>
      <c r="L31" s="239"/>
      <c r="M31" s="239"/>
      <c r="N31" s="239"/>
      <c r="O31" s="239"/>
      <c r="P31" s="239"/>
      <c r="Q31" s="239"/>
      <c r="R31" s="239"/>
      <c r="S31" s="239"/>
      <c r="T31" s="239"/>
      <c r="U31" s="240"/>
      <c r="V31" s="241"/>
      <c r="W31" s="239"/>
      <c r="X31" s="239"/>
      <c r="Y31" s="239"/>
      <c r="Z31" s="239"/>
      <c r="AA31" s="239"/>
      <c r="AB31" s="239"/>
      <c r="AC31" s="239"/>
      <c r="AD31" s="239"/>
      <c r="AE31" s="239"/>
      <c r="AF31" s="239"/>
      <c r="AG31" s="239"/>
      <c r="AH31" s="239"/>
      <c r="AI31" s="239"/>
      <c r="AJ31" s="239"/>
      <c r="AK31" s="239"/>
      <c r="AL31" s="239"/>
      <c r="AM31" s="239"/>
      <c r="AN31" s="239"/>
      <c r="AO31" s="239"/>
      <c r="AP31" s="242"/>
      <c r="AQ31" s="241"/>
      <c r="AR31" s="239"/>
      <c r="AS31" s="239"/>
      <c r="AT31" s="239"/>
      <c r="AU31" s="239"/>
      <c r="AV31" s="239"/>
      <c r="AW31" s="239"/>
      <c r="AX31" s="239"/>
      <c r="AY31" s="239"/>
      <c r="AZ31" s="239"/>
      <c r="BA31" s="239"/>
      <c r="BB31" s="239"/>
      <c r="BC31" s="239"/>
      <c r="BD31" s="239"/>
      <c r="BE31" s="239"/>
      <c r="BF31" s="239"/>
      <c r="BG31" s="239"/>
      <c r="BH31" s="239"/>
      <c r="BI31" s="239"/>
      <c r="BJ31" s="239"/>
      <c r="BK31" s="239"/>
      <c r="BL31" s="242"/>
      <c r="BM31" s="241"/>
      <c r="BN31" s="239"/>
      <c r="BO31" s="239"/>
      <c r="BP31" s="239"/>
      <c r="BQ31" s="239"/>
      <c r="BR31" s="239"/>
      <c r="BS31" s="239"/>
      <c r="BT31" s="242"/>
      <c r="BU31" s="243">
        <f t="shared" si="0"/>
      </c>
      <c r="BV31" s="244">
        <f t="shared" si="1"/>
      </c>
      <c r="BW31" s="245">
        <f t="shared" si="2"/>
        <v>0</v>
      </c>
      <c r="BX31" s="245">
        <f t="shared" si="3"/>
        <v>0</v>
      </c>
      <c r="BY31" s="246"/>
    </row>
    <row r="32" ht="17.1" customHeight="1" spans="1:77" x14ac:dyDescent="0.25">
      <c r="A32" s="236">
        <v>25</v>
      </c>
      <c r="B32" s="237" t="str">
        <f>IF(NOMINA!B25="","",NOMINA!B25)</f>
        <v>  </v>
      </c>
      <c r="C32" s="238"/>
      <c r="D32" s="239"/>
      <c r="E32" s="239"/>
      <c r="F32" s="239"/>
      <c r="G32" s="239"/>
      <c r="H32" s="239"/>
      <c r="I32" s="239"/>
      <c r="J32" s="239"/>
      <c r="K32" s="239"/>
      <c r="L32" s="239"/>
      <c r="M32" s="239"/>
      <c r="N32" s="239"/>
      <c r="O32" s="239"/>
      <c r="P32" s="239"/>
      <c r="Q32" s="239"/>
      <c r="R32" s="239"/>
      <c r="S32" s="239"/>
      <c r="T32" s="239"/>
      <c r="U32" s="240"/>
      <c r="V32" s="241"/>
      <c r="W32" s="239"/>
      <c r="X32" s="239"/>
      <c r="Y32" s="239"/>
      <c r="Z32" s="239"/>
      <c r="AA32" s="239"/>
      <c r="AB32" s="239"/>
      <c r="AC32" s="239"/>
      <c r="AD32" s="239"/>
      <c r="AE32" s="239"/>
      <c r="AF32" s="239"/>
      <c r="AG32" s="239"/>
      <c r="AH32" s="239"/>
      <c r="AI32" s="239"/>
      <c r="AJ32" s="239"/>
      <c r="AK32" s="239"/>
      <c r="AL32" s="239"/>
      <c r="AM32" s="239"/>
      <c r="AN32" s="239"/>
      <c r="AO32" s="239"/>
      <c r="AP32" s="242"/>
      <c r="AQ32" s="241"/>
      <c r="AR32" s="239"/>
      <c r="AS32" s="239"/>
      <c r="AT32" s="239"/>
      <c r="AU32" s="239"/>
      <c r="AV32" s="239"/>
      <c r="AW32" s="239"/>
      <c r="AX32" s="239"/>
      <c r="AY32" s="239"/>
      <c r="AZ32" s="239"/>
      <c r="BA32" s="239"/>
      <c r="BB32" s="239"/>
      <c r="BC32" s="239"/>
      <c r="BD32" s="239"/>
      <c r="BE32" s="239"/>
      <c r="BF32" s="239"/>
      <c r="BG32" s="239"/>
      <c r="BH32" s="239"/>
      <c r="BI32" s="239"/>
      <c r="BJ32" s="239"/>
      <c r="BK32" s="239"/>
      <c r="BL32" s="242"/>
      <c r="BM32" s="241"/>
      <c r="BN32" s="239"/>
      <c r="BO32" s="239"/>
      <c r="BP32" s="239"/>
      <c r="BQ32" s="239"/>
      <c r="BR32" s="239"/>
      <c r="BS32" s="239"/>
      <c r="BT32" s="242"/>
      <c r="BU32" s="243">
        <f t="shared" si="0"/>
      </c>
      <c r="BV32" s="244">
        <f t="shared" si="1"/>
      </c>
      <c r="BW32" s="245">
        <f t="shared" si="2"/>
        <v>0</v>
      </c>
      <c r="BX32" s="245">
        <f t="shared" si="3"/>
        <v>0</v>
      </c>
      <c r="BY32" s="246"/>
    </row>
    <row r="33" ht="17.1" customHeight="1" hidden="1" spans="1:77" x14ac:dyDescent="0.25">
      <c r="A33" s="236">
        <v>26</v>
      </c>
      <c r="B33" s="237" t="str">
        <f>IF(NOMINA!B26="","",NOMINA!B26)</f>
        <v>  </v>
      </c>
      <c r="C33" s="238"/>
      <c r="D33" s="239"/>
      <c r="E33" s="239"/>
      <c r="F33" s="239"/>
      <c r="G33" s="239"/>
      <c r="H33" s="239"/>
      <c r="I33" s="239"/>
      <c r="J33" s="239"/>
      <c r="K33" s="239"/>
      <c r="L33" s="239"/>
      <c r="M33" s="239"/>
      <c r="N33" s="239"/>
      <c r="O33" s="239"/>
      <c r="P33" s="239"/>
      <c r="Q33" s="239"/>
      <c r="R33" s="239"/>
      <c r="S33" s="239"/>
      <c r="T33" s="239"/>
      <c r="U33" s="240"/>
      <c r="V33" s="241"/>
      <c r="W33" s="239"/>
      <c r="X33" s="239"/>
      <c r="Y33" s="239"/>
      <c r="Z33" s="239"/>
      <c r="AA33" s="239"/>
      <c r="AB33" s="239"/>
      <c r="AC33" s="239"/>
      <c r="AD33" s="239"/>
      <c r="AE33" s="239"/>
      <c r="AF33" s="239"/>
      <c r="AG33" s="239"/>
      <c r="AH33" s="239"/>
      <c r="AI33" s="239"/>
      <c r="AJ33" s="239"/>
      <c r="AK33" s="239"/>
      <c r="AL33" s="239"/>
      <c r="AM33" s="239"/>
      <c r="AN33" s="239"/>
      <c r="AO33" s="239"/>
      <c r="AP33" s="242"/>
      <c r="AQ33" s="241"/>
      <c r="AR33" s="239"/>
      <c r="AS33" s="239"/>
      <c r="AT33" s="239"/>
      <c r="AU33" s="239"/>
      <c r="AV33" s="239"/>
      <c r="AW33" s="239"/>
      <c r="AX33" s="239"/>
      <c r="AY33" s="239"/>
      <c r="AZ33" s="239"/>
      <c r="BA33" s="239"/>
      <c r="BB33" s="239"/>
      <c r="BC33" s="239"/>
      <c r="BD33" s="239"/>
      <c r="BE33" s="239"/>
      <c r="BF33" s="239"/>
      <c r="BG33" s="239"/>
      <c r="BH33" s="239"/>
      <c r="BI33" s="239"/>
      <c r="BJ33" s="239"/>
      <c r="BK33" s="239"/>
      <c r="BL33" s="242"/>
      <c r="BM33" s="241"/>
      <c r="BN33" s="239"/>
      <c r="BO33" s="239"/>
      <c r="BP33" s="239"/>
      <c r="BQ33" s="239"/>
      <c r="BR33" s="239"/>
      <c r="BS33" s="239"/>
      <c r="BT33" s="242"/>
      <c r="BU33" s="243">
        <f t="shared" si="0"/>
      </c>
      <c r="BV33" s="244">
        <f t="shared" si="1"/>
      </c>
      <c r="BW33" s="245">
        <f t="shared" si="2"/>
        <v>0</v>
      </c>
      <c r="BX33" s="245">
        <f t="shared" si="3"/>
        <v>0</v>
      </c>
      <c r="BY33" s="246"/>
    </row>
    <row r="34" ht="17.1" customHeight="1" hidden="1" spans="1:77" x14ac:dyDescent="0.25">
      <c r="A34" s="236">
        <v>27</v>
      </c>
      <c r="B34" s="237" t="str">
        <f>IF(NOMINA!B27="","",NOMINA!B27)</f>
        <v>  </v>
      </c>
      <c r="C34" s="238"/>
      <c r="D34" s="239"/>
      <c r="E34" s="239"/>
      <c r="F34" s="239"/>
      <c r="G34" s="239"/>
      <c r="H34" s="239"/>
      <c r="I34" s="239"/>
      <c r="J34" s="239"/>
      <c r="K34" s="239"/>
      <c r="L34" s="239"/>
      <c r="M34" s="239"/>
      <c r="N34" s="239"/>
      <c r="O34" s="239"/>
      <c r="P34" s="239"/>
      <c r="Q34" s="239"/>
      <c r="R34" s="239"/>
      <c r="S34" s="239"/>
      <c r="T34" s="239"/>
      <c r="U34" s="240"/>
      <c r="V34" s="241"/>
      <c r="W34" s="239"/>
      <c r="X34" s="239"/>
      <c r="Y34" s="239"/>
      <c r="Z34" s="239"/>
      <c r="AA34" s="239"/>
      <c r="AB34" s="239"/>
      <c r="AC34" s="239"/>
      <c r="AD34" s="239"/>
      <c r="AE34" s="239"/>
      <c r="AF34" s="239"/>
      <c r="AG34" s="239"/>
      <c r="AH34" s="239"/>
      <c r="AI34" s="239"/>
      <c r="AJ34" s="239"/>
      <c r="AK34" s="239"/>
      <c r="AL34" s="239"/>
      <c r="AM34" s="239"/>
      <c r="AN34" s="239"/>
      <c r="AO34" s="239"/>
      <c r="AP34" s="242"/>
      <c r="AQ34" s="241"/>
      <c r="AR34" s="239"/>
      <c r="AS34" s="239"/>
      <c r="AT34" s="239"/>
      <c r="AU34" s="239"/>
      <c r="AV34" s="239"/>
      <c r="AW34" s="239"/>
      <c r="AX34" s="239"/>
      <c r="AY34" s="239"/>
      <c r="AZ34" s="239"/>
      <c r="BA34" s="239"/>
      <c r="BB34" s="239"/>
      <c r="BC34" s="239"/>
      <c r="BD34" s="239"/>
      <c r="BE34" s="239"/>
      <c r="BF34" s="239"/>
      <c r="BG34" s="239"/>
      <c r="BH34" s="239"/>
      <c r="BI34" s="239"/>
      <c r="BJ34" s="239"/>
      <c r="BK34" s="239"/>
      <c r="BL34" s="242"/>
      <c r="BM34" s="241"/>
      <c r="BN34" s="239"/>
      <c r="BO34" s="239"/>
      <c r="BP34" s="239"/>
      <c r="BQ34" s="239"/>
      <c r="BR34" s="239"/>
      <c r="BS34" s="239"/>
      <c r="BT34" s="242"/>
      <c r="BU34" s="243">
        <f t="shared" si="0"/>
      </c>
      <c r="BV34" s="244">
        <f t="shared" si="1"/>
      </c>
      <c r="BW34" s="245">
        <f t="shared" si="2"/>
        <v>0</v>
      </c>
      <c r="BX34" s="245">
        <f t="shared" si="3"/>
        <v>0</v>
      </c>
      <c r="BY34" s="246"/>
    </row>
    <row r="35" ht="17.1" customHeight="1" hidden="1" spans="1:77" x14ac:dyDescent="0.25">
      <c r="A35" s="236">
        <v>28</v>
      </c>
      <c r="B35" s="237" t="str">
        <f>IF(NOMINA!B28="","",NOMINA!B28)</f>
        <v>  </v>
      </c>
      <c r="C35" s="238"/>
      <c r="D35" s="239"/>
      <c r="E35" s="239"/>
      <c r="F35" s="239"/>
      <c r="G35" s="239"/>
      <c r="H35" s="239"/>
      <c r="I35" s="239"/>
      <c r="J35" s="239"/>
      <c r="K35" s="239"/>
      <c r="L35" s="239"/>
      <c r="M35" s="239"/>
      <c r="N35" s="239"/>
      <c r="O35" s="239"/>
      <c r="P35" s="239"/>
      <c r="Q35" s="239"/>
      <c r="R35" s="239"/>
      <c r="S35" s="239"/>
      <c r="T35" s="239"/>
      <c r="U35" s="240"/>
      <c r="V35" s="241"/>
      <c r="W35" s="239"/>
      <c r="X35" s="239"/>
      <c r="Y35" s="239"/>
      <c r="Z35" s="239"/>
      <c r="AA35" s="239"/>
      <c r="AB35" s="239"/>
      <c r="AC35" s="239"/>
      <c r="AD35" s="239"/>
      <c r="AE35" s="239"/>
      <c r="AF35" s="239"/>
      <c r="AG35" s="239"/>
      <c r="AH35" s="239"/>
      <c r="AI35" s="239"/>
      <c r="AJ35" s="239"/>
      <c r="AK35" s="239"/>
      <c r="AL35" s="239"/>
      <c r="AM35" s="239"/>
      <c r="AN35" s="239"/>
      <c r="AO35" s="239"/>
      <c r="AP35" s="242"/>
      <c r="AQ35" s="241"/>
      <c r="AR35" s="239"/>
      <c r="AS35" s="239"/>
      <c r="AT35" s="239"/>
      <c r="AU35" s="239"/>
      <c r="AV35" s="239"/>
      <c r="AW35" s="239"/>
      <c r="AX35" s="239"/>
      <c r="AY35" s="239"/>
      <c r="AZ35" s="239"/>
      <c r="BA35" s="239"/>
      <c r="BB35" s="239"/>
      <c r="BC35" s="239"/>
      <c r="BD35" s="239"/>
      <c r="BE35" s="239"/>
      <c r="BF35" s="239"/>
      <c r="BG35" s="239"/>
      <c r="BH35" s="239"/>
      <c r="BI35" s="239"/>
      <c r="BJ35" s="239"/>
      <c r="BK35" s="239"/>
      <c r="BL35" s="242"/>
      <c r="BM35" s="241"/>
      <c r="BN35" s="239"/>
      <c r="BO35" s="239"/>
      <c r="BP35" s="239"/>
      <c r="BQ35" s="239"/>
      <c r="BR35" s="239"/>
      <c r="BS35" s="239"/>
      <c r="BT35" s="242"/>
      <c r="BU35" s="243">
        <f t="shared" si="0"/>
      </c>
      <c r="BV35" s="244">
        <f t="shared" si="1"/>
      </c>
      <c r="BW35" s="245">
        <f t="shared" si="2"/>
        <v>0</v>
      </c>
      <c r="BX35" s="245">
        <f t="shared" si="3"/>
        <v>0</v>
      </c>
      <c r="BY35" s="246"/>
    </row>
    <row r="36" ht="17.1" customHeight="1" hidden="1" spans="1:77" x14ac:dyDescent="0.25">
      <c r="A36" s="236">
        <v>29</v>
      </c>
      <c r="B36" s="237" t="str">
        <f>IF(NOMINA!B29="","",NOMINA!B29)</f>
        <v>  </v>
      </c>
      <c r="C36" s="238"/>
      <c r="D36" s="239"/>
      <c r="E36" s="239"/>
      <c r="F36" s="239"/>
      <c r="G36" s="239"/>
      <c r="H36" s="239"/>
      <c r="I36" s="239"/>
      <c r="J36" s="239"/>
      <c r="K36" s="239"/>
      <c r="L36" s="239"/>
      <c r="M36" s="239"/>
      <c r="N36" s="239"/>
      <c r="O36" s="239"/>
      <c r="P36" s="239"/>
      <c r="Q36" s="239"/>
      <c r="R36" s="239"/>
      <c r="S36" s="239"/>
      <c r="T36" s="239"/>
      <c r="U36" s="240"/>
      <c r="V36" s="241"/>
      <c r="W36" s="239"/>
      <c r="X36" s="239"/>
      <c r="Y36" s="239"/>
      <c r="Z36" s="239"/>
      <c r="AA36" s="239"/>
      <c r="AB36" s="239"/>
      <c r="AC36" s="239"/>
      <c r="AD36" s="239"/>
      <c r="AE36" s="239"/>
      <c r="AF36" s="239"/>
      <c r="AG36" s="239"/>
      <c r="AH36" s="239"/>
      <c r="AI36" s="239"/>
      <c r="AJ36" s="239"/>
      <c r="AK36" s="239"/>
      <c r="AL36" s="239"/>
      <c r="AM36" s="239"/>
      <c r="AN36" s="239"/>
      <c r="AO36" s="239"/>
      <c r="AP36" s="242"/>
      <c r="AQ36" s="241"/>
      <c r="AR36" s="239"/>
      <c r="AS36" s="239"/>
      <c r="AT36" s="239"/>
      <c r="AU36" s="239"/>
      <c r="AV36" s="239"/>
      <c r="AW36" s="239"/>
      <c r="AX36" s="239"/>
      <c r="AY36" s="239"/>
      <c r="AZ36" s="239"/>
      <c r="BA36" s="239"/>
      <c r="BB36" s="239"/>
      <c r="BC36" s="239"/>
      <c r="BD36" s="239"/>
      <c r="BE36" s="239"/>
      <c r="BF36" s="239"/>
      <c r="BG36" s="239"/>
      <c r="BH36" s="239"/>
      <c r="BI36" s="239"/>
      <c r="BJ36" s="239"/>
      <c r="BK36" s="239"/>
      <c r="BL36" s="242"/>
      <c r="BM36" s="241"/>
      <c r="BN36" s="239"/>
      <c r="BO36" s="239"/>
      <c r="BP36" s="239"/>
      <c r="BQ36" s="239"/>
      <c r="BR36" s="239"/>
      <c r="BS36" s="239"/>
      <c r="BT36" s="242"/>
      <c r="BU36" s="243">
        <f t="shared" si="0"/>
      </c>
      <c r="BV36" s="244">
        <f t="shared" si="1"/>
      </c>
      <c r="BW36" s="245">
        <f t="shared" si="2"/>
        <v>0</v>
      </c>
      <c r="BX36" s="245">
        <f t="shared" si="3"/>
        <v>0</v>
      </c>
      <c r="BY36" s="246"/>
    </row>
    <row r="37" ht="17.1" customHeight="1" hidden="1" spans="1:77" x14ac:dyDescent="0.25">
      <c r="A37" s="236">
        <v>30</v>
      </c>
      <c r="B37" s="237" t="str">
        <f>IF(NOMINA!B30="","",NOMINA!B30)</f>
        <v>  </v>
      </c>
      <c r="C37" s="238"/>
      <c r="D37" s="239"/>
      <c r="E37" s="239"/>
      <c r="F37" s="239"/>
      <c r="G37" s="239"/>
      <c r="H37" s="239"/>
      <c r="I37" s="239"/>
      <c r="J37" s="239"/>
      <c r="K37" s="239"/>
      <c r="L37" s="239"/>
      <c r="M37" s="239"/>
      <c r="N37" s="239"/>
      <c r="O37" s="239"/>
      <c r="P37" s="239"/>
      <c r="Q37" s="239"/>
      <c r="R37" s="239"/>
      <c r="S37" s="239"/>
      <c r="T37" s="239"/>
      <c r="U37" s="240"/>
      <c r="V37" s="241"/>
      <c r="W37" s="239"/>
      <c r="X37" s="239"/>
      <c r="Y37" s="239"/>
      <c r="Z37" s="239"/>
      <c r="AA37" s="239"/>
      <c r="AB37" s="239"/>
      <c r="AC37" s="239"/>
      <c r="AD37" s="239"/>
      <c r="AE37" s="239"/>
      <c r="AF37" s="239"/>
      <c r="AG37" s="239"/>
      <c r="AH37" s="239"/>
      <c r="AI37" s="239"/>
      <c r="AJ37" s="239"/>
      <c r="AK37" s="239"/>
      <c r="AL37" s="239"/>
      <c r="AM37" s="239"/>
      <c r="AN37" s="239"/>
      <c r="AO37" s="239"/>
      <c r="AP37" s="242"/>
      <c r="AQ37" s="241"/>
      <c r="AR37" s="239"/>
      <c r="AS37" s="239"/>
      <c r="AT37" s="239"/>
      <c r="AU37" s="239"/>
      <c r="AV37" s="239"/>
      <c r="AW37" s="239"/>
      <c r="AX37" s="239"/>
      <c r="AY37" s="239"/>
      <c r="AZ37" s="239"/>
      <c r="BA37" s="239"/>
      <c r="BB37" s="239"/>
      <c r="BC37" s="239"/>
      <c r="BD37" s="239"/>
      <c r="BE37" s="239"/>
      <c r="BF37" s="239"/>
      <c r="BG37" s="239"/>
      <c r="BH37" s="239"/>
      <c r="BI37" s="239"/>
      <c r="BJ37" s="239"/>
      <c r="BK37" s="239"/>
      <c r="BL37" s="242"/>
      <c r="BM37" s="241"/>
      <c r="BN37" s="239"/>
      <c r="BO37" s="239"/>
      <c r="BP37" s="239"/>
      <c r="BQ37" s="239"/>
      <c r="BR37" s="239"/>
      <c r="BS37" s="239"/>
      <c r="BT37" s="242"/>
      <c r="BU37" s="243">
        <f t="shared" si="0"/>
      </c>
      <c r="BV37" s="244">
        <f t="shared" si="1"/>
      </c>
      <c r="BW37" s="245">
        <f t="shared" si="2"/>
        <v>0</v>
      </c>
      <c r="BX37" s="245">
        <f t="shared" si="3"/>
        <v>0</v>
      </c>
      <c r="BY37" s="246"/>
    </row>
    <row r="38" ht="17.1" customHeight="1" hidden="1" spans="1:77" x14ac:dyDescent="0.25">
      <c r="A38" s="236">
        <v>31</v>
      </c>
      <c r="B38" s="237" t="str">
        <f>IF(NOMINA!B31="","",NOMINA!B31)</f>
        <v>  </v>
      </c>
      <c r="C38" s="238"/>
      <c r="D38" s="239"/>
      <c r="E38" s="239"/>
      <c r="F38" s="239"/>
      <c r="G38" s="239"/>
      <c r="H38" s="239"/>
      <c r="I38" s="239"/>
      <c r="J38" s="239"/>
      <c r="K38" s="239"/>
      <c r="L38" s="239"/>
      <c r="M38" s="239"/>
      <c r="N38" s="239"/>
      <c r="O38" s="239"/>
      <c r="P38" s="239"/>
      <c r="Q38" s="239"/>
      <c r="R38" s="239"/>
      <c r="S38" s="239"/>
      <c r="T38" s="239"/>
      <c r="U38" s="240"/>
      <c r="V38" s="241"/>
      <c r="W38" s="239"/>
      <c r="X38" s="239"/>
      <c r="Y38" s="239"/>
      <c r="Z38" s="239"/>
      <c r="AA38" s="239"/>
      <c r="AB38" s="239"/>
      <c r="AC38" s="239"/>
      <c r="AD38" s="239"/>
      <c r="AE38" s="239"/>
      <c r="AF38" s="239"/>
      <c r="AG38" s="239"/>
      <c r="AH38" s="239"/>
      <c r="AI38" s="239"/>
      <c r="AJ38" s="239"/>
      <c r="AK38" s="239"/>
      <c r="AL38" s="239"/>
      <c r="AM38" s="239"/>
      <c r="AN38" s="239"/>
      <c r="AO38" s="239"/>
      <c r="AP38" s="242"/>
      <c r="AQ38" s="241"/>
      <c r="AR38" s="239"/>
      <c r="AS38" s="239"/>
      <c r="AT38" s="239"/>
      <c r="AU38" s="239"/>
      <c r="AV38" s="239"/>
      <c r="AW38" s="239"/>
      <c r="AX38" s="239"/>
      <c r="AY38" s="239"/>
      <c r="AZ38" s="239"/>
      <c r="BA38" s="239"/>
      <c r="BB38" s="239"/>
      <c r="BC38" s="239"/>
      <c r="BD38" s="239"/>
      <c r="BE38" s="239"/>
      <c r="BF38" s="239"/>
      <c r="BG38" s="239"/>
      <c r="BH38" s="239"/>
      <c r="BI38" s="239"/>
      <c r="BJ38" s="239"/>
      <c r="BK38" s="239"/>
      <c r="BL38" s="242"/>
      <c r="BM38" s="241"/>
      <c r="BN38" s="239"/>
      <c r="BO38" s="239"/>
      <c r="BP38" s="239"/>
      <c r="BQ38" s="239"/>
      <c r="BR38" s="239"/>
      <c r="BS38" s="239"/>
      <c r="BT38" s="242"/>
      <c r="BU38" s="243">
        <f t="shared" si="0"/>
      </c>
      <c r="BV38" s="244">
        <f t="shared" si="1"/>
      </c>
      <c r="BW38" s="245">
        <f t="shared" si="2"/>
        <v>0</v>
      </c>
      <c r="BX38" s="245">
        <f t="shared" si="3"/>
        <v>0</v>
      </c>
      <c r="BY38" s="246"/>
    </row>
    <row r="39" ht="17.1" customHeight="1" hidden="1" spans="1:77" x14ac:dyDescent="0.25">
      <c r="A39" s="236">
        <v>32</v>
      </c>
      <c r="B39" s="237" t="str">
        <f>IF(NOMINA!B32="","",NOMINA!B32)</f>
        <v>  </v>
      </c>
      <c r="C39" s="238"/>
      <c r="D39" s="239"/>
      <c r="E39" s="239"/>
      <c r="F39" s="239"/>
      <c r="G39" s="239"/>
      <c r="H39" s="239"/>
      <c r="I39" s="239"/>
      <c r="J39" s="239"/>
      <c r="K39" s="239"/>
      <c r="L39" s="239"/>
      <c r="M39" s="239"/>
      <c r="N39" s="239"/>
      <c r="O39" s="239"/>
      <c r="P39" s="239"/>
      <c r="Q39" s="239"/>
      <c r="R39" s="239"/>
      <c r="S39" s="239"/>
      <c r="T39" s="239"/>
      <c r="U39" s="240"/>
      <c r="V39" s="241"/>
      <c r="W39" s="239"/>
      <c r="X39" s="239"/>
      <c r="Y39" s="239"/>
      <c r="Z39" s="239"/>
      <c r="AA39" s="239"/>
      <c r="AB39" s="239"/>
      <c r="AC39" s="239"/>
      <c r="AD39" s="239"/>
      <c r="AE39" s="239"/>
      <c r="AF39" s="239"/>
      <c r="AG39" s="239"/>
      <c r="AH39" s="239"/>
      <c r="AI39" s="239"/>
      <c r="AJ39" s="239"/>
      <c r="AK39" s="239"/>
      <c r="AL39" s="239"/>
      <c r="AM39" s="239"/>
      <c r="AN39" s="239"/>
      <c r="AO39" s="239"/>
      <c r="AP39" s="242"/>
      <c r="AQ39" s="241"/>
      <c r="AR39" s="239"/>
      <c r="AS39" s="239"/>
      <c r="AT39" s="239"/>
      <c r="AU39" s="239"/>
      <c r="AV39" s="239"/>
      <c r="AW39" s="239"/>
      <c r="AX39" s="239"/>
      <c r="AY39" s="239"/>
      <c r="AZ39" s="239"/>
      <c r="BA39" s="239"/>
      <c r="BB39" s="239"/>
      <c r="BC39" s="239"/>
      <c r="BD39" s="239"/>
      <c r="BE39" s="239"/>
      <c r="BF39" s="239"/>
      <c r="BG39" s="239"/>
      <c r="BH39" s="239"/>
      <c r="BI39" s="239"/>
      <c r="BJ39" s="239"/>
      <c r="BK39" s="239"/>
      <c r="BL39" s="242"/>
      <c r="BM39" s="241"/>
      <c r="BN39" s="239"/>
      <c r="BO39" s="239"/>
      <c r="BP39" s="239"/>
      <c r="BQ39" s="239"/>
      <c r="BR39" s="239"/>
      <c r="BS39" s="239"/>
      <c r="BT39" s="242"/>
      <c r="BU39" s="243">
        <f t="shared" si="0"/>
      </c>
      <c r="BV39" s="244">
        <f t="shared" si="1"/>
      </c>
      <c r="BW39" s="245">
        <f t="shared" si="2"/>
        <v>0</v>
      </c>
      <c r="BX39" s="245">
        <f t="shared" si="3"/>
        <v>0</v>
      </c>
      <c r="BY39" s="246"/>
    </row>
    <row r="40" ht="17.1" customHeight="1" hidden="1" spans="1:77" x14ac:dyDescent="0.25">
      <c r="A40" s="236">
        <v>33</v>
      </c>
      <c r="B40" s="237" t="str">
        <f>IF(NOMINA!B33="","",NOMINA!B33)</f>
        <v>  </v>
      </c>
      <c r="C40" s="238"/>
      <c r="D40" s="239"/>
      <c r="E40" s="239"/>
      <c r="F40" s="239"/>
      <c r="G40" s="239"/>
      <c r="H40" s="239"/>
      <c r="I40" s="239"/>
      <c r="J40" s="239"/>
      <c r="K40" s="239"/>
      <c r="L40" s="239"/>
      <c r="M40" s="239"/>
      <c r="N40" s="239"/>
      <c r="O40" s="239"/>
      <c r="P40" s="239"/>
      <c r="Q40" s="239"/>
      <c r="R40" s="239"/>
      <c r="S40" s="239"/>
      <c r="T40" s="239"/>
      <c r="U40" s="240"/>
      <c r="V40" s="241"/>
      <c r="W40" s="239"/>
      <c r="X40" s="239"/>
      <c r="Y40" s="239"/>
      <c r="Z40" s="239"/>
      <c r="AA40" s="239"/>
      <c r="AB40" s="239"/>
      <c r="AC40" s="239"/>
      <c r="AD40" s="239"/>
      <c r="AE40" s="239"/>
      <c r="AF40" s="239"/>
      <c r="AG40" s="239"/>
      <c r="AH40" s="239"/>
      <c r="AI40" s="239"/>
      <c r="AJ40" s="239"/>
      <c r="AK40" s="239"/>
      <c r="AL40" s="239"/>
      <c r="AM40" s="239"/>
      <c r="AN40" s="239"/>
      <c r="AO40" s="239"/>
      <c r="AP40" s="242"/>
      <c r="AQ40" s="241"/>
      <c r="AR40" s="239"/>
      <c r="AS40" s="239"/>
      <c r="AT40" s="239"/>
      <c r="AU40" s="239"/>
      <c r="AV40" s="239"/>
      <c r="AW40" s="239"/>
      <c r="AX40" s="239"/>
      <c r="AY40" s="239"/>
      <c r="AZ40" s="239"/>
      <c r="BA40" s="239"/>
      <c r="BB40" s="239"/>
      <c r="BC40" s="239"/>
      <c r="BD40" s="239"/>
      <c r="BE40" s="239"/>
      <c r="BF40" s="239"/>
      <c r="BG40" s="239"/>
      <c r="BH40" s="239"/>
      <c r="BI40" s="239"/>
      <c r="BJ40" s="239"/>
      <c r="BK40" s="239"/>
      <c r="BL40" s="242"/>
      <c r="BM40" s="241"/>
      <c r="BN40" s="239"/>
      <c r="BO40" s="239"/>
      <c r="BP40" s="239"/>
      <c r="BQ40" s="239"/>
      <c r="BR40" s="239"/>
      <c r="BS40" s="239"/>
      <c r="BT40" s="242"/>
      <c r="BU40" s="243">
        <f t="shared" si="0"/>
      </c>
      <c r="BV40" s="244">
        <f t="shared" si="1"/>
      </c>
      <c r="BW40" s="245">
        <f t="shared" si="2"/>
        <v>0</v>
      </c>
      <c r="BX40" s="245">
        <f t="shared" si="3"/>
        <v>0</v>
      </c>
      <c r="BY40" s="246"/>
    </row>
    <row r="41" ht="17.1" customHeight="1" hidden="1" spans="1:77" x14ac:dyDescent="0.25">
      <c r="A41" s="236">
        <v>34</v>
      </c>
      <c r="B41" s="237" t="str">
        <f>IF(NOMINA!B34="","",NOMINA!B34)</f>
        <v>  </v>
      </c>
      <c r="C41" s="238"/>
      <c r="D41" s="239"/>
      <c r="E41" s="239"/>
      <c r="F41" s="239"/>
      <c r="G41" s="239"/>
      <c r="H41" s="239"/>
      <c r="I41" s="239"/>
      <c r="J41" s="239"/>
      <c r="K41" s="239"/>
      <c r="L41" s="239"/>
      <c r="M41" s="239"/>
      <c r="N41" s="239"/>
      <c r="O41" s="239"/>
      <c r="P41" s="239"/>
      <c r="Q41" s="239"/>
      <c r="R41" s="239"/>
      <c r="S41" s="239"/>
      <c r="T41" s="239"/>
      <c r="U41" s="240"/>
      <c r="V41" s="241"/>
      <c r="W41" s="239"/>
      <c r="X41" s="239"/>
      <c r="Y41" s="239"/>
      <c r="Z41" s="239"/>
      <c r="AA41" s="239"/>
      <c r="AB41" s="239"/>
      <c r="AC41" s="239"/>
      <c r="AD41" s="239"/>
      <c r="AE41" s="239"/>
      <c r="AF41" s="239"/>
      <c r="AG41" s="239"/>
      <c r="AH41" s="239"/>
      <c r="AI41" s="239"/>
      <c r="AJ41" s="239"/>
      <c r="AK41" s="239"/>
      <c r="AL41" s="239"/>
      <c r="AM41" s="239"/>
      <c r="AN41" s="239"/>
      <c r="AO41" s="239"/>
      <c r="AP41" s="242"/>
      <c r="AQ41" s="241"/>
      <c r="AR41" s="239"/>
      <c r="AS41" s="239"/>
      <c r="AT41" s="239"/>
      <c r="AU41" s="239"/>
      <c r="AV41" s="239"/>
      <c r="AW41" s="239"/>
      <c r="AX41" s="239"/>
      <c r="AY41" s="239"/>
      <c r="AZ41" s="239"/>
      <c r="BA41" s="239"/>
      <c r="BB41" s="239"/>
      <c r="BC41" s="239"/>
      <c r="BD41" s="239"/>
      <c r="BE41" s="239"/>
      <c r="BF41" s="239"/>
      <c r="BG41" s="239"/>
      <c r="BH41" s="239"/>
      <c r="BI41" s="239"/>
      <c r="BJ41" s="239"/>
      <c r="BK41" s="239"/>
      <c r="BL41" s="242"/>
      <c r="BM41" s="241"/>
      <c r="BN41" s="239"/>
      <c r="BO41" s="239"/>
      <c r="BP41" s="239"/>
      <c r="BQ41" s="239"/>
      <c r="BR41" s="239"/>
      <c r="BS41" s="239"/>
      <c r="BT41" s="242"/>
      <c r="BU41" s="243">
        <f t="shared" si="0"/>
      </c>
      <c r="BV41" s="244">
        <f t="shared" si="1"/>
      </c>
      <c r="BW41" s="245">
        <f t="shared" si="2"/>
        <v>0</v>
      </c>
      <c r="BX41" s="245">
        <f t="shared" si="3"/>
        <v>0</v>
      </c>
      <c r="BY41" s="246"/>
    </row>
    <row r="42" ht="17.1" customHeight="1" hidden="1" spans="1:77" x14ac:dyDescent="0.25">
      <c r="A42" s="236">
        <v>35</v>
      </c>
      <c r="B42" s="237" t="str">
        <f>IF(NOMINA!B35="","",NOMINA!B35)</f>
        <v>  </v>
      </c>
      <c r="C42" s="238"/>
      <c r="D42" s="239"/>
      <c r="E42" s="239"/>
      <c r="F42" s="239"/>
      <c r="G42" s="239"/>
      <c r="H42" s="239"/>
      <c r="I42" s="239"/>
      <c r="J42" s="239"/>
      <c r="K42" s="239"/>
      <c r="L42" s="239"/>
      <c r="M42" s="239"/>
      <c r="N42" s="239"/>
      <c r="O42" s="239"/>
      <c r="P42" s="239"/>
      <c r="Q42" s="239"/>
      <c r="R42" s="239"/>
      <c r="S42" s="239"/>
      <c r="T42" s="239"/>
      <c r="U42" s="240"/>
      <c r="V42" s="241"/>
      <c r="W42" s="239"/>
      <c r="X42" s="239"/>
      <c r="Y42" s="239"/>
      <c r="Z42" s="239"/>
      <c r="AA42" s="239"/>
      <c r="AB42" s="239"/>
      <c r="AC42" s="239"/>
      <c r="AD42" s="239"/>
      <c r="AE42" s="239"/>
      <c r="AF42" s="239"/>
      <c r="AG42" s="239"/>
      <c r="AH42" s="239"/>
      <c r="AI42" s="239"/>
      <c r="AJ42" s="239"/>
      <c r="AK42" s="239"/>
      <c r="AL42" s="239"/>
      <c r="AM42" s="239"/>
      <c r="AN42" s="239"/>
      <c r="AO42" s="239"/>
      <c r="AP42" s="242"/>
      <c r="AQ42" s="241"/>
      <c r="AR42" s="239"/>
      <c r="AS42" s="239"/>
      <c r="AT42" s="239"/>
      <c r="AU42" s="239"/>
      <c r="AV42" s="239"/>
      <c r="AW42" s="239"/>
      <c r="AX42" s="239"/>
      <c r="AY42" s="239"/>
      <c r="AZ42" s="239"/>
      <c r="BA42" s="239"/>
      <c r="BB42" s="239"/>
      <c r="BC42" s="239"/>
      <c r="BD42" s="239"/>
      <c r="BE42" s="239"/>
      <c r="BF42" s="239"/>
      <c r="BG42" s="239"/>
      <c r="BH42" s="239"/>
      <c r="BI42" s="239"/>
      <c r="BJ42" s="239"/>
      <c r="BK42" s="239"/>
      <c r="BL42" s="242"/>
      <c r="BM42" s="241"/>
      <c r="BN42" s="239"/>
      <c r="BO42" s="239"/>
      <c r="BP42" s="239"/>
      <c r="BQ42" s="239"/>
      <c r="BR42" s="239"/>
      <c r="BS42" s="239"/>
      <c r="BT42" s="242"/>
      <c r="BU42" s="243">
        <f t="shared" si="0"/>
      </c>
      <c r="BV42" s="244">
        <f t="shared" si="1"/>
      </c>
      <c r="BW42" s="245">
        <f t="shared" si="2"/>
        <v>0</v>
      </c>
      <c r="BX42" s="245">
        <f t="shared" si="3"/>
        <v>0</v>
      </c>
      <c r="BY42" s="246"/>
    </row>
    <row r="43" ht="12" customHeight="1" hidden="1" spans="1:77" x14ac:dyDescent="0.25">
      <c r="A43" s="236">
        <v>36</v>
      </c>
      <c r="B43" s="237" t="str">
        <f>IF(NOMINA!B36="","",NOMINA!B36)</f>
        <v>  </v>
      </c>
      <c r="C43" s="238"/>
      <c r="D43" s="239"/>
      <c r="E43" s="239"/>
      <c r="F43" s="239"/>
      <c r="G43" s="239"/>
      <c r="H43" s="239"/>
      <c r="I43" s="239"/>
      <c r="J43" s="239"/>
      <c r="K43" s="239"/>
      <c r="L43" s="239"/>
      <c r="M43" s="239"/>
      <c r="N43" s="239"/>
      <c r="O43" s="239"/>
      <c r="P43" s="239"/>
      <c r="Q43" s="239"/>
      <c r="R43" s="239"/>
      <c r="S43" s="239"/>
      <c r="T43" s="239"/>
      <c r="U43" s="240"/>
      <c r="V43" s="241"/>
      <c r="W43" s="239"/>
      <c r="X43" s="239"/>
      <c r="Y43" s="239"/>
      <c r="Z43" s="239"/>
      <c r="AA43" s="239"/>
      <c r="AB43" s="239"/>
      <c r="AC43" s="239"/>
      <c r="AD43" s="239"/>
      <c r="AE43" s="239"/>
      <c r="AF43" s="239"/>
      <c r="AG43" s="239"/>
      <c r="AH43" s="239"/>
      <c r="AI43" s="239"/>
      <c r="AJ43" s="239"/>
      <c r="AK43" s="239"/>
      <c r="AL43" s="239"/>
      <c r="AM43" s="239"/>
      <c r="AN43" s="239"/>
      <c r="AO43" s="239"/>
      <c r="AP43" s="242"/>
      <c r="AQ43" s="241"/>
      <c r="AR43" s="239"/>
      <c r="AS43" s="239"/>
      <c r="AT43" s="239"/>
      <c r="AU43" s="239"/>
      <c r="AV43" s="239"/>
      <c r="AW43" s="239"/>
      <c r="AX43" s="239"/>
      <c r="AY43" s="239"/>
      <c r="AZ43" s="239"/>
      <c r="BA43" s="239"/>
      <c r="BB43" s="239"/>
      <c r="BC43" s="239"/>
      <c r="BD43" s="239"/>
      <c r="BE43" s="239"/>
      <c r="BF43" s="239"/>
      <c r="BG43" s="239"/>
      <c r="BH43" s="239"/>
      <c r="BI43" s="239"/>
      <c r="BJ43" s="239"/>
      <c r="BK43" s="239"/>
      <c r="BL43" s="242"/>
      <c r="BM43" s="241"/>
      <c r="BN43" s="239"/>
      <c r="BO43" s="239"/>
      <c r="BP43" s="239"/>
      <c r="BQ43" s="239"/>
      <c r="BR43" s="239"/>
      <c r="BS43" s="239"/>
      <c r="BT43" s="242"/>
      <c r="BU43" s="243">
        <f t="shared" si="0"/>
      </c>
      <c r="BV43" s="244">
        <f t="shared" si="1"/>
      </c>
      <c r="BW43" s="245">
        <f t="shared" si="2"/>
        <v>0</v>
      </c>
      <c r="BX43" s="245">
        <f t="shared" si="3"/>
        <v>0</v>
      </c>
      <c r="BY43" s="246"/>
    </row>
    <row r="44" ht="12" customHeight="1" hidden="1" spans="1:77" x14ac:dyDescent="0.25">
      <c r="A44" s="236">
        <v>37</v>
      </c>
      <c r="B44" s="237" t="str">
        <f>IF(NOMINA!B37="","",NOMINA!B37)</f>
        <v>  </v>
      </c>
      <c r="C44" s="238"/>
      <c r="D44" s="239"/>
      <c r="E44" s="239"/>
      <c r="F44" s="239"/>
      <c r="G44" s="239"/>
      <c r="H44" s="239"/>
      <c r="I44" s="239"/>
      <c r="J44" s="239"/>
      <c r="K44" s="239"/>
      <c r="L44" s="239"/>
      <c r="M44" s="239"/>
      <c r="N44" s="239"/>
      <c r="O44" s="239"/>
      <c r="P44" s="239"/>
      <c r="Q44" s="239"/>
      <c r="R44" s="239"/>
      <c r="S44" s="239"/>
      <c r="T44" s="239"/>
      <c r="U44" s="240"/>
      <c r="V44" s="241"/>
      <c r="W44" s="239"/>
      <c r="X44" s="239"/>
      <c r="Y44" s="239"/>
      <c r="Z44" s="239"/>
      <c r="AA44" s="239"/>
      <c r="AB44" s="239"/>
      <c r="AC44" s="239"/>
      <c r="AD44" s="239"/>
      <c r="AE44" s="239"/>
      <c r="AF44" s="239"/>
      <c r="AG44" s="239"/>
      <c r="AH44" s="239"/>
      <c r="AI44" s="239"/>
      <c r="AJ44" s="239"/>
      <c r="AK44" s="239"/>
      <c r="AL44" s="239"/>
      <c r="AM44" s="239"/>
      <c r="AN44" s="239"/>
      <c r="AO44" s="239"/>
      <c r="AP44" s="242"/>
      <c r="AQ44" s="241"/>
      <c r="AR44" s="239"/>
      <c r="AS44" s="239"/>
      <c r="AT44" s="239"/>
      <c r="AU44" s="239"/>
      <c r="AV44" s="239"/>
      <c r="AW44" s="239"/>
      <c r="AX44" s="239"/>
      <c r="AY44" s="239"/>
      <c r="AZ44" s="239"/>
      <c r="BA44" s="239"/>
      <c r="BB44" s="239"/>
      <c r="BC44" s="239"/>
      <c r="BD44" s="239"/>
      <c r="BE44" s="239"/>
      <c r="BF44" s="239"/>
      <c r="BG44" s="239"/>
      <c r="BH44" s="239"/>
      <c r="BI44" s="239"/>
      <c r="BJ44" s="239"/>
      <c r="BK44" s="239"/>
      <c r="BL44" s="242"/>
      <c r="BM44" s="241"/>
      <c r="BN44" s="239"/>
      <c r="BO44" s="239"/>
      <c r="BP44" s="239"/>
      <c r="BQ44" s="239"/>
      <c r="BR44" s="239"/>
      <c r="BS44" s="239"/>
      <c r="BT44" s="242"/>
      <c r="BU44" s="243">
        <f t="shared" si="0"/>
      </c>
      <c r="BV44" s="244">
        <f t="shared" si="1"/>
      </c>
      <c r="BW44" s="245">
        <f t="shared" si="2"/>
        <v>0</v>
      </c>
      <c r="BX44" s="245">
        <f t="shared" si="3"/>
        <v>0</v>
      </c>
      <c r="BY44" s="246"/>
    </row>
    <row r="45" ht="12" customHeight="1" hidden="1" spans="1:77" x14ac:dyDescent="0.25">
      <c r="A45" s="236">
        <v>38</v>
      </c>
      <c r="B45" s="237" t="str">
        <f>IF(NOMINA!B38="","",NOMINA!B38)</f>
        <v>  </v>
      </c>
      <c r="C45" s="238"/>
      <c r="D45" s="239"/>
      <c r="E45" s="239"/>
      <c r="F45" s="239"/>
      <c r="G45" s="239"/>
      <c r="H45" s="239"/>
      <c r="I45" s="239"/>
      <c r="J45" s="239"/>
      <c r="K45" s="239"/>
      <c r="L45" s="239"/>
      <c r="M45" s="239"/>
      <c r="N45" s="239"/>
      <c r="O45" s="239"/>
      <c r="P45" s="239"/>
      <c r="Q45" s="239"/>
      <c r="R45" s="239"/>
      <c r="S45" s="239"/>
      <c r="T45" s="239"/>
      <c r="U45" s="240"/>
      <c r="V45" s="241"/>
      <c r="W45" s="239"/>
      <c r="X45" s="239"/>
      <c r="Y45" s="239"/>
      <c r="Z45" s="239"/>
      <c r="AA45" s="239"/>
      <c r="AB45" s="239"/>
      <c r="AC45" s="239"/>
      <c r="AD45" s="239"/>
      <c r="AE45" s="239"/>
      <c r="AF45" s="239"/>
      <c r="AG45" s="239"/>
      <c r="AH45" s="239"/>
      <c r="AI45" s="239"/>
      <c r="AJ45" s="239"/>
      <c r="AK45" s="239"/>
      <c r="AL45" s="239"/>
      <c r="AM45" s="239"/>
      <c r="AN45" s="239"/>
      <c r="AO45" s="239"/>
      <c r="AP45" s="242"/>
      <c r="AQ45" s="241"/>
      <c r="AR45" s="239"/>
      <c r="AS45" s="239"/>
      <c r="AT45" s="239"/>
      <c r="AU45" s="239"/>
      <c r="AV45" s="239"/>
      <c r="AW45" s="239"/>
      <c r="AX45" s="239"/>
      <c r="AY45" s="239"/>
      <c r="AZ45" s="239"/>
      <c r="BA45" s="239"/>
      <c r="BB45" s="239"/>
      <c r="BC45" s="239"/>
      <c r="BD45" s="239"/>
      <c r="BE45" s="239"/>
      <c r="BF45" s="239"/>
      <c r="BG45" s="239"/>
      <c r="BH45" s="239"/>
      <c r="BI45" s="239"/>
      <c r="BJ45" s="239"/>
      <c r="BK45" s="239"/>
      <c r="BL45" s="242"/>
      <c r="BM45" s="241"/>
      <c r="BN45" s="239"/>
      <c r="BO45" s="239"/>
      <c r="BP45" s="239"/>
      <c r="BQ45" s="239"/>
      <c r="BR45" s="239"/>
      <c r="BS45" s="239"/>
      <c r="BT45" s="242"/>
      <c r="BU45" s="243">
        <f t="shared" si="0"/>
      </c>
      <c r="BV45" s="244">
        <f t="shared" si="1"/>
      </c>
      <c r="BW45" s="245">
        <f t="shared" si="2"/>
        <v>0</v>
      </c>
      <c r="BX45" s="245">
        <f t="shared" si="3"/>
        <v>0</v>
      </c>
      <c r="BY45" s="246"/>
    </row>
    <row r="46" ht="12" customHeight="1" hidden="1" spans="1:77" x14ac:dyDescent="0.25">
      <c r="A46" s="236">
        <v>39</v>
      </c>
      <c r="B46" s="237" t="str">
        <f>IF(NOMINA!B39="","",NOMINA!B39)</f>
        <v>  </v>
      </c>
      <c r="C46" s="238"/>
      <c r="D46" s="239"/>
      <c r="E46" s="239"/>
      <c r="F46" s="239"/>
      <c r="G46" s="239"/>
      <c r="H46" s="239"/>
      <c r="I46" s="239"/>
      <c r="J46" s="239"/>
      <c r="K46" s="239"/>
      <c r="L46" s="239"/>
      <c r="M46" s="239"/>
      <c r="N46" s="239"/>
      <c r="O46" s="239"/>
      <c r="P46" s="239"/>
      <c r="Q46" s="239"/>
      <c r="R46" s="239"/>
      <c r="S46" s="239"/>
      <c r="T46" s="239"/>
      <c r="U46" s="240"/>
      <c r="V46" s="241"/>
      <c r="W46" s="239"/>
      <c r="X46" s="239"/>
      <c r="Y46" s="239"/>
      <c r="Z46" s="239"/>
      <c r="AA46" s="239"/>
      <c r="AB46" s="239"/>
      <c r="AC46" s="239"/>
      <c r="AD46" s="239"/>
      <c r="AE46" s="239"/>
      <c r="AF46" s="239"/>
      <c r="AG46" s="239"/>
      <c r="AH46" s="239"/>
      <c r="AI46" s="239"/>
      <c r="AJ46" s="239"/>
      <c r="AK46" s="239"/>
      <c r="AL46" s="239"/>
      <c r="AM46" s="239"/>
      <c r="AN46" s="239"/>
      <c r="AO46" s="239"/>
      <c r="AP46" s="242"/>
      <c r="AQ46" s="241"/>
      <c r="AR46" s="239"/>
      <c r="AS46" s="239"/>
      <c r="AT46" s="239"/>
      <c r="AU46" s="239"/>
      <c r="AV46" s="239"/>
      <c r="AW46" s="239"/>
      <c r="AX46" s="239"/>
      <c r="AY46" s="239"/>
      <c r="AZ46" s="239"/>
      <c r="BA46" s="239"/>
      <c r="BB46" s="239"/>
      <c r="BC46" s="239"/>
      <c r="BD46" s="239"/>
      <c r="BE46" s="239"/>
      <c r="BF46" s="239"/>
      <c r="BG46" s="239"/>
      <c r="BH46" s="239"/>
      <c r="BI46" s="239"/>
      <c r="BJ46" s="239"/>
      <c r="BK46" s="239"/>
      <c r="BL46" s="242"/>
      <c r="BM46" s="241"/>
      <c r="BN46" s="239"/>
      <c r="BO46" s="239"/>
      <c r="BP46" s="239"/>
      <c r="BQ46" s="239"/>
      <c r="BR46" s="239"/>
      <c r="BS46" s="239"/>
      <c r="BT46" s="242"/>
      <c r="BU46" s="243">
        <f t="shared" si="0"/>
      </c>
      <c r="BV46" s="244">
        <f t="shared" si="1"/>
      </c>
      <c r="BW46" s="245">
        <f t="shared" si="2"/>
        <v>0</v>
      </c>
      <c r="BX46" s="245">
        <f t="shared" si="3"/>
        <v>0</v>
      </c>
      <c r="BY46" s="246"/>
    </row>
    <row r="47" ht="12" customHeight="1" hidden="1" spans="1:77" x14ac:dyDescent="0.25">
      <c r="A47" s="236">
        <v>40</v>
      </c>
      <c r="B47" s="237" t="str">
        <f>IF(NOMINA!B40="","",NOMINA!B40)</f>
        <v>  </v>
      </c>
      <c r="C47" s="238"/>
      <c r="D47" s="239"/>
      <c r="E47" s="239"/>
      <c r="F47" s="239"/>
      <c r="G47" s="239"/>
      <c r="H47" s="239"/>
      <c r="I47" s="239"/>
      <c r="J47" s="239"/>
      <c r="K47" s="239"/>
      <c r="L47" s="239"/>
      <c r="M47" s="239"/>
      <c r="N47" s="239"/>
      <c r="O47" s="239"/>
      <c r="P47" s="239"/>
      <c r="Q47" s="239"/>
      <c r="R47" s="239"/>
      <c r="S47" s="239"/>
      <c r="T47" s="239"/>
      <c r="U47" s="240"/>
      <c r="V47" s="241"/>
      <c r="W47" s="239"/>
      <c r="X47" s="239"/>
      <c r="Y47" s="239"/>
      <c r="Z47" s="239"/>
      <c r="AA47" s="239"/>
      <c r="AB47" s="239"/>
      <c r="AC47" s="239"/>
      <c r="AD47" s="239"/>
      <c r="AE47" s="239"/>
      <c r="AF47" s="239"/>
      <c r="AG47" s="239"/>
      <c r="AH47" s="239"/>
      <c r="AI47" s="239"/>
      <c r="AJ47" s="239"/>
      <c r="AK47" s="239"/>
      <c r="AL47" s="239"/>
      <c r="AM47" s="239"/>
      <c r="AN47" s="239"/>
      <c r="AO47" s="239"/>
      <c r="AP47" s="242"/>
      <c r="AQ47" s="241"/>
      <c r="AR47" s="239"/>
      <c r="AS47" s="239"/>
      <c r="AT47" s="239"/>
      <c r="AU47" s="239"/>
      <c r="AV47" s="239"/>
      <c r="AW47" s="239"/>
      <c r="AX47" s="239"/>
      <c r="AY47" s="239"/>
      <c r="AZ47" s="239"/>
      <c r="BA47" s="239"/>
      <c r="BB47" s="239"/>
      <c r="BC47" s="239"/>
      <c r="BD47" s="239"/>
      <c r="BE47" s="239"/>
      <c r="BF47" s="239"/>
      <c r="BG47" s="239"/>
      <c r="BH47" s="239"/>
      <c r="BI47" s="239"/>
      <c r="BJ47" s="239"/>
      <c r="BK47" s="239"/>
      <c r="BL47" s="242"/>
      <c r="BM47" s="241"/>
      <c r="BN47" s="239"/>
      <c r="BO47" s="239"/>
      <c r="BP47" s="239"/>
      <c r="BQ47" s="239"/>
      <c r="BR47" s="239"/>
      <c r="BS47" s="239"/>
      <c r="BT47" s="242"/>
      <c r="BU47" s="243">
        <f t="shared" si="0"/>
      </c>
      <c r="BV47" s="244">
        <f t="shared" si="1"/>
      </c>
      <c r="BW47" s="245">
        <f t="shared" si="2"/>
        <v>0</v>
      </c>
      <c r="BX47" s="245">
        <f t="shared" si="3"/>
        <v>0</v>
      </c>
      <c r="BY47" s="246"/>
    </row>
    <row r="48" ht="12" customHeight="1" hidden="1" spans="1:77" x14ac:dyDescent="0.25">
      <c r="A48" s="236">
        <v>41</v>
      </c>
      <c r="B48" s="237" t="str">
        <f>IF(NOMINA!B41="","",NOMINA!B41)</f>
        <v>  </v>
      </c>
      <c r="C48" s="238"/>
      <c r="D48" s="239"/>
      <c r="E48" s="239"/>
      <c r="F48" s="239"/>
      <c r="G48" s="239"/>
      <c r="H48" s="239"/>
      <c r="I48" s="239"/>
      <c r="J48" s="239"/>
      <c r="K48" s="239"/>
      <c r="L48" s="239"/>
      <c r="M48" s="239"/>
      <c r="N48" s="239"/>
      <c r="O48" s="239"/>
      <c r="P48" s="239"/>
      <c r="Q48" s="239"/>
      <c r="R48" s="239"/>
      <c r="S48" s="239"/>
      <c r="T48" s="239"/>
      <c r="U48" s="240"/>
      <c r="V48" s="241"/>
      <c r="W48" s="239"/>
      <c r="X48" s="239"/>
      <c r="Y48" s="239"/>
      <c r="Z48" s="239"/>
      <c r="AA48" s="239"/>
      <c r="AB48" s="239"/>
      <c r="AC48" s="239"/>
      <c r="AD48" s="239"/>
      <c r="AE48" s="239"/>
      <c r="AF48" s="239"/>
      <c r="AG48" s="239"/>
      <c r="AH48" s="239"/>
      <c r="AI48" s="239"/>
      <c r="AJ48" s="239"/>
      <c r="AK48" s="239"/>
      <c r="AL48" s="239"/>
      <c r="AM48" s="239"/>
      <c r="AN48" s="239"/>
      <c r="AO48" s="239"/>
      <c r="AP48" s="242"/>
      <c r="AQ48" s="241"/>
      <c r="AR48" s="239"/>
      <c r="AS48" s="239"/>
      <c r="AT48" s="239"/>
      <c r="AU48" s="239"/>
      <c r="AV48" s="239"/>
      <c r="AW48" s="239"/>
      <c r="AX48" s="239"/>
      <c r="AY48" s="239"/>
      <c r="AZ48" s="239"/>
      <c r="BA48" s="239"/>
      <c r="BB48" s="239"/>
      <c r="BC48" s="239"/>
      <c r="BD48" s="239"/>
      <c r="BE48" s="239"/>
      <c r="BF48" s="239"/>
      <c r="BG48" s="239"/>
      <c r="BH48" s="239"/>
      <c r="BI48" s="239"/>
      <c r="BJ48" s="239"/>
      <c r="BK48" s="239"/>
      <c r="BL48" s="242"/>
      <c r="BM48" s="241"/>
      <c r="BN48" s="239"/>
      <c r="BO48" s="239"/>
      <c r="BP48" s="239"/>
      <c r="BQ48" s="239"/>
      <c r="BR48" s="239"/>
      <c r="BS48" s="239"/>
      <c r="BT48" s="242"/>
      <c r="BU48" s="243">
        <f t="shared" si="0"/>
      </c>
      <c r="BV48" s="244">
        <f t="shared" si="1"/>
      </c>
      <c r="BW48" s="245">
        <f t="shared" si="2"/>
        <v>0</v>
      </c>
      <c r="BX48" s="245">
        <f t="shared" si="3"/>
        <v>0</v>
      </c>
      <c r="BY48" s="246"/>
    </row>
    <row r="49" ht="12" customHeight="1" hidden="1" spans="1:77" x14ac:dyDescent="0.25">
      <c r="A49" s="236">
        <v>42</v>
      </c>
      <c r="B49" s="237" t="str">
        <f>IF(NOMINA!B42="","",NOMINA!B42)</f>
        <v>  </v>
      </c>
      <c r="C49" s="238"/>
      <c r="D49" s="239"/>
      <c r="E49" s="239"/>
      <c r="F49" s="239"/>
      <c r="G49" s="239"/>
      <c r="H49" s="239"/>
      <c r="I49" s="239"/>
      <c r="J49" s="239"/>
      <c r="K49" s="239"/>
      <c r="L49" s="239"/>
      <c r="M49" s="239"/>
      <c r="N49" s="239"/>
      <c r="O49" s="239"/>
      <c r="P49" s="239"/>
      <c r="Q49" s="239"/>
      <c r="R49" s="239"/>
      <c r="S49" s="239"/>
      <c r="T49" s="239"/>
      <c r="U49" s="240"/>
      <c r="V49" s="241"/>
      <c r="W49" s="239"/>
      <c r="X49" s="239"/>
      <c r="Y49" s="239"/>
      <c r="Z49" s="239"/>
      <c r="AA49" s="239"/>
      <c r="AB49" s="239"/>
      <c r="AC49" s="239"/>
      <c r="AD49" s="239"/>
      <c r="AE49" s="239"/>
      <c r="AF49" s="239"/>
      <c r="AG49" s="239"/>
      <c r="AH49" s="239"/>
      <c r="AI49" s="239"/>
      <c r="AJ49" s="239"/>
      <c r="AK49" s="239"/>
      <c r="AL49" s="239"/>
      <c r="AM49" s="239"/>
      <c r="AN49" s="239"/>
      <c r="AO49" s="239"/>
      <c r="AP49" s="242"/>
      <c r="AQ49" s="241"/>
      <c r="AR49" s="239"/>
      <c r="AS49" s="239"/>
      <c r="AT49" s="239"/>
      <c r="AU49" s="239"/>
      <c r="AV49" s="239"/>
      <c r="AW49" s="239"/>
      <c r="AX49" s="239"/>
      <c r="AY49" s="239"/>
      <c r="AZ49" s="239"/>
      <c r="BA49" s="239"/>
      <c r="BB49" s="239"/>
      <c r="BC49" s="239"/>
      <c r="BD49" s="239"/>
      <c r="BE49" s="239"/>
      <c r="BF49" s="239"/>
      <c r="BG49" s="239"/>
      <c r="BH49" s="239"/>
      <c r="BI49" s="239"/>
      <c r="BJ49" s="239"/>
      <c r="BK49" s="239"/>
      <c r="BL49" s="242"/>
      <c r="BM49" s="241"/>
      <c r="BN49" s="239"/>
      <c r="BO49" s="239"/>
      <c r="BP49" s="239"/>
      <c r="BQ49" s="239"/>
      <c r="BR49" s="239"/>
      <c r="BS49" s="239"/>
      <c r="BT49" s="242"/>
      <c r="BU49" s="243">
        <f t="shared" si="0"/>
      </c>
      <c r="BV49" s="244">
        <f t="shared" si="1"/>
      </c>
      <c r="BW49" s="245">
        <f t="shared" si="2"/>
        <v>0</v>
      </c>
      <c r="BX49" s="245">
        <f t="shared" si="3"/>
        <v>0</v>
      </c>
      <c r="BY49" s="246"/>
    </row>
    <row r="50" ht="12" customHeight="1" hidden="1" spans="1:77" x14ac:dyDescent="0.25">
      <c r="A50" s="236">
        <v>43</v>
      </c>
      <c r="B50" s="237" t="str">
        <f>IF(NOMINA!B43="","",NOMINA!B43)</f>
        <v>  </v>
      </c>
      <c r="C50" s="238"/>
      <c r="D50" s="239"/>
      <c r="E50" s="239"/>
      <c r="F50" s="239"/>
      <c r="G50" s="239"/>
      <c r="H50" s="239"/>
      <c r="I50" s="239"/>
      <c r="J50" s="239"/>
      <c r="K50" s="239"/>
      <c r="L50" s="239"/>
      <c r="M50" s="239"/>
      <c r="N50" s="239"/>
      <c r="O50" s="239"/>
      <c r="P50" s="239"/>
      <c r="Q50" s="239"/>
      <c r="R50" s="239"/>
      <c r="S50" s="239"/>
      <c r="T50" s="239"/>
      <c r="U50" s="240"/>
      <c r="V50" s="241"/>
      <c r="W50" s="239"/>
      <c r="X50" s="239"/>
      <c r="Y50" s="239"/>
      <c r="Z50" s="239"/>
      <c r="AA50" s="239"/>
      <c r="AB50" s="239"/>
      <c r="AC50" s="239"/>
      <c r="AD50" s="239"/>
      <c r="AE50" s="239"/>
      <c r="AF50" s="239"/>
      <c r="AG50" s="239"/>
      <c r="AH50" s="239"/>
      <c r="AI50" s="239"/>
      <c r="AJ50" s="239"/>
      <c r="AK50" s="239"/>
      <c r="AL50" s="239"/>
      <c r="AM50" s="239"/>
      <c r="AN50" s="239"/>
      <c r="AO50" s="239"/>
      <c r="AP50" s="242"/>
      <c r="AQ50" s="241"/>
      <c r="AR50" s="239"/>
      <c r="AS50" s="239"/>
      <c r="AT50" s="239"/>
      <c r="AU50" s="239"/>
      <c r="AV50" s="239"/>
      <c r="AW50" s="239"/>
      <c r="AX50" s="239"/>
      <c r="AY50" s="239"/>
      <c r="AZ50" s="239"/>
      <c r="BA50" s="239"/>
      <c r="BB50" s="239"/>
      <c r="BC50" s="239"/>
      <c r="BD50" s="239"/>
      <c r="BE50" s="239"/>
      <c r="BF50" s="239"/>
      <c r="BG50" s="239"/>
      <c r="BH50" s="239"/>
      <c r="BI50" s="239"/>
      <c r="BJ50" s="239"/>
      <c r="BK50" s="239"/>
      <c r="BL50" s="242"/>
      <c r="BM50" s="241"/>
      <c r="BN50" s="239"/>
      <c r="BO50" s="239"/>
      <c r="BP50" s="239"/>
      <c r="BQ50" s="239"/>
      <c r="BR50" s="239"/>
      <c r="BS50" s="239"/>
      <c r="BT50" s="242"/>
      <c r="BU50" s="243">
        <f t="shared" si="0"/>
      </c>
      <c r="BV50" s="244">
        <f t="shared" si="1"/>
      </c>
      <c r="BW50" s="245">
        <f t="shared" si="2"/>
        <v>0</v>
      </c>
      <c r="BX50" s="245">
        <f t="shared" si="3"/>
        <v>0</v>
      </c>
      <c r="BY50" s="246"/>
    </row>
    <row r="51" ht="12" customHeight="1" hidden="1" spans="1:77" x14ac:dyDescent="0.25">
      <c r="A51" s="236">
        <v>44</v>
      </c>
      <c r="B51" s="237" t="str">
        <f>IF(NOMINA!B44="","",NOMINA!B44)</f>
        <v>  </v>
      </c>
      <c r="C51" s="238"/>
      <c r="D51" s="239"/>
      <c r="E51" s="239"/>
      <c r="F51" s="239"/>
      <c r="G51" s="239"/>
      <c r="H51" s="239"/>
      <c r="I51" s="239"/>
      <c r="J51" s="239"/>
      <c r="K51" s="239"/>
      <c r="L51" s="239"/>
      <c r="M51" s="239"/>
      <c r="N51" s="239"/>
      <c r="O51" s="239"/>
      <c r="P51" s="239"/>
      <c r="Q51" s="239"/>
      <c r="R51" s="239"/>
      <c r="S51" s="239"/>
      <c r="T51" s="239"/>
      <c r="U51" s="240"/>
      <c r="V51" s="241"/>
      <c r="W51" s="239"/>
      <c r="X51" s="239"/>
      <c r="Y51" s="239"/>
      <c r="Z51" s="239"/>
      <c r="AA51" s="239"/>
      <c r="AB51" s="239"/>
      <c r="AC51" s="239"/>
      <c r="AD51" s="239"/>
      <c r="AE51" s="239"/>
      <c r="AF51" s="239"/>
      <c r="AG51" s="239"/>
      <c r="AH51" s="239"/>
      <c r="AI51" s="239"/>
      <c r="AJ51" s="239"/>
      <c r="AK51" s="239"/>
      <c r="AL51" s="239"/>
      <c r="AM51" s="239"/>
      <c r="AN51" s="239"/>
      <c r="AO51" s="239"/>
      <c r="AP51" s="242"/>
      <c r="AQ51" s="241"/>
      <c r="AR51" s="239"/>
      <c r="AS51" s="239"/>
      <c r="AT51" s="239"/>
      <c r="AU51" s="239"/>
      <c r="AV51" s="239"/>
      <c r="AW51" s="239"/>
      <c r="AX51" s="239"/>
      <c r="AY51" s="239"/>
      <c r="AZ51" s="239"/>
      <c r="BA51" s="239"/>
      <c r="BB51" s="239"/>
      <c r="BC51" s="239"/>
      <c r="BD51" s="239"/>
      <c r="BE51" s="239"/>
      <c r="BF51" s="239"/>
      <c r="BG51" s="239"/>
      <c r="BH51" s="239"/>
      <c r="BI51" s="239"/>
      <c r="BJ51" s="239"/>
      <c r="BK51" s="239"/>
      <c r="BL51" s="242"/>
      <c r="BM51" s="241"/>
      <c r="BN51" s="239"/>
      <c r="BO51" s="239"/>
      <c r="BP51" s="239"/>
      <c r="BQ51" s="239"/>
      <c r="BR51" s="239"/>
      <c r="BS51" s="239"/>
      <c r="BT51" s="242"/>
      <c r="BU51" s="243">
        <f t="shared" si="0"/>
      </c>
      <c r="BV51" s="244">
        <f t="shared" si="1"/>
      </c>
      <c r="BW51" s="245">
        <f t="shared" si="2"/>
        <v>0</v>
      </c>
      <c r="BX51" s="245">
        <f t="shared" si="3"/>
        <v>0</v>
      </c>
      <c r="BY51" s="246"/>
    </row>
    <row r="52" ht="12" customHeight="1" hidden="1" spans="1:77" x14ac:dyDescent="0.25">
      <c r="A52" s="236">
        <v>45</v>
      </c>
      <c r="B52" s="237" t="str">
        <f>IF(NOMINA!B45="","",NOMINA!B45)</f>
        <v>  </v>
      </c>
      <c r="C52" s="238"/>
      <c r="D52" s="239"/>
      <c r="E52" s="239"/>
      <c r="F52" s="239"/>
      <c r="G52" s="239"/>
      <c r="H52" s="239"/>
      <c r="I52" s="239"/>
      <c r="J52" s="239"/>
      <c r="K52" s="239"/>
      <c r="L52" s="239"/>
      <c r="M52" s="239"/>
      <c r="N52" s="239"/>
      <c r="O52" s="239"/>
      <c r="P52" s="239"/>
      <c r="Q52" s="239"/>
      <c r="R52" s="239"/>
      <c r="S52" s="239"/>
      <c r="T52" s="239"/>
      <c r="U52" s="240"/>
      <c r="V52" s="241"/>
      <c r="W52" s="239"/>
      <c r="X52" s="239"/>
      <c r="Y52" s="239"/>
      <c r="Z52" s="239"/>
      <c r="AA52" s="239"/>
      <c r="AB52" s="239"/>
      <c r="AC52" s="239"/>
      <c r="AD52" s="239"/>
      <c r="AE52" s="239"/>
      <c r="AF52" s="239"/>
      <c r="AG52" s="239"/>
      <c r="AH52" s="239"/>
      <c r="AI52" s="239"/>
      <c r="AJ52" s="239"/>
      <c r="AK52" s="239"/>
      <c r="AL52" s="239"/>
      <c r="AM52" s="239"/>
      <c r="AN52" s="239"/>
      <c r="AO52" s="239"/>
      <c r="AP52" s="242"/>
      <c r="AQ52" s="241"/>
      <c r="AR52" s="239"/>
      <c r="AS52" s="239"/>
      <c r="AT52" s="239"/>
      <c r="AU52" s="239"/>
      <c r="AV52" s="239"/>
      <c r="AW52" s="239"/>
      <c r="AX52" s="239"/>
      <c r="AY52" s="239"/>
      <c r="AZ52" s="239"/>
      <c r="BA52" s="239"/>
      <c r="BB52" s="239"/>
      <c r="BC52" s="239"/>
      <c r="BD52" s="239"/>
      <c r="BE52" s="239"/>
      <c r="BF52" s="239"/>
      <c r="BG52" s="239"/>
      <c r="BH52" s="239"/>
      <c r="BI52" s="239"/>
      <c r="BJ52" s="239"/>
      <c r="BK52" s="239"/>
      <c r="BL52" s="242"/>
      <c r="BM52" s="241"/>
      <c r="BN52" s="239"/>
      <c r="BO52" s="239"/>
      <c r="BP52" s="239"/>
      <c r="BQ52" s="239"/>
      <c r="BR52" s="239"/>
      <c r="BS52" s="239"/>
      <c r="BT52" s="242"/>
      <c r="BU52" s="243">
        <f t="shared" si="0"/>
      </c>
      <c r="BV52" s="244">
        <f t="shared" si="1"/>
      </c>
      <c r="BW52" s="245">
        <f t="shared" si="2"/>
        <v>0</v>
      </c>
      <c r="BX52" s="245">
        <f t="shared" si="3"/>
        <v>0</v>
      </c>
      <c r="BY52" s="246"/>
    </row>
    <row r="53" ht="13.5" customHeight="1" spans="1:76" x14ac:dyDescent="0.25">
      <c r="A53" s="57"/>
      <c r="B53" s="57"/>
      <c r="C53" s="57"/>
      <c r="D53" s="57"/>
      <c r="E53" s="57"/>
      <c r="F53" s="57"/>
      <c r="G53" s="57"/>
      <c r="H53" s="57"/>
      <c r="I53" s="57"/>
      <c r="J53" s="57"/>
      <c r="K53" s="57"/>
      <c r="L53" s="57"/>
      <c r="M53" s="57"/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57"/>
      <c r="Z53" s="57"/>
      <c r="AA53" s="57"/>
      <c r="AB53" s="57"/>
      <c r="AC53" s="57"/>
      <c r="AD53" s="57"/>
      <c r="AE53" s="57"/>
      <c r="AF53" s="57"/>
      <c r="AG53" s="57"/>
      <c r="AH53" s="57"/>
      <c r="AI53" s="57"/>
      <c r="AJ53" s="57"/>
      <c r="AK53" s="57"/>
      <c r="AL53" s="57"/>
      <c r="AM53" s="57"/>
      <c r="AN53" s="57"/>
      <c r="AO53" s="57"/>
      <c r="AP53" s="57"/>
      <c r="AQ53" s="57"/>
      <c r="AR53" s="57"/>
      <c r="AS53" s="57"/>
      <c r="AT53" s="57"/>
      <c r="AU53" s="57"/>
      <c r="AV53" s="57"/>
      <c r="BM53" s="248"/>
      <c r="BN53" s="249" t="s">
        <v>217</v>
      </c>
      <c r="BO53" s="250"/>
      <c r="BP53" s="250"/>
      <c r="BQ53" s="250"/>
      <c r="BR53" s="250"/>
      <c r="BS53" s="251"/>
      <c r="BT53" s="252">
        <f>SUM(BU8:BU52,BX8:BX52)</f>
        <v>0</v>
      </c>
      <c r="BU53" s="253"/>
      <c r="BV53" s="254">
        <f>SUM(BV8:BV49)</f>
        <v>0</v>
      </c>
      <c r="BW53" s="255">
        <f>SUM(BT53:BV53)</f>
        <v>0</v>
      </c>
      <c r="BX53" s="256"/>
    </row>
    <row r="54" ht="13.5" customHeight="1" spans="1:76" x14ac:dyDescent="0.25">
      <c r="A54" s="57"/>
      <c r="B54" s="57"/>
      <c r="C54" s="57"/>
      <c r="D54" s="57"/>
      <c r="E54" s="57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57"/>
      <c r="Z54" s="57"/>
      <c r="AA54" s="57"/>
      <c r="AB54" s="57"/>
      <c r="AC54" s="57"/>
      <c r="AD54" s="57"/>
      <c r="AE54" s="57"/>
      <c r="AF54" s="57"/>
      <c r="AG54" s="57"/>
      <c r="AH54" s="57"/>
      <c r="AI54" s="57"/>
      <c r="AJ54" s="57"/>
      <c r="AK54" s="57"/>
      <c r="AL54" s="57"/>
      <c r="AM54" s="57"/>
      <c r="AN54" s="57"/>
      <c r="AO54" s="57"/>
      <c r="AP54" s="57"/>
      <c r="AQ54" s="57"/>
      <c r="AR54" s="57"/>
      <c r="AS54" s="57"/>
      <c r="AT54" s="57"/>
      <c r="AU54" s="57"/>
      <c r="AV54" s="57"/>
      <c r="BN54" s="257" t="s">
        <v>218</v>
      </c>
      <c r="BO54" s="258"/>
      <c r="BP54" s="258"/>
      <c r="BQ54" s="258"/>
      <c r="BR54" s="258"/>
      <c r="BS54" s="259"/>
      <c r="BT54" s="252">
        <f>IFERROR(BT53*BW54/BW53,"")</f>
      </c>
      <c r="BU54" s="253"/>
      <c r="BV54" s="260">
        <f>IFERROR(BV53*BW54/BW53,"")</f>
      </c>
      <c r="BW54" s="261">
        <f>'ESTADISTICAS '!P11</f>
        <v>20</v>
      </c>
      <c r="BX54" s="256"/>
    </row>
    <row r="55" ht="13.5" customHeight="1" spans="1:76" x14ac:dyDescent="0.25">
      <c r="A55" s="57"/>
      <c r="B55" s="57"/>
      <c r="C55" s="57"/>
      <c r="D55" s="57"/>
      <c r="E55" s="57"/>
      <c r="F55" s="57"/>
      <c r="G55" s="57"/>
      <c r="H55" s="57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7"/>
      <c r="AH55" s="57"/>
      <c r="AI55" s="57"/>
      <c r="AJ55" s="57"/>
      <c r="AK55" s="57"/>
      <c r="AL55" s="57"/>
      <c r="AM55" s="57"/>
      <c r="AN55" s="57"/>
      <c r="AO55" s="57"/>
      <c r="AP55" s="57"/>
      <c r="AQ55" s="57"/>
      <c r="AR55" s="57"/>
      <c r="AS55" s="57"/>
      <c r="AT55" s="57"/>
      <c r="AU55" s="57"/>
      <c r="AV55" s="57"/>
      <c r="BN55" s="262" t="s">
        <v>219</v>
      </c>
      <c r="BO55" s="263"/>
      <c r="BP55" s="263"/>
      <c r="BQ55" s="263"/>
      <c r="BR55" s="263"/>
      <c r="BS55" s="264"/>
      <c r="BT55" s="265">
        <f>IFERROR(BT53*100/BW53,"")</f>
      </c>
      <c r="BU55" s="266"/>
      <c r="BV55" s="267">
        <f>IFERROR(BV53*100/BW53,"")</f>
      </c>
      <c r="BW55" s="268">
        <f>SUM(BT55:BV55)</f>
        <v>0</v>
      </c>
      <c r="BX55" s="269"/>
    </row>
    <row r="56" ht="13.5" customHeight="1" x14ac:dyDescent="0.25"/>
    <row r="57" ht="13.5" customHeight="1" x14ac:dyDescent="0.25"/>
    <row r="58" ht="13.5" customHeight="1" x14ac:dyDescent="0.25"/>
  </sheetData>
  <sheetProtection selectLockedCells="1"/>
  <mergeCells count="19">
    <mergeCell ref="A2:BY2"/>
    <mergeCell ref="C5:U5"/>
    <mergeCell ref="V5:AP5"/>
    <mergeCell ref="AQ5:BL5"/>
    <mergeCell ref="BM5:BT5"/>
    <mergeCell ref="BU5:BV5"/>
    <mergeCell ref="A5:A7"/>
    <mergeCell ref="B5:B7"/>
    <mergeCell ref="BW5:BW7"/>
    <mergeCell ref="BX5:BX7"/>
    <mergeCell ref="BY5:BY7"/>
    <mergeCell ref="BU6:BU7"/>
    <mergeCell ref="BV6:BV7"/>
    <mergeCell ref="BN53:BS53"/>
    <mergeCell ref="BT53:BU53"/>
    <mergeCell ref="BN54:BS54"/>
    <mergeCell ref="BT54:BU54"/>
    <mergeCell ref="BN55:BS55"/>
    <mergeCell ref="BT55:BU55"/>
  </mergeCells>
  <conditionalFormatting sqref="BM8:BM52">
    <cfRule type="cellIs" dxfId="12" priority="10" operator="equal">
      <formula>0</formula>
    </cfRule>
  </conditionalFormatting>
  <conditionalFormatting sqref="BT53 BW55:BX55 BV53:BX53">
    <cfRule type="cellIs" dxfId="13" priority="9" operator="equal">
      <formula>0</formula>
    </cfRule>
  </conditionalFormatting>
  <conditionalFormatting sqref="BW53">
    <cfRule type="cellIs" dxfId="14" priority="6" operator="equal">
      <formula>0</formula>
    </cfRule>
    <cfRule type="cellIs" dxfId="15" priority="7" operator="equal">
      <formula>0</formula>
    </cfRule>
    <cfRule type="cellIs" dxfId="16" priority="8" operator="equal">
      <formula>0</formula>
    </cfRule>
  </conditionalFormatting>
  <conditionalFormatting sqref="BW8:BW52">
    <cfRule type="cellIs" dxfId="17" priority="5" operator="equal">
      <formula>0</formula>
    </cfRule>
  </conditionalFormatting>
  <conditionalFormatting sqref="BX8:BX52">
    <cfRule type="cellIs" dxfId="18" priority="4" operator="equal">
      <formula>0</formula>
    </cfRule>
  </conditionalFormatting>
  <conditionalFormatting sqref="BV53">
    <cfRule type="cellIs" dxfId="19" priority="1" operator="equal">
      <formula>0</formula>
    </cfRule>
    <cfRule type="cellIs" dxfId="20" priority="2" operator="equal">
      <formula>0</formula>
    </cfRule>
    <cfRule type="cellIs" dxfId="21" priority="3" operator="equal">
      <formula>0</formula>
    </cfRule>
  </conditionalFormatting>
  <printOptions horizontalCentered="1"/>
  <pageMargins left="0.2362204724409449" right="0.2362204724409449" top="0.5118110236220472" bottom="0.1968503937007874" header="0.31496062992125984" footer="0.31496062992125984"/>
  <pageSetup orientation="landscape" horizontalDpi="120" verticalDpi="144" scale="82" fitToWidth="1" fitToHeight="1" firstPageNumber="1" useFirstPageNumber="1" copies="1"/>
  <legacyDrawing r:id="rId2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  <pageSetUpPr fitToPage="1"/>
  </sheetPr>
  <dimension ref="A1:L46"/>
  <sheetViews>
    <sheetView workbookViewId="0" zoomScale="80" zoomScaleNormal="85" view="pageBreakPreview">
      <selection activeCell="F20" sqref="F20"/>
    </sheetView>
  </sheetViews>
  <sheetFormatPr defaultRowHeight="12.75" outlineLevelRow="0" outlineLevelCol="0" x14ac:dyDescent="0.25" defaultColWidth="11.42578125" customHeight="1"/>
  <cols>
    <col min="1" max="1" width="11.42578125" style="125" customWidth="1"/>
    <col min="2" max="2" width="23.5703125" style="125" customWidth="1"/>
    <col min="3" max="12" width="15.7109375" style="125" customWidth="1"/>
    <col min="13" max="16384" width="11.42578125" style="125" customWidth="1"/>
  </cols>
  <sheetData>
    <row r="1" spans="1:12" x14ac:dyDescent="0.25">
      <c r="A1" s="126"/>
      <c r="B1" s="126"/>
      <c r="C1" s="126"/>
      <c r="D1" s="126"/>
      <c r="E1" s="126"/>
      <c r="F1" s="126"/>
      <c r="G1" s="126"/>
      <c r="H1" s="126"/>
      <c r="I1" s="126"/>
      <c r="J1" s="126"/>
      <c r="K1" s="126"/>
      <c r="L1" s="126"/>
    </row>
    <row r="2" spans="1:12" x14ac:dyDescent="0.25">
      <c r="A2" s="127" t="str">
        <f>NOMINA!$F$1</f>
        <v>U.E. "BEATRIZ HARTMANN DE BEDREGAL"</v>
      </c>
      <c r="B2" s="126"/>
      <c r="C2" s="126"/>
      <c r="D2" s="126"/>
      <c r="E2" s="126"/>
      <c r="F2" s="126"/>
      <c r="G2" s="126"/>
      <c r="H2" s="126"/>
      <c r="I2" s="126"/>
      <c r="J2" s="126"/>
      <c r="K2" s="126"/>
      <c r="L2" s="126"/>
    </row>
    <row r="3" ht="24.95" customHeight="1" spans="1:12" x14ac:dyDescent="0.25">
      <c r="A3" s="126"/>
      <c r="B3" s="126"/>
      <c r="C3" s="126"/>
      <c r="D3" s="126"/>
      <c r="E3" s="126"/>
      <c r="F3" s="126"/>
      <c r="G3" s="128"/>
      <c r="H3" s="128"/>
      <c r="I3" s="128"/>
      <c r="J3" s="128"/>
      <c r="K3" s="128"/>
      <c r="L3" s="128"/>
    </row>
    <row r="4" ht="24.95" customHeight="1" spans="1:12" x14ac:dyDescent="0.25">
      <c r="A4" s="129" t="s">
        <v>129</v>
      </c>
      <c r="B4" s="129"/>
      <c r="C4" s="129"/>
      <c r="D4" s="129"/>
      <c r="E4" s="129"/>
      <c r="F4" s="129"/>
      <c r="G4" s="129"/>
      <c r="H4" s="129"/>
      <c r="I4" s="129"/>
      <c r="J4" s="129"/>
      <c r="K4" s="129"/>
      <c r="L4" s="129"/>
    </row>
    <row r="5" ht="24.95" customHeight="1" spans="1:12" x14ac:dyDescent="0.25">
      <c r="A5" s="129"/>
      <c r="B5" s="129"/>
      <c r="C5" s="129"/>
      <c r="D5" s="129"/>
      <c r="E5" s="129"/>
      <c r="F5" s="129"/>
      <c r="G5" s="129"/>
      <c r="H5" s="129"/>
      <c r="I5" s="129"/>
      <c r="J5" s="129"/>
      <c r="K5" s="129"/>
      <c r="L5" s="129"/>
    </row>
    <row r="6" ht="24.95" customHeight="1" spans="1:12" x14ac:dyDescent="0.25">
      <c r="A6" s="130" t="str">
        <f>NOMINA!$C$1</f>
        <v>PROFESOR(A): SARA VALDIVIA ARANCIBIA</v>
      </c>
      <c r="B6" s="131"/>
      <c r="C6" s="131"/>
      <c r="D6" s="131"/>
      <c r="E6" s="131"/>
      <c r="F6" s="131"/>
      <c r="G6" s="131"/>
      <c r="H6" s="132"/>
      <c r="I6" s="132"/>
      <c r="J6" s="132"/>
      <c r="K6" s="132"/>
      <c r="L6" s="131"/>
    </row>
    <row r="7" ht="24.95" customHeight="1" spans="1:12" x14ac:dyDescent="0.25">
      <c r="A7" s="130" t="str">
        <f>NOMINA!$C$2</f>
        <v>CURSO: 5º "A" PRIMARIA</v>
      </c>
      <c r="B7" s="131"/>
      <c r="C7" s="131"/>
      <c r="D7" s="131"/>
      <c r="E7" s="131"/>
      <c r="F7" s="131"/>
      <c r="G7" s="131"/>
      <c r="H7" s="132"/>
      <c r="I7" s="132"/>
      <c r="J7" s="132"/>
      <c r="K7" s="132"/>
      <c r="L7" s="132"/>
    </row>
    <row r="8" ht="24.95" customHeight="1" spans="1:12" x14ac:dyDescent="0.25">
      <c r="A8" s="130" t="str">
        <f>NOMINA!$C$4</f>
        <v>GESTIÓN: 2024</v>
      </c>
      <c r="B8" s="133"/>
      <c r="C8" s="133"/>
      <c r="D8" s="130"/>
      <c r="E8" s="130"/>
      <c r="F8" s="130"/>
      <c r="G8" s="130"/>
      <c r="H8" s="132"/>
      <c r="I8" s="132"/>
      <c r="J8" s="132"/>
      <c r="K8" s="132"/>
      <c r="L8" s="132"/>
    </row>
    <row r="9" ht="24.95" customHeight="1" spans="1:12" x14ac:dyDescent="0.25">
      <c r="A9" s="134" t="s">
        <v>130</v>
      </c>
      <c r="B9" s="135"/>
      <c r="C9" s="136" t="s">
        <v>131</v>
      </c>
      <c r="D9" s="137" t="s">
        <v>132</v>
      </c>
      <c r="E9" s="138"/>
      <c r="F9" s="139"/>
      <c r="G9" s="140" t="s">
        <v>133</v>
      </c>
      <c r="H9" s="141"/>
      <c r="I9" s="142"/>
      <c r="J9" s="143" t="s">
        <v>134</v>
      </c>
      <c r="K9" s="144"/>
      <c r="L9" s="145"/>
    </row>
    <row r="10" ht="29.25" customHeight="1" spans="1:12" x14ac:dyDescent="0.25">
      <c r="A10" s="146"/>
      <c r="B10" s="147"/>
      <c r="C10" s="148" t="s">
        <v>135</v>
      </c>
      <c r="D10" s="149" t="s">
        <v>136</v>
      </c>
      <c r="E10" s="150" t="s">
        <v>137</v>
      </c>
      <c r="F10" s="151" t="s">
        <v>95</v>
      </c>
      <c r="G10" s="152" t="s">
        <v>138</v>
      </c>
      <c r="H10" s="150" t="s">
        <v>137</v>
      </c>
      <c r="I10" s="153" t="s">
        <v>95</v>
      </c>
      <c r="J10" s="152" t="s">
        <v>138</v>
      </c>
      <c r="K10" s="150" t="s">
        <v>137</v>
      </c>
      <c r="L10" s="153" t="s">
        <v>95</v>
      </c>
    </row>
    <row r="11" ht="24.95" customHeight="1" spans="1:12" x14ac:dyDescent="0.25">
      <c r="A11" s="154" t="s">
        <v>113</v>
      </c>
      <c r="B11" s="155"/>
      <c r="C11" s="156">
        <v>25</v>
      </c>
      <c r="D11" s="157">
        <v>20</v>
      </c>
      <c r="E11" s="158">
        <v>12</v>
      </c>
      <c r="F11" s="159">
        <f>IF(E11="","",(E11*100/D11))</f>
        <v>60</v>
      </c>
      <c r="G11" s="160"/>
      <c r="H11" s="158"/>
      <c r="I11" s="161">
        <f>IF(H11="","",(H11*100/G11))</f>
      </c>
      <c r="J11" s="162"/>
      <c r="K11" s="163"/>
      <c r="L11" s="161">
        <f>IF(K11="","",(K11*100/J11))</f>
      </c>
    </row>
    <row r="12" ht="24.95" customHeight="1" spans="1:12" x14ac:dyDescent="0.25">
      <c r="A12" s="164" t="s">
        <v>115</v>
      </c>
      <c r="B12" s="165"/>
      <c r="C12" s="166"/>
      <c r="D12" s="167"/>
      <c r="E12" s="168"/>
      <c r="F12" s="169">
        <f t="shared" ref="F12:F19" si="0">IF(E12="","",(E12*100/D12))</f>
      </c>
      <c r="G12" s="170"/>
      <c r="H12" s="168"/>
      <c r="I12" s="171">
        <f t="shared" ref="I12:I19" si="1">IF(H12="","",(H12*100/G12))</f>
      </c>
      <c r="J12" s="172"/>
      <c r="K12" s="173"/>
      <c r="L12" s="171">
        <f t="shared" ref="L12:L19" si="2">IF(K12="","",(K12*100/J12))</f>
      </c>
    </row>
    <row r="13" ht="24.95" customHeight="1" spans="1:12" x14ac:dyDescent="0.25">
      <c r="A13" s="164" t="s">
        <v>117</v>
      </c>
      <c r="B13" s="165"/>
      <c r="C13" s="166"/>
      <c r="D13" s="167"/>
      <c r="E13" s="168"/>
      <c r="F13" s="169">
        <f t="shared" si="0"/>
      </c>
      <c r="G13" s="170"/>
      <c r="H13" s="168"/>
      <c r="I13" s="171">
        <f t="shared" si="1"/>
      </c>
      <c r="J13" s="172"/>
      <c r="K13" s="173"/>
      <c r="L13" s="171">
        <f t="shared" si="2"/>
      </c>
    </row>
    <row r="14" ht="24.95" customHeight="1" spans="1:12" x14ac:dyDescent="0.25">
      <c r="A14" s="164" t="s">
        <v>119</v>
      </c>
      <c r="B14" s="165"/>
      <c r="C14" s="166"/>
      <c r="D14" s="167"/>
      <c r="E14" s="168"/>
      <c r="F14" s="169">
        <f t="shared" si="0"/>
      </c>
      <c r="G14" s="170"/>
      <c r="H14" s="168"/>
      <c r="I14" s="171">
        <f t="shared" si="1"/>
      </c>
      <c r="J14" s="172"/>
      <c r="K14" s="173"/>
      <c r="L14" s="171">
        <f t="shared" si="2"/>
      </c>
    </row>
    <row r="15" ht="24.95" customHeight="1" spans="1:12" x14ac:dyDescent="0.25">
      <c r="A15" s="164" t="s">
        <v>121</v>
      </c>
      <c r="B15" s="165"/>
      <c r="C15" s="166"/>
      <c r="D15" s="167"/>
      <c r="E15" s="168"/>
      <c r="F15" s="169">
        <f t="shared" si="0"/>
      </c>
      <c r="G15" s="170"/>
      <c r="H15" s="168"/>
      <c r="I15" s="171">
        <f t="shared" si="1"/>
      </c>
      <c r="J15" s="172"/>
      <c r="K15" s="173"/>
      <c r="L15" s="171">
        <f t="shared" si="2"/>
      </c>
    </row>
    <row r="16" ht="24.95" customHeight="1" spans="1:12" x14ac:dyDescent="0.25">
      <c r="A16" s="164" t="s">
        <v>111</v>
      </c>
      <c r="B16" s="165"/>
      <c r="C16" s="166"/>
      <c r="D16" s="167"/>
      <c r="E16" s="168"/>
      <c r="F16" s="169">
        <f t="shared" si="0"/>
      </c>
      <c r="G16" s="170"/>
      <c r="H16" s="168"/>
      <c r="I16" s="171">
        <f t="shared" si="1"/>
      </c>
      <c r="J16" s="172"/>
      <c r="K16" s="173"/>
      <c r="L16" s="171">
        <f t="shared" si="2"/>
      </c>
    </row>
    <row r="17" ht="24.95" customHeight="1" spans="1:12" x14ac:dyDescent="0.25">
      <c r="A17" s="164" t="s">
        <v>123</v>
      </c>
      <c r="B17" s="165"/>
      <c r="C17" s="166"/>
      <c r="D17" s="167"/>
      <c r="E17" s="168"/>
      <c r="F17" s="169">
        <f t="shared" si="0"/>
      </c>
      <c r="G17" s="170"/>
      <c r="H17" s="168"/>
      <c r="I17" s="171">
        <f t="shared" si="1"/>
      </c>
      <c r="J17" s="172"/>
      <c r="K17" s="173"/>
      <c r="L17" s="171">
        <f t="shared" si="2"/>
      </c>
    </row>
    <row r="18" ht="24.95" customHeight="1" spans="1:12" x14ac:dyDescent="0.25">
      <c r="A18" s="164" t="s">
        <v>112</v>
      </c>
      <c r="B18" s="165"/>
      <c r="C18" s="174"/>
      <c r="D18" s="167"/>
      <c r="E18" s="168"/>
      <c r="F18" s="169">
        <f t="shared" si="0"/>
      </c>
      <c r="G18" s="175"/>
      <c r="H18" s="176"/>
      <c r="I18" s="171">
        <f t="shared" si="1"/>
      </c>
      <c r="J18" s="177"/>
      <c r="K18" s="178"/>
      <c r="L18" s="171">
        <f t="shared" si="2"/>
      </c>
    </row>
    <row r="19" ht="24.95" customHeight="1" spans="1:12" x14ac:dyDescent="0.25">
      <c r="A19" s="179" t="s">
        <v>125</v>
      </c>
      <c r="B19" s="180"/>
      <c r="C19" s="174"/>
      <c r="D19" s="181"/>
      <c r="E19" s="182"/>
      <c r="F19" s="183">
        <f t="shared" si="0"/>
      </c>
      <c r="G19" s="175"/>
      <c r="H19" s="176"/>
      <c r="I19" s="184">
        <f t="shared" si="1"/>
      </c>
      <c r="J19" s="177"/>
      <c r="K19" s="178"/>
      <c r="L19" s="184">
        <f t="shared" si="2"/>
      </c>
    </row>
    <row r="20" ht="24.95" customHeight="1" spans="1:12" x14ac:dyDescent="0.25">
      <c r="A20" s="185" t="s">
        <v>139</v>
      </c>
      <c r="B20" s="186"/>
      <c r="C20" s="187">
        <f>SUM(C11:C19)</f>
        <v>25</v>
      </c>
      <c r="D20" s="187">
        <f>SUM(D11:D18)</f>
        <v>20</v>
      </c>
      <c r="E20" s="188">
        <f>SUM(E11:E18)</f>
        <v>12</v>
      </c>
      <c r="F20" s="189">
        <f t="shared" ref="F20" si="3">IF(ISERROR(E20*100/D20),"",E20*100/D20)</f>
        <v>60</v>
      </c>
      <c r="G20" s="190">
        <f>SUM(G11:G19)</f>
        <v>0</v>
      </c>
      <c r="H20" s="188">
        <f>SUM(H11:H18)</f>
        <v>0</v>
      </c>
      <c r="I20" s="189">
        <f t="shared" ref="I20" si="4">IF(ISERROR(H20*100/G20),"",H20*100/G20)</f>
      </c>
      <c r="J20" s="187">
        <f>SUM(J11:J19)</f>
        <v>0</v>
      </c>
      <c r="K20" s="188">
        <f>SUM(K11:K18)</f>
        <v>0</v>
      </c>
      <c r="L20" s="189">
        <f t="shared" ref="L20" si="5">IF(ISERROR(K20*100/J20),"",K20*100/J20)</f>
      </c>
    </row>
    <row r="21" ht="24.95" customHeight="1" spans="1:12" x14ac:dyDescent="0.25">
      <c r="A21" s="126"/>
      <c r="B21" s="126"/>
      <c r="C21" s="126"/>
      <c r="D21" s="126"/>
      <c r="E21" s="126"/>
      <c r="F21" s="126"/>
      <c r="G21" s="126"/>
      <c r="H21" s="126"/>
      <c r="I21" s="126"/>
      <c r="J21" s="126"/>
      <c r="K21" s="126"/>
      <c r="L21" s="126"/>
    </row>
    <row r="22" ht="24.95" customHeight="1" spans="1:12" x14ac:dyDescent="0.25">
      <c r="A22" s="126"/>
      <c r="B22" s="126"/>
      <c r="C22" s="126"/>
      <c r="D22" s="126"/>
      <c r="E22" s="126"/>
      <c r="F22" s="126"/>
      <c r="G22" s="126"/>
      <c r="H22" s="126"/>
      <c r="I22" s="126"/>
      <c r="J22" s="126"/>
      <c r="K22" s="126"/>
      <c r="L22" s="126"/>
    </row>
    <row r="23" ht="24.95" customHeight="1" spans="1:12" x14ac:dyDescent="0.25">
      <c r="A23" s="126"/>
      <c r="B23" s="126"/>
      <c r="C23" s="126"/>
      <c r="D23" s="126"/>
      <c r="E23" s="126"/>
      <c r="F23" s="126"/>
      <c r="G23" s="126"/>
      <c r="H23" s="126"/>
      <c r="I23" s="126"/>
      <c r="J23" s="126"/>
      <c r="K23" s="126"/>
      <c r="L23" s="126"/>
    </row>
    <row r="24" ht="12.75" customHeight="1" spans="1:12" x14ac:dyDescent="0.25">
      <c r="A24" s="126"/>
      <c r="B24" s="126"/>
      <c r="C24" s="191"/>
      <c r="D24" s="191"/>
      <c r="E24" s="191"/>
      <c r="F24" s="191"/>
      <c r="G24" s="126"/>
      <c r="H24" s="126"/>
      <c r="I24" s="191"/>
      <c r="J24" s="191"/>
      <c r="K24" s="191"/>
      <c r="L24" s="191"/>
    </row>
    <row r="25" ht="12.75" customHeight="1" spans="1:12" x14ac:dyDescent="0.25">
      <c r="A25" s="126"/>
      <c r="B25" s="126"/>
      <c r="C25" s="191"/>
      <c r="D25" s="191"/>
      <c r="E25" s="191"/>
      <c r="F25" s="191"/>
      <c r="G25" s="126"/>
      <c r="H25" s="126"/>
      <c r="I25" s="191"/>
      <c r="J25" s="191"/>
      <c r="K25" s="191"/>
      <c r="L25" s="191"/>
    </row>
    <row r="26" ht="12.75" customHeight="1" spans="1:12" x14ac:dyDescent="0.25">
      <c r="A26" s="126"/>
      <c r="B26" s="126"/>
      <c r="C26" s="191"/>
      <c r="D26" s="191"/>
      <c r="E26" s="191"/>
      <c r="F26" s="191"/>
      <c r="G26" s="126"/>
      <c r="H26" s="126"/>
      <c r="I26" s="191"/>
      <c r="J26" s="191"/>
      <c r="K26" s="191"/>
      <c r="L26" s="191"/>
    </row>
    <row r="27" spans="1:12" x14ac:dyDescent="0.25">
      <c r="A27" s="126"/>
      <c r="B27" s="126"/>
      <c r="C27" s="126"/>
      <c r="D27" s="126"/>
      <c r="E27" s="126"/>
      <c r="F27" s="126"/>
      <c r="G27" s="126"/>
      <c r="H27" s="126"/>
      <c r="I27" s="126"/>
      <c r="J27" s="126"/>
      <c r="K27" s="126"/>
      <c r="L27" s="126"/>
    </row>
    <row r="28" spans="1:12" x14ac:dyDescent="0.25">
      <c r="A28" s="126"/>
      <c r="B28" s="126"/>
      <c r="C28" s="126"/>
      <c r="D28" s="126"/>
      <c r="E28" s="126"/>
      <c r="F28" s="126"/>
      <c r="G28" s="126"/>
      <c r="H28" s="126"/>
      <c r="I28" s="126"/>
      <c r="J28" s="126"/>
      <c r="K28" s="126"/>
      <c r="L28" s="126"/>
    </row>
    <row r="29" spans="1:12" x14ac:dyDescent="0.25">
      <c r="A29" s="126"/>
      <c r="B29" s="126"/>
      <c r="C29" s="126"/>
      <c r="D29" s="126"/>
      <c r="E29" s="126"/>
      <c r="F29" s="126"/>
      <c r="G29" s="126"/>
      <c r="H29" s="126"/>
      <c r="I29" s="126"/>
      <c r="J29" s="126"/>
      <c r="K29" s="126"/>
      <c r="L29" s="126"/>
    </row>
    <row r="30" spans="1:12" x14ac:dyDescent="0.25">
      <c r="A30" s="126"/>
      <c r="B30" s="126"/>
      <c r="C30" s="126"/>
      <c r="D30" s="126"/>
      <c r="E30" s="126"/>
      <c r="F30" s="126"/>
      <c r="G30" s="126"/>
      <c r="H30" s="126"/>
      <c r="I30" s="126"/>
      <c r="J30" s="126"/>
      <c r="K30" s="126"/>
      <c r="L30" s="126"/>
    </row>
    <row r="31" spans="1:12" x14ac:dyDescent="0.25">
      <c r="A31" s="126"/>
      <c r="B31" s="126"/>
      <c r="C31" s="126"/>
      <c r="D31" s="126"/>
      <c r="E31" s="126"/>
      <c r="F31" s="126"/>
      <c r="G31" s="126"/>
      <c r="H31" s="126"/>
      <c r="I31" s="126"/>
      <c r="J31" s="126"/>
      <c r="K31" s="126"/>
      <c r="L31" s="126"/>
    </row>
    <row r="32" spans="1:12" x14ac:dyDescent="0.25">
      <c r="A32" s="126"/>
      <c r="B32" s="126"/>
      <c r="C32" s="126"/>
      <c r="D32" s="126"/>
      <c r="E32" s="126"/>
      <c r="F32" s="126"/>
      <c r="G32" s="126"/>
      <c r="H32" s="126"/>
      <c r="I32" s="126"/>
      <c r="J32" s="126"/>
      <c r="K32" s="126"/>
      <c r="L32" s="126"/>
    </row>
    <row r="33" spans="1:12" x14ac:dyDescent="0.25">
      <c r="A33" s="126"/>
      <c r="B33" s="126"/>
      <c r="C33" s="126"/>
      <c r="D33" s="126"/>
      <c r="E33" s="126"/>
      <c r="F33" s="126"/>
      <c r="G33" s="126"/>
      <c r="H33" s="126"/>
      <c r="I33" s="126"/>
      <c r="J33" s="126"/>
      <c r="K33" s="126"/>
      <c r="L33" s="126"/>
    </row>
    <row r="34" spans="1:12" x14ac:dyDescent="0.25">
      <c r="A34" s="126"/>
      <c r="B34" s="126"/>
      <c r="C34" s="126"/>
      <c r="D34" s="126"/>
      <c r="E34" s="126"/>
      <c r="F34" s="126"/>
      <c r="G34" s="126"/>
      <c r="H34" s="126"/>
      <c r="I34" s="126"/>
      <c r="J34" s="126"/>
      <c r="K34" s="126"/>
      <c r="L34" s="126"/>
    </row>
    <row r="35" spans="1:12" x14ac:dyDescent="0.25">
      <c r="A35" s="126"/>
      <c r="B35" s="126"/>
      <c r="C35" s="126"/>
      <c r="D35" s="126"/>
      <c r="E35" s="126"/>
      <c r="F35" s="126"/>
      <c r="G35" s="126"/>
      <c r="H35" s="126"/>
      <c r="I35" s="126"/>
      <c r="J35" s="126"/>
      <c r="K35" s="126"/>
      <c r="L35" s="126"/>
    </row>
    <row r="36" spans="1:12" x14ac:dyDescent="0.25">
      <c r="A36" s="126"/>
      <c r="B36" s="126"/>
      <c r="C36" s="126"/>
      <c r="D36" s="126"/>
      <c r="E36" s="126"/>
      <c r="F36" s="126"/>
      <c r="G36" s="126"/>
      <c r="H36" s="126"/>
      <c r="I36" s="126"/>
      <c r="J36" s="126"/>
      <c r="K36" s="126"/>
      <c r="L36" s="126"/>
    </row>
    <row r="37" spans="1:12" x14ac:dyDescent="0.25">
      <c r="A37" s="126"/>
      <c r="B37" s="126"/>
      <c r="C37" s="126"/>
      <c r="D37" s="126"/>
      <c r="E37" s="126"/>
      <c r="F37" s="126"/>
      <c r="G37" s="126"/>
      <c r="H37" s="126"/>
      <c r="I37" s="126"/>
      <c r="J37" s="126"/>
      <c r="K37" s="126"/>
      <c r="L37" s="126"/>
    </row>
    <row r="38" spans="1:12" x14ac:dyDescent="0.25">
      <c r="A38" s="126"/>
      <c r="B38" s="126"/>
      <c r="C38" s="126"/>
      <c r="D38" s="126"/>
      <c r="E38" s="126"/>
      <c r="F38" s="126"/>
      <c r="G38" s="126"/>
      <c r="H38" s="126"/>
      <c r="I38" s="126"/>
      <c r="J38" s="126"/>
      <c r="K38" s="126"/>
      <c r="L38" s="126"/>
    </row>
    <row r="39" spans="1:12" x14ac:dyDescent="0.25">
      <c r="A39" s="126"/>
      <c r="B39" s="126"/>
      <c r="C39" s="126"/>
      <c r="D39" s="126"/>
      <c r="E39" s="126"/>
      <c r="F39" s="126"/>
      <c r="G39" s="126"/>
      <c r="H39" s="126"/>
      <c r="I39" s="126"/>
      <c r="J39" s="126"/>
      <c r="K39" s="126"/>
      <c r="L39" s="126"/>
    </row>
    <row r="40" spans="1:12" x14ac:dyDescent="0.25">
      <c r="A40" s="126"/>
      <c r="B40" s="126"/>
      <c r="C40" s="126"/>
      <c r="D40" s="126"/>
      <c r="E40" s="126"/>
      <c r="F40" s="126"/>
      <c r="G40" s="126"/>
      <c r="H40" s="126"/>
      <c r="I40" s="126"/>
      <c r="J40" s="126"/>
      <c r="K40" s="126"/>
      <c r="L40" s="126"/>
    </row>
    <row r="46" spans="4:4" x14ac:dyDescent="0.25">
      <c r="D46" s="192"/>
    </row>
  </sheetData>
  <sheetProtection selectLockedCells="1"/>
  <mergeCells count="22">
    <mergeCell ref="G3:L3"/>
    <mergeCell ref="A4:L5"/>
    <mergeCell ref="A9:B10"/>
    <mergeCell ref="D9:F9"/>
    <mergeCell ref="G9:I9"/>
    <mergeCell ref="J9:L9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C24:F24"/>
    <mergeCell ref="I24:L24"/>
    <mergeCell ref="C25:F25"/>
    <mergeCell ref="I25:L25"/>
    <mergeCell ref="C26:F26"/>
    <mergeCell ref="I26:L26"/>
  </mergeCells>
  <conditionalFormatting sqref="C20">
    <cfRule type="cellIs" dxfId="10" priority="2" operator="equal">
      <formula>0</formula>
    </cfRule>
  </conditionalFormatting>
  <conditionalFormatting sqref="D20:E20 G20:H20 J20:K20">
    <cfRule type="cellIs" dxfId="11" priority="1" operator="equal">
      <formula>0</formula>
    </cfRule>
  </conditionalFormatting>
  <printOptions horizontalCentered="1"/>
  <pageMargins left="0.2362204724409449" right="0.2362204724409449" top="0.7480314960629921" bottom="0.7480314960629921" header="0.31496062992125984" footer="0.31496062992125984"/>
  <pageSetup orientation="landscape" horizontalDpi="4294967293" verticalDpi="4294967295" scale="70" fitToWidth="1" fitToHeight="1" firstPageNumber="1" useFirstPageNumber="1" copies="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  <pageSetUpPr fitToPage="1"/>
  </sheetPr>
  <dimension ref="A1:C41"/>
  <sheetViews>
    <sheetView workbookViewId="0" zoomScale="100" zoomScaleNormal="100" view="pageBreakPreview">
      <selection activeCell="F20" sqref="F20"/>
    </sheetView>
  </sheetViews>
  <sheetFormatPr defaultRowHeight="15" outlineLevelRow="0" outlineLevelCol="0" x14ac:dyDescent="0.25"/>
  <cols>
    <col min="1" max="1" width="23.28515625" customWidth="1"/>
    <col min="2" max="2" width="33.42578125" customWidth="1"/>
    <col min="3" max="3" width="44" customWidth="1"/>
    <col min="4" max="4" width="15.28515625" customWidth="1"/>
  </cols>
  <sheetData>
    <row r="1" spans="1:3" s="57" customFormat="1" x14ac:dyDescent="0.25">
      <c r="A1" s="64" t="str">
        <f>NOMINA!$F$1</f>
        <v>U.E. "BEATRIZ HARTMANN DE BEDREGAL"</v>
      </c>
      <c r="C1" s="193" t="str">
        <f>NOMINA!$C$4</f>
        <v>GESTIÓN: 2024</v>
      </c>
    </row>
    <row r="3" ht="22.5" customHeight="1" spans="1:3" s="57" customFormat="1" x14ac:dyDescent="0.25">
      <c r="A3" s="194" t="s">
        <v>140</v>
      </c>
      <c r="B3" s="194"/>
      <c r="C3" s="194"/>
    </row>
    <row r="4" spans="1:1" s="57" customFormat="1" x14ac:dyDescent="0.25">
      <c r="A4" s="195" t="str">
        <f>NOMINA!$C$1</f>
        <v>PROFESOR(A): SARA VALDIVIA ARANCIBIA</v>
      </c>
    </row>
    <row r="5" spans="1:3" x14ac:dyDescent="0.25">
      <c r="A5" s="196" t="s">
        <v>141</v>
      </c>
      <c r="B5" s="197" t="s">
        <v>142</v>
      </c>
      <c r="C5" s="198" t="s">
        <v>143</v>
      </c>
    </row>
    <row r="6" spans="1:3" x14ac:dyDescent="0.25">
      <c r="A6" s="199" t="s">
        <v>144</v>
      </c>
      <c r="B6" s="200" t="s">
        <v>145</v>
      </c>
      <c r="C6" s="199"/>
    </row>
    <row r="7" spans="1:3" x14ac:dyDescent="0.25">
      <c r="A7" s="201" t="s">
        <v>146</v>
      </c>
      <c r="B7" s="202" t="s">
        <v>147</v>
      </c>
      <c r="C7" s="201"/>
    </row>
    <row r="8" spans="1:3" x14ac:dyDescent="0.25">
      <c r="A8" s="201" t="s">
        <v>148</v>
      </c>
      <c r="B8" s="202" t="s">
        <v>149</v>
      </c>
      <c r="C8" s="201"/>
    </row>
    <row r="9" spans="1:3" x14ac:dyDescent="0.25">
      <c r="A9" s="201" t="s">
        <v>150</v>
      </c>
      <c r="B9" s="202" t="s">
        <v>151</v>
      </c>
      <c r="C9" s="201"/>
    </row>
    <row r="10" spans="1:3" x14ac:dyDescent="0.25">
      <c r="A10" s="201" t="s">
        <v>152</v>
      </c>
      <c r="B10" s="202" t="s">
        <v>153</v>
      </c>
      <c r="C10" s="201"/>
    </row>
    <row r="11" spans="1:3" x14ac:dyDescent="0.25">
      <c r="A11" s="201" t="s">
        <v>154</v>
      </c>
      <c r="B11" s="202" t="s">
        <v>155</v>
      </c>
      <c r="C11" s="201"/>
    </row>
    <row r="12" spans="1:3" x14ac:dyDescent="0.25">
      <c r="A12" s="201" t="s">
        <v>156</v>
      </c>
      <c r="B12" s="202" t="s">
        <v>157</v>
      </c>
      <c r="C12" s="201"/>
    </row>
    <row r="13" spans="1:3" x14ac:dyDescent="0.25">
      <c r="A13" s="201" t="s">
        <v>158</v>
      </c>
      <c r="B13" s="202" t="s">
        <v>159</v>
      </c>
      <c r="C13" s="201"/>
    </row>
    <row r="14" spans="1:3" x14ac:dyDescent="0.25">
      <c r="A14" s="201" t="s">
        <v>160</v>
      </c>
      <c r="B14" s="202" t="s">
        <v>161</v>
      </c>
      <c r="C14" s="201"/>
    </row>
    <row r="15" spans="1:3" x14ac:dyDescent="0.25">
      <c r="A15" s="201" t="s">
        <v>162</v>
      </c>
      <c r="B15" s="202" t="s">
        <v>163</v>
      </c>
      <c r="C15" s="201"/>
    </row>
    <row r="16" spans="1:3" x14ac:dyDescent="0.25">
      <c r="A16" s="201" t="s">
        <v>164</v>
      </c>
      <c r="B16" s="202" t="s">
        <v>165</v>
      </c>
      <c r="C16" s="201"/>
    </row>
    <row r="17" spans="1:3" x14ac:dyDescent="0.25">
      <c r="A17" s="201" t="s">
        <v>166</v>
      </c>
      <c r="B17" s="202" t="s">
        <v>167</v>
      </c>
      <c r="C17" s="201"/>
    </row>
    <row r="18" spans="1:3" x14ac:dyDescent="0.25">
      <c r="A18" s="201" t="s">
        <v>168</v>
      </c>
      <c r="B18" s="202" t="s">
        <v>169</v>
      </c>
      <c r="C18" s="201"/>
    </row>
    <row r="19" spans="1:3" x14ac:dyDescent="0.25">
      <c r="A19" s="201" t="s">
        <v>170</v>
      </c>
      <c r="B19" s="202" t="s">
        <v>171</v>
      </c>
      <c r="C19" s="201"/>
    </row>
    <row r="20" spans="1:3" x14ac:dyDescent="0.25">
      <c r="A20" s="201" t="s">
        <v>172</v>
      </c>
      <c r="B20" s="202" t="s">
        <v>173</v>
      </c>
      <c r="C20" s="201"/>
    </row>
    <row r="21" spans="1:3" x14ac:dyDescent="0.25">
      <c r="A21" s="201" t="s">
        <v>174</v>
      </c>
      <c r="B21" s="202" t="s">
        <v>175</v>
      </c>
      <c r="C21" s="201"/>
    </row>
    <row r="22" spans="1:3" x14ac:dyDescent="0.25">
      <c r="A22" s="201" t="s">
        <v>176</v>
      </c>
      <c r="B22" s="202" t="s">
        <v>177</v>
      </c>
      <c r="C22" s="201"/>
    </row>
    <row r="23" spans="1:3" x14ac:dyDescent="0.25">
      <c r="A23" s="201" t="s">
        <v>178</v>
      </c>
      <c r="B23" s="202" t="s">
        <v>179</v>
      </c>
      <c r="C23" s="201"/>
    </row>
    <row r="24" spans="1:3" x14ac:dyDescent="0.25">
      <c r="A24" s="201" t="s">
        <v>180</v>
      </c>
      <c r="B24" s="202" t="s">
        <v>181</v>
      </c>
      <c r="C24" s="201"/>
    </row>
    <row r="25" spans="1:3" x14ac:dyDescent="0.25">
      <c r="A25" s="201" t="s">
        <v>182</v>
      </c>
      <c r="B25" s="202" t="s">
        <v>183</v>
      </c>
      <c r="C25" s="201"/>
    </row>
    <row r="26" spans="1:3" x14ac:dyDescent="0.25">
      <c r="A26" s="201" t="s">
        <v>184</v>
      </c>
      <c r="B26" s="202" t="s">
        <v>185</v>
      </c>
      <c r="C26" s="201"/>
    </row>
    <row r="27" spans="1:3" x14ac:dyDescent="0.25">
      <c r="A27" s="201" t="s">
        <v>186</v>
      </c>
      <c r="B27" s="202" t="s">
        <v>187</v>
      </c>
      <c r="C27" s="201"/>
    </row>
    <row r="28" spans="1:3" x14ac:dyDescent="0.25">
      <c r="A28" s="201" t="s">
        <v>186</v>
      </c>
      <c r="B28" s="202" t="s">
        <v>188</v>
      </c>
      <c r="C28" s="201"/>
    </row>
    <row r="29" spans="1:3" x14ac:dyDescent="0.25">
      <c r="A29" s="201" t="s">
        <v>189</v>
      </c>
      <c r="B29" s="202" t="s">
        <v>190</v>
      </c>
      <c r="C29" s="201"/>
    </row>
    <row r="30" spans="1:3" x14ac:dyDescent="0.25">
      <c r="A30" s="201" t="s">
        <v>191</v>
      </c>
      <c r="B30" s="202" t="s">
        <v>192</v>
      </c>
      <c r="C30" s="201"/>
    </row>
    <row r="31" spans="1:3" x14ac:dyDescent="0.25">
      <c r="A31" s="201" t="s">
        <v>193</v>
      </c>
      <c r="B31" s="202" t="s">
        <v>194</v>
      </c>
      <c r="C31" s="201"/>
    </row>
    <row r="32" spans="1:3" x14ac:dyDescent="0.25">
      <c r="A32" s="201" t="s">
        <v>195</v>
      </c>
      <c r="B32" s="202" t="s">
        <v>196</v>
      </c>
      <c r="C32" s="201"/>
    </row>
    <row r="33" spans="1:3" x14ac:dyDescent="0.25">
      <c r="A33" s="201" t="s">
        <v>197</v>
      </c>
      <c r="B33" s="202" t="s">
        <v>198</v>
      </c>
      <c r="C33" s="201"/>
    </row>
    <row r="34" spans="1:3" x14ac:dyDescent="0.25">
      <c r="A34" s="201" t="s">
        <v>197</v>
      </c>
      <c r="B34" s="202" t="s">
        <v>199</v>
      </c>
      <c r="C34" s="201"/>
    </row>
    <row r="35" spans="1:3" x14ac:dyDescent="0.25">
      <c r="A35" s="201"/>
      <c r="B35" s="202" t="s">
        <v>200</v>
      </c>
      <c r="C35" s="201"/>
    </row>
    <row r="36" spans="1:3" x14ac:dyDescent="0.25">
      <c r="A36" s="201"/>
      <c r="B36" s="202"/>
      <c r="C36" s="201"/>
    </row>
    <row r="37" spans="1:3" x14ac:dyDescent="0.25">
      <c r="A37" s="201"/>
      <c r="B37" s="202"/>
      <c r="C37" s="201"/>
    </row>
    <row r="38" spans="1:3" x14ac:dyDescent="0.25">
      <c r="A38" s="201"/>
      <c r="B38" s="202"/>
      <c r="C38" s="201"/>
    </row>
    <row r="39" spans="1:3" x14ac:dyDescent="0.25">
      <c r="A39" s="201"/>
      <c r="B39" s="202"/>
      <c r="C39" s="201"/>
    </row>
    <row r="40" spans="1:3" x14ac:dyDescent="0.25">
      <c r="A40" s="201"/>
      <c r="B40" s="202"/>
      <c r="C40" s="201"/>
    </row>
    <row r="41" spans="1:3" x14ac:dyDescent="0.25">
      <c r="A41" s="203"/>
      <c r="B41" s="204"/>
      <c r="C41" s="203"/>
    </row>
  </sheetData>
  <mergeCells count="1">
    <mergeCell ref="A3:C3"/>
  </mergeCells>
  <printOptions horizontalCentered="1"/>
  <pageMargins left="0.7086614173228347" right="0.7086614173228347" top="0.4724409448818898" bottom="0.7480314960629921" header="0.31496062992125984" footer="0.31496062992125984"/>
  <pageSetup orientation="portrait" horizontalDpi="4294967295" verticalDpi="4294967295" scale="90" fitToWidth="1" fitToHeight="1" firstPageNumber="1" useFirstPageNumber="1" copies="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0066"/>
    <pageSetUpPr fitToPage="1"/>
  </sheetPr>
  <dimension ref="A1:AA55"/>
  <sheetViews>
    <sheetView workbookViewId="0" zoomScale="100" zoomScaleNormal="100" view="pageBreakPreview">
      <selection activeCell="R11" sqref="R11"/>
    </sheetView>
  </sheetViews>
  <sheetFormatPr defaultRowHeight="15" outlineLevelRow="0" outlineLevelCol="0" x14ac:dyDescent="0.25" defaultColWidth="10.5703125"/>
  <cols>
    <col min="1" max="1" width="2.85546875" customWidth="1"/>
    <col min="2" max="2" width="33.5703125" customWidth="1"/>
    <col min="3" max="3" width="3.7109375" customWidth="1"/>
    <col min="4" max="10" width="4.7109375" customWidth="1"/>
    <col min="11" max="11" width="3.7109375" customWidth="1"/>
    <col min="12" max="18" width="4.7109375" customWidth="1"/>
    <col min="19" max="20" width="3.7109375" customWidth="1"/>
    <col min="21" max="21" width="2.7109375" customWidth="1"/>
    <col min="22" max="22" width="5.28515625" customWidth="1"/>
    <col min="23" max="27" width="5" style="306" customWidth="1"/>
    <col min="28" max="29" width="5" customWidth="1"/>
  </cols>
  <sheetData>
    <row r="1" ht="12" customHeight="1" spans="1:22" x14ac:dyDescent="0.25">
      <c r="A1" s="22" t="str">
        <f>NOMINA!$F$1</f>
        <v>U.E. "BEATRIZ HARTMANN DE BEDREGAL"</v>
      </c>
      <c r="B1" s="307"/>
      <c r="C1" s="307"/>
      <c r="D1" s="307"/>
      <c r="E1" s="307"/>
      <c r="F1" s="307"/>
      <c r="G1" s="307"/>
      <c r="H1" s="307"/>
      <c r="I1" s="307"/>
      <c r="J1" s="307"/>
      <c r="K1" s="307"/>
      <c r="L1" s="307"/>
      <c r="M1" s="307"/>
      <c r="N1" s="307"/>
      <c r="O1" s="307"/>
      <c r="P1" s="307"/>
      <c r="Q1" s="307"/>
      <c r="R1" s="307"/>
      <c r="S1" s="307"/>
      <c r="T1" s="307"/>
      <c r="U1" s="307"/>
      <c r="V1" s="307"/>
    </row>
    <row r="2" ht="16.5" customHeight="1" spans="1:22" s="308" customFormat="1" x14ac:dyDescent="0.25">
      <c r="A2" s="309" t="s">
        <v>435</v>
      </c>
      <c r="B2" s="309"/>
      <c r="C2" s="309"/>
      <c r="D2" s="309"/>
      <c r="E2" s="309"/>
      <c r="F2" s="309"/>
      <c r="G2" s="309"/>
      <c r="H2" s="309"/>
      <c r="I2" s="309"/>
      <c r="J2" s="309"/>
      <c r="K2" s="309"/>
      <c r="L2" s="309"/>
      <c r="M2" s="309"/>
      <c r="N2" s="309"/>
      <c r="O2" s="309"/>
      <c r="P2" s="309"/>
      <c r="Q2" s="309"/>
      <c r="R2" s="309"/>
      <c r="S2" s="309"/>
      <c r="T2" s="309"/>
      <c r="U2" s="309"/>
      <c r="V2" s="309"/>
    </row>
    <row r="3" ht="18.95" customHeight="1" spans="1:22" x14ac:dyDescent="0.25">
      <c r="A3" s="307" t="str">
        <f>NOMINA!$C$1</f>
        <v>PROFESOR(A): SARA VALDIVIA ARANCIBIA</v>
      </c>
      <c r="B3" s="310"/>
      <c r="C3" s="307"/>
      <c r="D3" s="307"/>
      <c r="E3" s="307"/>
      <c r="F3" s="307"/>
      <c r="G3" s="57"/>
      <c r="H3" s="57"/>
      <c r="I3" s="307"/>
      <c r="J3" s="307" t="s">
        <v>436</v>
      </c>
      <c r="K3" s="307"/>
      <c r="L3" s="307"/>
      <c r="M3" s="307"/>
      <c r="N3" s="307"/>
      <c r="O3" s="307"/>
      <c r="P3" s="307"/>
      <c r="Q3" s="307"/>
      <c r="R3" s="307"/>
      <c r="S3" s="307"/>
      <c r="T3" s="307"/>
      <c r="U3" s="307"/>
      <c r="V3" s="307"/>
    </row>
    <row r="4" ht="18.95" customHeight="1" spans="1:22" x14ac:dyDescent="0.25">
      <c r="A4" s="311" t="str">
        <f>NOMINA!$C$2</f>
        <v>CURSO: 5º "A" PRIMARIA</v>
      </c>
      <c r="B4" s="312"/>
      <c r="C4" s="311"/>
      <c r="D4" s="307"/>
      <c r="E4" s="307"/>
      <c r="F4" s="307"/>
      <c r="G4" s="57"/>
      <c r="H4" s="57"/>
      <c r="I4" s="307"/>
      <c r="J4" s="307" t="str">
        <f>NOMINA!$C$4</f>
        <v>GESTIÓN: 2024</v>
      </c>
      <c r="K4" s="307"/>
      <c r="L4" s="311"/>
      <c r="M4" s="311"/>
      <c r="N4" s="311"/>
      <c r="O4" s="311"/>
      <c r="P4" s="311"/>
      <c r="Q4" s="311"/>
      <c r="R4" s="311"/>
      <c r="S4" s="311"/>
      <c r="T4" s="311"/>
      <c r="U4" s="311"/>
      <c r="V4" s="311"/>
    </row>
    <row r="5" ht="15.75" customHeight="1" spans="1:22" x14ac:dyDescent="0.25">
      <c r="A5" s="313" t="s">
        <v>202</v>
      </c>
      <c r="B5" s="314" t="s">
        <v>227</v>
      </c>
      <c r="C5" s="315" t="s">
        <v>437</v>
      </c>
      <c r="D5" s="316" t="s">
        <v>438</v>
      </c>
      <c r="E5" s="316"/>
      <c r="F5" s="316"/>
      <c r="G5" s="316"/>
      <c r="H5" s="316"/>
      <c r="I5" s="316"/>
      <c r="J5" s="316"/>
      <c r="K5" s="317"/>
      <c r="L5" s="318" t="s">
        <v>439</v>
      </c>
      <c r="M5" s="319"/>
      <c r="N5" s="319"/>
      <c r="O5" s="319"/>
      <c r="P5" s="319"/>
      <c r="Q5" s="319"/>
      <c r="R5" s="319"/>
      <c r="S5" s="320"/>
      <c r="T5" s="315" t="s">
        <v>440</v>
      </c>
      <c r="U5" s="321" t="s">
        <v>441</v>
      </c>
      <c r="V5" s="322" t="s">
        <v>442</v>
      </c>
    </row>
    <row r="6" ht="66" customHeight="1" spans="1:22" x14ac:dyDescent="0.25">
      <c r="A6" s="313"/>
      <c r="B6" s="323"/>
      <c r="C6" s="324"/>
      <c r="D6" s="325" t="s">
        <v>443</v>
      </c>
      <c r="E6" s="326" t="s">
        <v>444</v>
      </c>
      <c r="F6" s="326" t="s">
        <v>445</v>
      </c>
      <c r="G6" s="326" t="s">
        <v>446</v>
      </c>
      <c r="H6" s="326"/>
      <c r="I6" s="326"/>
      <c r="J6" s="327"/>
      <c r="K6" s="328" t="s">
        <v>235</v>
      </c>
      <c r="L6" s="325" t="s">
        <v>447</v>
      </c>
      <c r="M6" s="326"/>
      <c r="N6" s="326"/>
      <c r="O6" s="326"/>
      <c r="P6" s="326"/>
      <c r="Q6" s="326"/>
      <c r="R6" s="327"/>
      <c r="S6" s="328" t="s">
        <v>235</v>
      </c>
      <c r="T6" s="324"/>
      <c r="U6" s="329"/>
      <c r="V6" s="330"/>
    </row>
    <row r="7" ht="58.5" customHeight="1" spans="1:26" x14ac:dyDescent="0.25">
      <c r="A7" s="313"/>
      <c r="B7" s="331" t="s">
        <v>240</v>
      </c>
      <c r="C7" s="332"/>
      <c r="D7" s="333"/>
      <c r="E7" s="334"/>
      <c r="F7" s="334"/>
      <c r="G7" s="334"/>
      <c r="H7" s="334"/>
      <c r="I7" s="334"/>
      <c r="J7" s="335"/>
      <c r="K7" s="336"/>
      <c r="L7" s="333"/>
      <c r="M7" s="334"/>
      <c r="N7" s="334"/>
      <c r="O7" s="334"/>
      <c r="P7" s="334"/>
      <c r="Q7" s="334"/>
      <c r="R7" s="335"/>
      <c r="S7" s="336"/>
      <c r="T7" s="332"/>
      <c r="U7" s="337"/>
      <c r="V7" s="338"/>
      <c r="X7" s="339" t="s">
        <v>448</v>
      </c>
      <c r="Y7" s="339" t="s">
        <v>449</v>
      </c>
      <c r="Z7" s="339" t="s">
        <v>450</v>
      </c>
    </row>
    <row r="8" ht="26.1" customHeight="1" spans="1:27" s="340" customFormat="1" x14ac:dyDescent="0.25">
      <c r="A8" s="341">
        <v>1</v>
      </c>
      <c r="B8" s="342" t="str">
        <f>IF(NOMINA!B1="","",NOMINA!B1)</f>
        <v> TORREZ CAMILA VICTORIA</v>
      </c>
      <c r="C8" s="343">
        <f>IF('EVAL SER Y DECIDIR'!H8="","",'EVAL SER Y DECIDIR'!H8)</f>
      </c>
      <c r="D8" s="344">
        <v>85</v>
      </c>
      <c r="E8" s="344">
        <v>65</v>
      </c>
      <c r="F8" s="344">
        <v>15</v>
      </c>
      <c r="G8" s="344"/>
      <c r="H8" s="344"/>
      <c r="I8" s="344"/>
      <c r="J8" s="345"/>
      <c r="K8" s="346">
        <f t="shared" ref="K8:K55" si="0">IF(ISERROR(ROUND(AVERAGE(D8:J8),0)),"",ROUND(AVERAGE(D8:J8),0))</f>
      </c>
      <c r="L8" s="344"/>
      <c r="M8" s="344"/>
      <c r="N8" s="344"/>
      <c r="O8" s="344"/>
      <c r="P8" s="344"/>
      <c r="Q8" s="344"/>
      <c r="R8" s="345"/>
      <c r="S8" s="346">
        <f t="shared" ref="S8:S55" si="1">IF(ISERROR(ROUND(AVERAGE(L8:R8),0)),"",ROUND(AVERAGE(L8:R8),0))</f>
      </c>
      <c r="T8" s="343">
        <f>IF('EVAL SER Y DECIDIR'!N8="","",'EVAL SER Y DECIDIR'!N8)</f>
      </c>
      <c r="U8" s="347">
        <f>IF(AUTOEVALUACIÓN!C8="","",AUTOEVALUACIÓN!C8)</f>
      </c>
      <c r="V8" s="348">
        <f>IF(OR(C8="",K8="",S8="",T8="",U8=""),"",SUM(C8,K8,S8,T8,U8))</f>
      </c>
      <c r="W8" s="349"/>
      <c r="X8" s="349">
        <f>COUNTIFS(V8:V52,"&lt;101",V8:V52,"&gt;0")</f>
        <v>0</v>
      </c>
      <c r="Y8" s="350">
        <f>COUNTIFS(V8:V52,"&lt;51",V8:V52,"&gt;1")</f>
        <v>0</v>
      </c>
      <c r="Z8" s="350">
        <f>X8-Y8</f>
        <v>0</v>
      </c>
      <c r="AA8" s="350"/>
    </row>
    <row r="9" ht="26.1" customHeight="1" spans="1:27" s="340" customFormat="1" x14ac:dyDescent="0.25">
      <c r="A9" s="341">
        <v>2</v>
      </c>
      <c r="B9" s="342" t="str">
        <f>IF(NOMINA!B2="","",NOMINA!B2)</f>
        <v>AZERO BLANCO SARAH JOYCE</v>
      </c>
      <c r="C9" s="343">
        <f>IF('EVAL SER Y DECIDIR'!H9="","",'EVAL SER Y DECIDIR'!H9)</f>
      </c>
      <c r="D9" s="344">
        <v>90</v>
      </c>
      <c r="E9" s="344">
        <v>90</v>
      </c>
      <c r="F9" s="344">
        <v>100</v>
      </c>
      <c r="G9" s="344"/>
      <c r="H9" s="344"/>
      <c r="I9" s="344"/>
      <c r="J9" s="345"/>
      <c r="K9" s="346">
        <f t="shared" si="0"/>
      </c>
      <c r="L9" s="344"/>
      <c r="M9" s="344"/>
      <c r="N9" s="344"/>
      <c r="O9" s="344"/>
      <c r="P9" s="344"/>
      <c r="Q9" s="344"/>
      <c r="R9" s="345"/>
      <c r="S9" s="346">
        <f t="shared" si="1"/>
      </c>
      <c r="T9" s="343">
        <f>IF('EVAL SER Y DECIDIR'!N9="","",'EVAL SER Y DECIDIR'!N9)</f>
      </c>
      <c r="U9" s="347">
        <f>IF(AUTOEVALUACIÓN!C9="","",AUTOEVALUACIÓN!C9)</f>
      </c>
      <c r="V9" s="348">
        <f t="shared" ref="V9:V55" si="2">IF(OR(C9="",K9="",S9="",T9="",U9=""),"",SUM(C9,K9,S9,T9,U9))</f>
      </c>
      <c r="W9" s="349"/>
      <c r="X9" s="349"/>
      <c r="Y9" s="350"/>
      <c r="Z9" s="350"/>
      <c r="AA9" s="350"/>
    </row>
    <row r="10" ht="26.1" customHeight="1" spans="1:27" s="340" customFormat="1" x14ac:dyDescent="0.25">
      <c r="A10" s="341">
        <v>3</v>
      </c>
      <c r="B10" s="342" t="str">
        <f>IF(NOMINA!B3="","",NOMINA!B3)</f>
        <v>BAUTISTA MITA RODRIGO </v>
      </c>
      <c r="C10" s="343">
        <f>IF('EVAL SER Y DECIDIR'!H10="","",'EVAL SER Y DECIDIR'!H10)</f>
      </c>
      <c r="D10" s="344">
        <v>10</v>
      </c>
      <c r="E10" s="344"/>
      <c r="F10" s="344">
        <v>25</v>
      </c>
      <c r="G10" s="344"/>
      <c r="H10" s="344"/>
      <c r="I10" s="344"/>
      <c r="J10" s="345"/>
      <c r="K10" s="346">
        <f t="shared" si="0"/>
      </c>
      <c r="L10" s="344"/>
      <c r="M10" s="344"/>
      <c r="N10" s="344"/>
      <c r="O10" s="344"/>
      <c r="P10" s="344"/>
      <c r="Q10" s="344"/>
      <c r="R10" s="345"/>
      <c r="S10" s="346">
        <f t="shared" si="1"/>
      </c>
      <c r="T10" s="343">
        <f>IF('EVAL SER Y DECIDIR'!N10="","",'EVAL SER Y DECIDIR'!N10)</f>
      </c>
      <c r="U10" s="347">
        <f>IF(AUTOEVALUACIÓN!C10="","",AUTOEVALUACIÓN!C10)</f>
      </c>
      <c r="V10" s="348">
        <f t="shared" si="2"/>
      </c>
      <c r="W10" s="349"/>
      <c r="X10" s="349"/>
      <c r="Y10" s="350"/>
      <c r="Z10" s="350"/>
      <c r="AA10" s="350"/>
    </row>
    <row r="11" ht="26.1" customHeight="1" spans="1:27" s="340" customFormat="1" x14ac:dyDescent="0.25">
      <c r="A11" s="341">
        <v>4</v>
      </c>
      <c r="B11" s="342" t="str">
        <f>IF(NOMINA!B4="","",NOMINA!B4)</f>
        <v>CANSECO PEREDO ANGELINA ISABELLA</v>
      </c>
      <c r="C11" s="343">
        <f>IF('EVAL SER Y DECIDIR'!H11="","",'EVAL SER Y DECIDIR'!H11)</f>
      </c>
      <c r="D11" s="344"/>
      <c r="E11" s="344"/>
      <c r="F11" s="344"/>
      <c r="G11" s="344"/>
      <c r="H11" s="344"/>
      <c r="I11" s="344"/>
      <c r="J11" s="345"/>
      <c r="K11" s="346">
        <f t="shared" si="0"/>
      </c>
      <c r="L11" s="344"/>
      <c r="M11" s="344"/>
      <c r="N11" s="344"/>
      <c r="O11" s="344"/>
      <c r="P11" s="344"/>
      <c r="Q11" s="344"/>
      <c r="R11" s="345"/>
      <c r="S11" s="346">
        <f t="shared" si="1"/>
      </c>
      <c r="T11" s="343">
        <f>IF('EVAL SER Y DECIDIR'!N11="","",'EVAL SER Y DECIDIR'!N11)</f>
      </c>
      <c r="U11" s="347">
        <f>IF(AUTOEVALUACIÓN!C11="","",AUTOEVALUACIÓN!C11)</f>
      </c>
      <c r="V11" s="348">
        <f t="shared" si="2"/>
      </c>
      <c r="W11" s="349"/>
      <c r="X11" s="349"/>
      <c r="Y11" s="350"/>
      <c r="Z11" s="350"/>
      <c r="AA11" s="350"/>
    </row>
    <row r="12" ht="26.1" customHeight="1" spans="1:27" s="340" customFormat="1" x14ac:dyDescent="0.25">
      <c r="A12" s="341">
        <v>5</v>
      </c>
      <c r="B12" s="342" t="str">
        <f>IF(NOMINA!B5="","",NOMINA!B5)</f>
        <v>CERVANTES GUTIERREZ LUIS FERNANDO</v>
      </c>
      <c r="C12" s="343">
        <f>IF('EVAL SER Y DECIDIR'!H12="","",'EVAL SER Y DECIDIR'!H12)</f>
      </c>
      <c r="D12" s="344"/>
      <c r="E12" s="344"/>
      <c r="F12" s="344"/>
      <c r="G12" s="344"/>
      <c r="H12" s="344"/>
      <c r="I12" s="344"/>
      <c r="J12" s="345"/>
      <c r="K12" s="346">
        <f t="shared" si="0"/>
      </c>
      <c r="L12" s="344"/>
      <c r="M12" s="344"/>
      <c r="N12" s="344"/>
      <c r="O12" s="344"/>
      <c r="P12" s="344"/>
      <c r="Q12" s="344"/>
      <c r="R12" s="345"/>
      <c r="S12" s="346">
        <f t="shared" si="1"/>
      </c>
      <c r="T12" s="343">
        <f>IF('EVAL SER Y DECIDIR'!N12="","",'EVAL SER Y DECIDIR'!N12)</f>
      </c>
      <c r="U12" s="347">
        <f>IF(AUTOEVALUACIÓN!C12="","",AUTOEVALUACIÓN!C12)</f>
      </c>
      <c r="V12" s="348">
        <f t="shared" si="2"/>
      </c>
      <c r="W12" s="349"/>
      <c r="X12" s="349"/>
      <c r="Y12" s="350"/>
      <c r="Z12" s="350"/>
      <c r="AA12" s="350"/>
    </row>
    <row r="13" ht="26.1" customHeight="1" spans="1:27" s="340" customFormat="1" x14ac:dyDescent="0.25">
      <c r="A13" s="341">
        <v>6</v>
      </c>
      <c r="B13" s="342" t="str">
        <f>IF(NOMINA!B6="","",NOMINA!B6)</f>
        <v>COLQUE QUENTA MICHELLE ANGELETH</v>
      </c>
      <c r="C13" s="343">
        <f>IF('EVAL SER Y DECIDIR'!H13="","",'EVAL SER Y DECIDIR'!H13)</f>
      </c>
      <c r="D13" s="344"/>
      <c r="E13" s="344"/>
      <c r="F13" s="344"/>
      <c r="G13" s="344"/>
      <c r="H13" s="344"/>
      <c r="I13" s="344"/>
      <c r="J13" s="345"/>
      <c r="K13" s="346">
        <f t="shared" si="0"/>
      </c>
      <c r="L13" s="344"/>
      <c r="M13" s="344"/>
      <c r="N13" s="344"/>
      <c r="O13" s="344"/>
      <c r="P13" s="344"/>
      <c r="Q13" s="344"/>
      <c r="R13" s="345"/>
      <c r="S13" s="346">
        <f t="shared" si="1"/>
      </c>
      <c r="T13" s="343">
        <f>IF('EVAL SER Y DECIDIR'!N13="","",'EVAL SER Y DECIDIR'!N13)</f>
      </c>
      <c r="U13" s="347">
        <f>IF(AUTOEVALUACIÓN!C13="","",AUTOEVALUACIÓN!C13)</f>
      </c>
      <c r="V13" s="348">
        <f t="shared" si="2"/>
      </c>
      <c r="W13" s="349"/>
      <c r="X13" s="349"/>
      <c r="Y13" s="350"/>
      <c r="Z13" s="350"/>
      <c r="AA13" s="350"/>
    </row>
    <row r="14" ht="26.1" customHeight="1" spans="1:27" s="340" customFormat="1" x14ac:dyDescent="0.25">
      <c r="A14" s="341">
        <v>7</v>
      </c>
      <c r="B14" s="342" t="str">
        <f>IF(NOMINA!B7="","",NOMINA!B7)</f>
        <v>CORDOVA MONTAÑO KENDALL MATIAS</v>
      </c>
      <c r="C14" s="343">
        <f>IF('EVAL SER Y DECIDIR'!H14="","",'EVAL SER Y DECIDIR'!H14)</f>
      </c>
      <c r="D14" s="344"/>
      <c r="E14" s="344"/>
      <c r="F14" s="344"/>
      <c r="G14" s="344"/>
      <c r="H14" s="344"/>
      <c r="I14" s="344"/>
      <c r="J14" s="345"/>
      <c r="K14" s="346">
        <f t="shared" si="0"/>
      </c>
      <c r="L14" s="344"/>
      <c r="M14" s="344"/>
      <c r="N14" s="344"/>
      <c r="O14" s="344"/>
      <c r="P14" s="344"/>
      <c r="Q14" s="344"/>
      <c r="R14" s="345"/>
      <c r="S14" s="346">
        <f t="shared" si="1"/>
      </c>
      <c r="T14" s="343">
        <f>IF('EVAL SER Y DECIDIR'!N14="","",'EVAL SER Y DECIDIR'!N14)</f>
      </c>
      <c r="U14" s="347">
        <f>IF(AUTOEVALUACIÓN!C14="","",AUTOEVALUACIÓN!C14)</f>
      </c>
      <c r="V14" s="348">
        <f t="shared" si="2"/>
      </c>
      <c r="W14" s="349"/>
      <c r="X14" s="349"/>
      <c r="Y14" s="350"/>
      <c r="Z14" s="350"/>
      <c r="AA14" s="350"/>
    </row>
    <row r="15" ht="26.1" customHeight="1" spans="1:27" s="340" customFormat="1" x14ac:dyDescent="0.25">
      <c r="A15" s="341">
        <v>8</v>
      </c>
      <c r="B15" s="342" t="str">
        <f>IF(NOMINA!B8="","",NOMINA!B8)</f>
        <v>CUCHALLO ALORAS CHRISTOPHER </v>
      </c>
      <c r="C15" s="343">
        <f>IF('EVAL SER Y DECIDIR'!H15="","",'EVAL SER Y DECIDIR'!H15)</f>
      </c>
      <c r="D15" s="344"/>
      <c r="E15" s="344"/>
      <c r="F15" s="344"/>
      <c r="G15" s="344"/>
      <c r="H15" s="344"/>
      <c r="I15" s="344"/>
      <c r="J15" s="345"/>
      <c r="K15" s="346">
        <f t="shared" si="0"/>
      </c>
      <c r="L15" s="344"/>
      <c r="M15" s="344"/>
      <c r="N15" s="344"/>
      <c r="O15" s="344"/>
      <c r="P15" s="344"/>
      <c r="Q15" s="344"/>
      <c r="R15" s="345"/>
      <c r="S15" s="346">
        <f t="shared" si="1"/>
      </c>
      <c r="T15" s="343">
        <f>IF('EVAL SER Y DECIDIR'!N15="","",'EVAL SER Y DECIDIR'!N15)</f>
      </c>
      <c r="U15" s="347">
        <f>IF(AUTOEVALUACIÓN!C15="","",AUTOEVALUACIÓN!C15)</f>
      </c>
      <c r="V15" s="348">
        <f t="shared" si="2"/>
      </c>
      <c r="W15" s="349"/>
      <c r="X15" s="349"/>
      <c r="Y15" s="350"/>
      <c r="Z15" s="350"/>
      <c r="AA15" s="350"/>
    </row>
    <row r="16" ht="26.1" customHeight="1" spans="1:27" s="340" customFormat="1" x14ac:dyDescent="0.25">
      <c r="A16" s="341">
        <v>9</v>
      </c>
      <c r="B16" s="342" t="str">
        <f>IF(NOMINA!B9="","",NOMINA!B9)</f>
        <v>DUARTE MELO ANA CLARA</v>
      </c>
      <c r="C16" s="343">
        <f>IF('EVAL SER Y DECIDIR'!H16="","",'EVAL SER Y DECIDIR'!H16)</f>
      </c>
      <c r="D16" s="344"/>
      <c r="E16" s="344"/>
      <c r="F16" s="344"/>
      <c r="G16" s="344"/>
      <c r="H16" s="344"/>
      <c r="I16" s="344"/>
      <c r="J16" s="345"/>
      <c r="K16" s="346">
        <f t="shared" si="0"/>
      </c>
      <c r="L16" s="344"/>
      <c r="M16" s="344"/>
      <c r="N16" s="344"/>
      <c r="O16" s="344"/>
      <c r="P16" s="344"/>
      <c r="Q16" s="344"/>
      <c r="R16" s="345"/>
      <c r="S16" s="346">
        <f t="shared" si="1"/>
      </c>
      <c r="T16" s="343">
        <f>IF('EVAL SER Y DECIDIR'!N16="","",'EVAL SER Y DECIDIR'!N16)</f>
      </c>
      <c r="U16" s="347">
        <f>IF(AUTOEVALUACIÓN!C16="","",AUTOEVALUACIÓN!C16)</f>
      </c>
      <c r="V16" s="348">
        <f t="shared" si="2"/>
      </c>
      <c r="W16" s="349"/>
      <c r="X16" s="349"/>
      <c r="Y16" s="350"/>
      <c r="Z16" s="350"/>
      <c r="AA16" s="350"/>
    </row>
    <row r="17" ht="26.1" customHeight="1" spans="1:27" s="340" customFormat="1" x14ac:dyDescent="0.25">
      <c r="A17" s="341">
        <v>10</v>
      </c>
      <c r="B17" s="342" t="str">
        <f>IF(NOMINA!B10="","",NOMINA!B10)</f>
        <v>GONZALES ROJAS ANTONELLA INDIRA</v>
      </c>
      <c r="C17" s="343">
        <f>IF('EVAL SER Y DECIDIR'!H17="","",'EVAL SER Y DECIDIR'!H17)</f>
      </c>
      <c r="D17" s="344"/>
      <c r="E17" s="344"/>
      <c r="F17" s="344"/>
      <c r="G17" s="344"/>
      <c r="H17" s="344"/>
      <c r="I17" s="344"/>
      <c r="J17" s="345"/>
      <c r="K17" s="346">
        <f t="shared" si="0"/>
      </c>
      <c r="L17" s="344"/>
      <c r="M17" s="344"/>
      <c r="N17" s="344"/>
      <c r="O17" s="344"/>
      <c r="P17" s="344"/>
      <c r="Q17" s="344"/>
      <c r="R17" s="345"/>
      <c r="S17" s="346">
        <f t="shared" si="1"/>
      </c>
      <c r="T17" s="343">
        <f>IF('EVAL SER Y DECIDIR'!N17="","",'EVAL SER Y DECIDIR'!N17)</f>
      </c>
      <c r="U17" s="347">
        <f>IF(AUTOEVALUACIÓN!C17="","",AUTOEVALUACIÓN!C17)</f>
      </c>
      <c r="V17" s="348">
        <f t="shared" si="2"/>
      </c>
      <c r="W17" s="349"/>
      <c r="X17" s="349"/>
      <c r="Y17" s="350"/>
      <c r="Z17" s="350"/>
      <c r="AA17" s="350"/>
    </row>
    <row r="18" ht="26.1" customHeight="1" spans="1:27" s="340" customFormat="1" x14ac:dyDescent="0.25">
      <c r="A18" s="341">
        <v>11</v>
      </c>
      <c r="B18" s="342" t="str">
        <f>IF(NOMINA!B11="","",NOMINA!B11)</f>
        <v>GUERRA PANTIGOSO ROGER ALEJANDRO</v>
      </c>
      <c r="C18" s="343">
        <f>IF('EVAL SER Y DECIDIR'!H18="","",'EVAL SER Y DECIDIR'!H18)</f>
      </c>
      <c r="D18" s="344"/>
      <c r="E18" s="344"/>
      <c r="F18" s="344"/>
      <c r="G18" s="344"/>
      <c r="H18" s="344"/>
      <c r="I18" s="344"/>
      <c r="J18" s="345"/>
      <c r="K18" s="346">
        <f t="shared" si="0"/>
      </c>
      <c r="L18" s="344"/>
      <c r="M18" s="344"/>
      <c r="N18" s="344"/>
      <c r="O18" s="344"/>
      <c r="P18" s="344"/>
      <c r="Q18" s="344"/>
      <c r="R18" s="345"/>
      <c r="S18" s="346">
        <f t="shared" si="1"/>
      </c>
      <c r="T18" s="343">
        <f>IF('EVAL SER Y DECIDIR'!N18="","",'EVAL SER Y DECIDIR'!N18)</f>
      </c>
      <c r="U18" s="347">
        <f>IF(AUTOEVALUACIÓN!C18="","",AUTOEVALUACIÓN!C18)</f>
      </c>
      <c r="V18" s="348">
        <f t="shared" si="2"/>
      </c>
      <c r="W18" s="349"/>
      <c r="X18" s="349"/>
      <c r="Y18" s="350"/>
      <c r="Z18" s="350"/>
      <c r="AA18" s="350"/>
    </row>
    <row r="19" ht="26.1" customHeight="1" spans="1:27" s="340" customFormat="1" x14ac:dyDescent="0.25">
      <c r="A19" s="341">
        <v>12</v>
      </c>
      <c r="B19" s="342" t="str">
        <f>IF(NOMINA!B12="","",NOMINA!B12)</f>
        <v>LEON GARNICA JUNIOR ISAIAS</v>
      </c>
      <c r="C19" s="343">
        <f>IF('EVAL SER Y DECIDIR'!H19="","",'EVAL SER Y DECIDIR'!H19)</f>
      </c>
      <c r="D19" s="344"/>
      <c r="E19" s="344"/>
      <c r="F19" s="344"/>
      <c r="G19" s="344"/>
      <c r="H19" s="344"/>
      <c r="I19" s="344"/>
      <c r="J19" s="345"/>
      <c r="K19" s="346">
        <f t="shared" si="0"/>
      </c>
      <c r="L19" s="344"/>
      <c r="M19" s="344"/>
      <c r="N19" s="344"/>
      <c r="O19" s="344"/>
      <c r="P19" s="344"/>
      <c r="Q19" s="344"/>
      <c r="R19" s="345"/>
      <c r="S19" s="346">
        <f t="shared" si="1"/>
      </c>
      <c r="T19" s="343">
        <f>IF('EVAL SER Y DECIDIR'!N19="","",'EVAL SER Y DECIDIR'!N19)</f>
      </c>
      <c r="U19" s="347">
        <f>IF(AUTOEVALUACIÓN!C19="","",AUTOEVALUACIÓN!C19)</f>
      </c>
      <c r="V19" s="348">
        <f t="shared" si="2"/>
      </c>
      <c r="W19" s="349"/>
      <c r="X19" s="349"/>
      <c r="Y19" s="350"/>
      <c r="Z19" s="350"/>
      <c r="AA19" s="350"/>
    </row>
    <row r="20" ht="26.1" customHeight="1" spans="1:27" s="340" customFormat="1" x14ac:dyDescent="0.25">
      <c r="A20" s="341">
        <v>13</v>
      </c>
      <c r="B20" s="342" t="str">
        <f>IF(NOMINA!B13="","",NOMINA!B13)</f>
        <v>MAMANI ESTRADA MARISOL CARMEN</v>
      </c>
      <c r="C20" s="343">
        <f>IF('EVAL SER Y DECIDIR'!H20="","",'EVAL SER Y DECIDIR'!H20)</f>
      </c>
      <c r="D20" s="344"/>
      <c r="E20" s="344"/>
      <c r="F20" s="344"/>
      <c r="G20" s="344"/>
      <c r="H20" s="344"/>
      <c r="I20" s="344"/>
      <c r="J20" s="345"/>
      <c r="K20" s="346">
        <f t="shared" si="0"/>
      </c>
      <c r="L20" s="344"/>
      <c r="M20" s="344"/>
      <c r="N20" s="344"/>
      <c r="O20" s="344"/>
      <c r="P20" s="344"/>
      <c r="Q20" s="344"/>
      <c r="R20" s="345"/>
      <c r="S20" s="346">
        <f t="shared" si="1"/>
      </c>
      <c r="T20" s="343">
        <f>IF('EVAL SER Y DECIDIR'!N20="","",'EVAL SER Y DECIDIR'!N20)</f>
      </c>
      <c r="U20" s="347">
        <f>IF(AUTOEVALUACIÓN!C20="","",AUTOEVALUACIÓN!C20)</f>
      </c>
      <c r="V20" s="348">
        <f t="shared" si="2"/>
      </c>
      <c r="W20" s="349"/>
      <c r="X20" s="349"/>
      <c r="Y20" s="350"/>
      <c r="Z20" s="350"/>
      <c r="AA20" s="350"/>
    </row>
    <row r="21" ht="26.1" customHeight="1" spans="1:27" s="340" customFormat="1" x14ac:dyDescent="0.25">
      <c r="A21" s="341">
        <v>14</v>
      </c>
      <c r="B21" s="342" t="str">
        <f>IF(NOMINA!B14="","",NOMINA!B14)</f>
        <v>MURILLO CALIZAYA DAVID GABRIEL</v>
      </c>
      <c r="C21" s="343">
        <f>IF('EVAL SER Y DECIDIR'!H21="","",'EVAL SER Y DECIDIR'!H21)</f>
      </c>
      <c r="D21" s="344"/>
      <c r="E21" s="344"/>
      <c r="F21" s="344"/>
      <c r="G21" s="344"/>
      <c r="H21" s="344"/>
      <c r="I21" s="344"/>
      <c r="J21" s="345"/>
      <c r="K21" s="346">
        <f t="shared" si="0"/>
      </c>
      <c r="L21" s="344"/>
      <c r="M21" s="344"/>
      <c r="N21" s="344"/>
      <c r="O21" s="344"/>
      <c r="P21" s="344"/>
      <c r="Q21" s="344"/>
      <c r="R21" s="345"/>
      <c r="S21" s="346">
        <f t="shared" si="1"/>
      </c>
      <c r="T21" s="343">
        <f>IF('EVAL SER Y DECIDIR'!N21="","",'EVAL SER Y DECIDIR'!N21)</f>
      </c>
      <c r="U21" s="347">
        <f>IF(AUTOEVALUACIÓN!C21="","",AUTOEVALUACIÓN!C21)</f>
      </c>
      <c r="V21" s="348">
        <f t="shared" si="2"/>
      </c>
      <c r="W21" s="349"/>
      <c r="X21" s="349"/>
      <c r="Y21" s="350"/>
      <c r="Z21" s="350"/>
      <c r="AA21" s="350"/>
    </row>
    <row r="22" ht="26.1" customHeight="1" spans="1:27" s="340" customFormat="1" x14ac:dyDescent="0.25">
      <c r="A22" s="341">
        <v>15</v>
      </c>
      <c r="B22" s="342" t="str">
        <f>IF(NOMINA!B15="","",NOMINA!B15)</f>
        <v>OROSCO LIMACHI ADRIAN </v>
      </c>
      <c r="C22" s="343">
        <f>IF('EVAL SER Y DECIDIR'!H22="","",'EVAL SER Y DECIDIR'!H22)</f>
      </c>
      <c r="D22" s="344"/>
      <c r="E22" s="344"/>
      <c r="F22" s="344"/>
      <c r="G22" s="344"/>
      <c r="H22" s="344"/>
      <c r="I22" s="344"/>
      <c r="J22" s="345"/>
      <c r="K22" s="346">
        <f t="shared" si="0"/>
      </c>
      <c r="L22" s="344"/>
      <c r="M22" s="344"/>
      <c r="N22" s="344"/>
      <c r="O22" s="344"/>
      <c r="P22" s="344"/>
      <c r="Q22" s="344"/>
      <c r="R22" s="345"/>
      <c r="S22" s="346">
        <f t="shared" si="1"/>
      </c>
      <c r="T22" s="343">
        <f>IF('EVAL SER Y DECIDIR'!N22="","",'EVAL SER Y DECIDIR'!N22)</f>
      </c>
      <c r="U22" s="347">
        <f>IF(AUTOEVALUACIÓN!C22="","",AUTOEVALUACIÓN!C22)</f>
      </c>
      <c r="V22" s="348">
        <f t="shared" si="2"/>
      </c>
      <c r="W22" s="349"/>
      <c r="X22" s="349"/>
      <c r="Y22" s="350"/>
      <c r="Z22" s="350"/>
      <c r="AA22" s="350"/>
    </row>
    <row r="23" ht="26.1" customHeight="1" spans="1:27" s="340" customFormat="1" x14ac:dyDescent="0.25">
      <c r="A23" s="341">
        <v>16</v>
      </c>
      <c r="B23" s="342" t="str">
        <f>IF(NOMINA!B16="","",NOMINA!B16)</f>
        <v>REINAGA CHOQUECALLATA DAYANA </v>
      </c>
      <c r="C23" s="343">
        <f>IF('EVAL SER Y DECIDIR'!H23="","",'EVAL SER Y DECIDIR'!H23)</f>
      </c>
      <c r="D23" s="344"/>
      <c r="E23" s="344"/>
      <c r="F23" s="344"/>
      <c r="G23" s="344"/>
      <c r="H23" s="344"/>
      <c r="I23" s="344"/>
      <c r="J23" s="345"/>
      <c r="K23" s="346">
        <f t="shared" si="0"/>
      </c>
      <c r="L23" s="344"/>
      <c r="M23" s="344"/>
      <c r="N23" s="344"/>
      <c r="O23" s="344"/>
      <c r="P23" s="344"/>
      <c r="Q23" s="344"/>
      <c r="R23" s="345"/>
      <c r="S23" s="346">
        <f t="shared" si="1"/>
      </c>
      <c r="T23" s="343">
        <f>IF('EVAL SER Y DECIDIR'!N23="","",'EVAL SER Y DECIDIR'!N23)</f>
      </c>
      <c r="U23" s="347">
        <f>IF(AUTOEVALUACIÓN!C23="","",AUTOEVALUACIÓN!C23)</f>
      </c>
      <c r="V23" s="348">
        <f t="shared" si="2"/>
      </c>
      <c r="W23" s="349"/>
      <c r="X23" s="349"/>
      <c r="Y23" s="350"/>
      <c r="Z23" s="350"/>
      <c r="AA23" s="350"/>
    </row>
    <row r="24" ht="26.1" customHeight="1" spans="1:27" s="340" customFormat="1" x14ac:dyDescent="0.25">
      <c r="A24" s="341">
        <v>17</v>
      </c>
      <c r="B24" s="342" t="str">
        <f>IF(NOMINA!B17="","",NOMINA!B17)</f>
        <v>RIVERO VIDAL LUZ MARIA</v>
      </c>
      <c r="C24" s="343">
        <f>IF('EVAL SER Y DECIDIR'!H24="","",'EVAL SER Y DECIDIR'!H24)</f>
      </c>
      <c r="D24" s="344"/>
      <c r="E24" s="344"/>
      <c r="F24" s="344"/>
      <c r="G24" s="344"/>
      <c r="H24" s="344"/>
      <c r="I24" s="344"/>
      <c r="J24" s="345"/>
      <c r="K24" s="346">
        <f t="shared" si="0"/>
      </c>
      <c r="L24" s="344"/>
      <c r="M24" s="344"/>
      <c r="N24" s="344"/>
      <c r="O24" s="344"/>
      <c r="P24" s="344"/>
      <c r="Q24" s="344"/>
      <c r="R24" s="345"/>
      <c r="S24" s="346">
        <f t="shared" si="1"/>
      </c>
      <c r="T24" s="343">
        <f>IF('EVAL SER Y DECIDIR'!N24="","",'EVAL SER Y DECIDIR'!N24)</f>
      </c>
      <c r="U24" s="347">
        <f>IF(AUTOEVALUACIÓN!C24="","",AUTOEVALUACIÓN!C24)</f>
      </c>
      <c r="V24" s="348">
        <f t="shared" si="2"/>
      </c>
      <c r="W24" s="349"/>
      <c r="X24" s="349"/>
      <c r="Y24" s="350"/>
      <c r="Z24" s="350"/>
      <c r="AA24" s="350"/>
    </row>
    <row r="25" ht="26.1" customHeight="1" spans="1:27" s="340" customFormat="1" x14ac:dyDescent="0.25">
      <c r="A25" s="341">
        <v>18</v>
      </c>
      <c r="B25" s="342" t="str">
        <f>IF(NOMINA!B18="","",NOMINA!B18)</f>
        <v>ROJAS MESA KIMBERLYN DARLY</v>
      </c>
      <c r="C25" s="343">
        <f>IF('EVAL SER Y DECIDIR'!H25="","",'EVAL SER Y DECIDIR'!H25)</f>
      </c>
      <c r="D25" s="344"/>
      <c r="E25" s="344"/>
      <c r="F25" s="344"/>
      <c r="G25" s="344"/>
      <c r="H25" s="344"/>
      <c r="I25" s="344"/>
      <c r="J25" s="345"/>
      <c r="K25" s="346">
        <f t="shared" si="0"/>
      </c>
      <c r="L25" s="344"/>
      <c r="M25" s="344"/>
      <c r="N25" s="344"/>
      <c r="O25" s="344"/>
      <c r="P25" s="344"/>
      <c r="Q25" s="344"/>
      <c r="R25" s="345"/>
      <c r="S25" s="346">
        <f t="shared" si="1"/>
      </c>
      <c r="T25" s="343">
        <f>IF('EVAL SER Y DECIDIR'!N25="","",'EVAL SER Y DECIDIR'!N25)</f>
      </c>
      <c r="U25" s="347">
        <f>IF(AUTOEVALUACIÓN!C25="","",AUTOEVALUACIÓN!C25)</f>
      </c>
      <c r="V25" s="348">
        <f t="shared" si="2"/>
      </c>
      <c r="W25" s="349"/>
      <c r="X25" s="349"/>
      <c r="Y25" s="350"/>
      <c r="Z25" s="350"/>
      <c r="AA25" s="350"/>
    </row>
    <row r="26" ht="26.1" customHeight="1" spans="1:27" s="340" customFormat="1" x14ac:dyDescent="0.25">
      <c r="A26" s="341">
        <v>19</v>
      </c>
      <c r="B26" s="342" t="str">
        <f>IF(NOMINA!B19="","",NOMINA!B19)</f>
        <v>SOLIZ SAAVEDRA FERNANDO MARTIN</v>
      </c>
      <c r="C26" s="343">
        <f>IF('EVAL SER Y DECIDIR'!H26="","",'EVAL SER Y DECIDIR'!H26)</f>
      </c>
      <c r="D26" s="344"/>
      <c r="E26" s="344"/>
      <c r="F26" s="344"/>
      <c r="G26" s="344"/>
      <c r="H26" s="344"/>
      <c r="I26" s="344"/>
      <c r="J26" s="345"/>
      <c r="K26" s="346">
        <f t="shared" si="0"/>
      </c>
      <c r="L26" s="344"/>
      <c r="M26" s="344"/>
      <c r="N26" s="344"/>
      <c r="O26" s="344"/>
      <c r="P26" s="344"/>
      <c r="Q26" s="344"/>
      <c r="R26" s="345"/>
      <c r="S26" s="346">
        <f t="shared" si="1"/>
      </c>
      <c r="T26" s="343">
        <f>IF('EVAL SER Y DECIDIR'!N26="","",'EVAL SER Y DECIDIR'!N26)</f>
      </c>
      <c r="U26" s="347">
        <f>IF(AUTOEVALUACIÓN!C26="","",AUTOEVALUACIÓN!C26)</f>
      </c>
      <c r="V26" s="348">
        <f t="shared" si="2"/>
      </c>
      <c r="W26" s="349"/>
      <c r="X26" s="349"/>
      <c r="Y26" s="350"/>
      <c r="Z26" s="350"/>
      <c r="AA26" s="350"/>
    </row>
    <row r="27" ht="26.1" customHeight="1" spans="1:27" s="340" customFormat="1" x14ac:dyDescent="0.25">
      <c r="A27" s="341">
        <v>20</v>
      </c>
      <c r="B27" s="342" t="str">
        <f>IF(NOMINA!B20="","",NOMINA!B20)</f>
        <v>VILLARROEL CAMPOS ISAIAS ORIOL</v>
      </c>
      <c r="C27" s="343">
        <f>IF('EVAL SER Y DECIDIR'!H27="","",'EVAL SER Y DECIDIR'!H27)</f>
      </c>
      <c r="D27" s="344"/>
      <c r="E27" s="344"/>
      <c r="F27" s="344"/>
      <c r="G27" s="344"/>
      <c r="H27" s="344"/>
      <c r="I27" s="344"/>
      <c r="J27" s="345"/>
      <c r="K27" s="346">
        <f t="shared" si="0"/>
      </c>
      <c r="L27" s="344"/>
      <c r="M27" s="344"/>
      <c r="N27" s="344"/>
      <c r="O27" s="344"/>
      <c r="P27" s="344"/>
      <c r="Q27" s="344"/>
      <c r="R27" s="345"/>
      <c r="S27" s="346">
        <f t="shared" si="1"/>
      </c>
      <c r="T27" s="343">
        <f>IF('EVAL SER Y DECIDIR'!N27="","",'EVAL SER Y DECIDIR'!N27)</f>
      </c>
      <c r="U27" s="347">
        <f>IF(AUTOEVALUACIÓN!C27="","",AUTOEVALUACIÓN!C27)</f>
      </c>
      <c r="V27" s="348">
        <f t="shared" si="2"/>
      </c>
      <c r="W27" s="349"/>
      <c r="X27" s="349"/>
      <c r="Y27" s="350"/>
      <c r="Z27" s="350"/>
      <c r="AA27" s="350"/>
    </row>
    <row r="28" ht="26.1" customHeight="1" spans="1:27" s="340" customFormat="1" x14ac:dyDescent="0.25">
      <c r="A28" s="341">
        <v>21</v>
      </c>
      <c r="B28" s="342" t="str">
        <f>IF(NOMINA!B21="","",NOMINA!B21)</f>
        <v>  </v>
      </c>
      <c r="C28" s="343">
        <f>IF('EVAL SER Y DECIDIR'!H28="","",'EVAL SER Y DECIDIR'!H28)</f>
      </c>
      <c r="D28" s="344"/>
      <c r="E28" s="344"/>
      <c r="F28" s="344"/>
      <c r="G28" s="344"/>
      <c r="H28" s="344"/>
      <c r="I28" s="344"/>
      <c r="J28" s="345"/>
      <c r="K28" s="346">
        <f t="shared" si="0"/>
      </c>
      <c r="L28" s="344"/>
      <c r="M28" s="344"/>
      <c r="N28" s="344"/>
      <c r="O28" s="344"/>
      <c r="P28" s="344"/>
      <c r="Q28" s="344"/>
      <c r="R28" s="345"/>
      <c r="S28" s="346">
        <f t="shared" si="1"/>
      </c>
      <c r="T28" s="343">
        <f>IF('EVAL SER Y DECIDIR'!N28="","",'EVAL SER Y DECIDIR'!N28)</f>
      </c>
      <c r="U28" s="347">
        <f>IF(AUTOEVALUACIÓN!C28="","",AUTOEVALUACIÓN!C28)</f>
      </c>
      <c r="V28" s="348">
        <f t="shared" si="2"/>
      </c>
      <c r="W28" s="349"/>
      <c r="X28" s="349"/>
      <c r="Y28" s="350"/>
      <c r="Z28" s="350"/>
      <c r="AA28" s="350"/>
    </row>
    <row r="29" ht="26.1" customHeight="1" spans="1:27" s="340" customFormat="1" x14ac:dyDescent="0.25">
      <c r="A29" s="341">
        <v>22</v>
      </c>
      <c r="B29" s="342" t="str">
        <f>IF(NOMINA!B22="","",NOMINA!B22)</f>
        <v>  </v>
      </c>
      <c r="C29" s="343">
        <f>IF('EVAL SER Y DECIDIR'!H29="","",'EVAL SER Y DECIDIR'!H29)</f>
      </c>
      <c r="D29" s="344"/>
      <c r="E29" s="344"/>
      <c r="F29" s="344"/>
      <c r="G29" s="344"/>
      <c r="H29" s="344"/>
      <c r="I29" s="344"/>
      <c r="J29" s="345"/>
      <c r="K29" s="346">
        <f t="shared" si="0"/>
      </c>
      <c r="L29" s="344"/>
      <c r="M29" s="344"/>
      <c r="N29" s="344"/>
      <c r="O29" s="344"/>
      <c r="P29" s="344"/>
      <c r="Q29" s="344"/>
      <c r="R29" s="345"/>
      <c r="S29" s="346">
        <f t="shared" si="1"/>
      </c>
      <c r="T29" s="343">
        <f>IF('EVAL SER Y DECIDIR'!N29="","",'EVAL SER Y DECIDIR'!N29)</f>
      </c>
      <c r="U29" s="347">
        <f>IF(AUTOEVALUACIÓN!C29="","",AUTOEVALUACIÓN!C29)</f>
      </c>
      <c r="V29" s="348">
        <f t="shared" si="2"/>
      </c>
      <c r="W29" s="349"/>
      <c r="X29" s="349"/>
      <c r="Y29" s="350"/>
      <c r="Z29" s="350"/>
      <c r="AA29" s="350"/>
    </row>
    <row r="30" ht="26.1" customHeight="1" spans="1:27" s="340" customFormat="1" x14ac:dyDescent="0.25">
      <c r="A30" s="341">
        <v>23</v>
      </c>
      <c r="B30" s="342" t="str">
        <f>IF(NOMINA!B23="","",NOMINA!B23)</f>
        <v>  </v>
      </c>
      <c r="C30" s="343">
        <f>IF('EVAL SER Y DECIDIR'!H30="","",'EVAL SER Y DECIDIR'!H30)</f>
      </c>
      <c r="D30" s="344"/>
      <c r="E30" s="344"/>
      <c r="F30" s="344"/>
      <c r="G30" s="344"/>
      <c r="H30" s="344"/>
      <c r="I30" s="344"/>
      <c r="J30" s="345"/>
      <c r="K30" s="346">
        <f t="shared" si="0"/>
      </c>
      <c r="L30" s="344"/>
      <c r="M30" s="344"/>
      <c r="N30" s="344"/>
      <c r="O30" s="344"/>
      <c r="P30" s="344"/>
      <c r="Q30" s="344"/>
      <c r="R30" s="345"/>
      <c r="S30" s="346">
        <f t="shared" si="1"/>
      </c>
      <c r="T30" s="343">
        <f>IF('EVAL SER Y DECIDIR'!N30="","",'EVAL SER Y DECIDIR'!N30)</f>
      </c>
      <c r="U30" s="347">
        <f>IF(AUTOEVALUACIÓN!C30="","",AUTOEVALUACIÓN!C30)</f>
      </c>
      <c r="V30" s="348">
        <f t="shared" si="2"/>
      </c>
      <c r="W30" s="349"/>
      <c r="X30" s="349"/>
      <c r="Y30" s="350"/>
      <c r="Z30" s="350"/>
      <c r="AA30" s="350"/>
    </row>
    <row r="31" ht="26.1" customHeight="1" spans="1:27" s="340" customFormat="1" x14ac:dyDescent="0.25">
      <c r="A31" s="341">
        <v>24</v>
      </c>
      <c r="B31" s="342" t="str">
        <f>IF(NOMINA!B24="","",NOMINA!B24)</f>
        <v>  </v>
      </c>
      <c r="C31" s="343">
        <f>IF('EVAL SER Y DECIDIR'!H31="","",'EVAL SER Y DECIDIR'!H31)</f>
      </c>
      <c r="D31" s="344"/>
      <c r="E31" s="344"/>
      <c r="F31" s="344"/>
      <c r="G31" s="344"/>
      <c r="H31" s="344"/>
      <c r="I31" s="344"/>
      <c r="J31" s="345"/>
      <c r="K31" s="346">
        <f t="shared" si="0"/>
      </c>
      <c r="L31" s="344"/>
      <c r="M31" s="344"/>
      <c r="N31" s="344"/>
      <c r="O31" s="344"/>
      <c r="P31" s="344"/>
      <c r="Q31" s="344"/>
      <c r="R31" s="345"/>
      <c r="S31" s="346">
        <f t="shared" si="1"/>
      </c>
      <c r="T31" s="343">
        <f>IF('EVAL SER Y DECIDIR'!N31="","",'EVAL SER Y DECIDIR'!N31)</f>
      </c>
      <c r="U31" s="347">
        <f>IF(AUTOEVALUACIÓN!C31="","",AUTOEVALUACIÓN!C31)</f>
      </c>
      <c r="V31" s="348">
        <f t="shared" si="2"/>
      </c>
      <c r="W31" s="349"/>
      <c r="X31" s="349"/>
      <c r="Y31" s="350"/>
      <c r="Z31" s="350"/>
      <c r="AA31" s="350"/>
    </row>
    <row r="32" ht="26.1" customHeight="1" spans="1:27" s="340" customFormat="1" x14ac:dyDescent="0.25">
      <c r="A32" s="341">
        <v>25</v>
      </c>
      <c r="B32" s="342" t="str">
        <f>IF(NOMINA!B25="","",NOMINA!B25)</f>
        <v>  </v>
      </c>
      <c r="C32" s="343">
        <f>IF('EVAL SER Y DECIDIR'!H32="","",'EVAL SER Y DECIDIR'!H32)</f>
      </c>
      <c r="D32" s="344"/>
      <c r="E32" s="344"/>
      <c r="F32" s="344"/>
      <c r="G32" s="344"/>
      <c r="H32" s="344"/>
      <c r="I32" s="344"/>
      <c r="J32" s="345"/>
      <c r="K32" s="346">
        <f t="shared" si="0"/>
      </c>
      <c r="L32" s="344"/>
      <c r="M32" s="344"/>
      <c r="N32" s="344"/>
      <c r="O32" s="344"/>
      <c r="P32" s="344"/>
      <c r="Q32" s="344"/>
      <c r="R32" s="345"/>
      <c r="S32" s="346">
        <f t="shared" si="1"/>
      </c>
      <c r="T32" s="343">
        <f>IF('EVAL SER Y DECIDIR'!N32="","",'EVAL SER Y DECIDIR'!N32)</f>
      </c>
      <c r="U32" s="347">
        <f>IF(AUTOEVALUACIÓN!C32="","",AUTOEVALUACIÓN!C32)</f>
      </c>
      <c r="V32" s="348">
        <f t="shared" si="2"/>
      </c>
      <c r="W32" s="349"/>
      <c r="X32" s="349"/>
      <c r="Y32" s="350"/>
      <c r="Z32" s="350"/>
      <c r="AA32" s="350"/>
    </row>
    <row r="33" ht="21.6" customHeight="1" hidden="1" spans="1:27" s="340" customFormat="1" x14ac:dyDescent="0.25">
      <c r="A33" s="341">
        <v>26</v>
      </c>
      <c r="B33" s="342" t="str">
        <f>IF(NOMINA!B26="","",NOMINA!B26)</f>
        <v>  </v>
      </c>
      <c r="C33" s="343">
        <f>IF('EVAL SER Y DECIDIR'!H33="","",'EVAL SER Y DECIDIR'!H33)</f>
      </c>
      <c r="D33" s="344"/>
      <c r="E33" s="344"/>
      <c r="F33" s="344"/>
      <c r="G33" s="344"/>
      <c r="H33" s="344"/>
      <c r="I33" s="344"/>
      <c r="J33" s="345"/>
      <c r="K33" s="346">
        <f t="shared" si="0"/>
      </c>
      <c r="L33" s="344"/>
      <c r="M33" s="344"/>
      <c r="N33" s="344"/>
      <c r="O33" s="344"/>
      <c r="P33" s="344"/>
      <c r="Q33" s="344"/>
      <c r="R33" s="345"/>
      <c r="S33" s="346">
        <f t="shared" si="1"/>
      </c>
      <c r="T33" s="343">
        <f>IF('EVAL SER Y DECIDIR'!N33="","",'EVAL SER Y DECIDIR'!N33)</f>
      </c>
      <c r="U33" s="347">
        <f>IF(AUTOEVALUACIÓN!C33="","",AUTOEVALUACIÓN!C33)</f>
      </c>
      <c r="V33" s="348">
        <f t="shared" si="2"/>
      </c>
      <c r="W33" s="349"/>
      <c r="X33" s="349"/>
      <c r="Y33" s="350"/>
      <c r="Z33" s="350"/>
      <c r="AA33" s="350"/>
    </row>
    <row r="34" ht="21.6" customHeight="1" hidden="1" spans="1:27" s="340" customFormat="1" x14ac:dyDescent="0.25">
      <c r="A34" s="341">
        <v>27</v>
      </c>
      <c r="B34" s="342" t="str">
        <f>IF(NOMINA!B27="","",NOMINA!B27)</f>
        <v>  </v>
      </c>
      <c r="C34" s="343">
        <f>IF('EVAL SER Y DECIDIR'!H34="","",'EVAL SER Y DECIDIR'!H34)</f>
      </c>
      <c r="D34" s="344"/>
      <c r="E34" s="344"/>
      <c r="F34" s="344"/>
      <c r="G34" s="344"/>
      <c r="H34" s="344"/>
      <c r="I34" s="344"/>
      <c r="J34" s="345"/>
      <c r="K34" s="346">
        <f t="shared" si="0"/>
      </c>
      <c r="L34" s="344"/>
      <c r="M34" s="344"/>
      <c r="N34" s="344"/>
      <c r="O34" s="344"/>
      <c r="P34" s="344"/>
      <c r="Q34" s="344"/>
      <c r="R34" s="345"/>
      <c r="S34" s="346">
        <f t="shared" si="1"/>
      </c>
      <c r="T34" s="343">
        <f>IF('EVAL SER Y DECIDIR'!N34="","",'EVAL SER Y DECIDIR'!N34)</f>
      </c>
      <c r="U34" s="347">
        <f>IF(AUTOEVALUACIÓN!C34="","",AUTOEVALUACIÓN!C34)</f>
      </c>
      <c r="V34" s="348">
        <f t="shared" si="2"/>
      </c>
      <c r="W34" s="349"/>
      <c r="X34" s="349"/>
      <c r="Y34" s="350"/>
      <c r="Z34" s="350"/>
      <c r="AA34" s="350"/>
    </row>
    <row r="35" ht="21.6" customHeight="1" hidden="1" spans="1:27" s="340" customFormat="1" x14ac:dyDescent="0.25">
      <c r="A35" s="341">
        <v>28</v>
      </c>
      <c r="B35" s="342" t="str">
        <f>IF(NOMINA!B28="","",NOMINA!B28)</f>
        <v>  </v>
      </c>
      <c r="C35" s="343">
        <f>IF('EVAL SER Y DECIDIR'!H35="","",'EVAL SER Y DECIDIR'!H35)</f>
      </c>
      <c r="D35" s="344"/>
      <c r="E35" s="344"/>
      <c r="F35" s="344"/>
      <c r="G35" s="344"/>
      <c r="H35" s="344"/>
      <c r="I35" s="344"/>
      <c r="J35" s="345"/>
      <c r="K35" s="346">
        <f t="shared" si="0"/>
      </c>
      <c r="L35" s="344"/>
      <c r="M35" s="344"/>
      <c r="N35" s="344"/>
      <c r="O35" s="344"/>
      <c r="P35" s="344"/>
      <c r="Q35" s="344"/>
      <c r="R35" s="345"/>
      <c r="S35" s="346">
        <f t="shared" si="1"/>
      </c>
      <c r="T35" s="343">
        <f>IF('EVAL SER Y DECIDIR'!N35="","",'EVAL SER Y DECIDIR'!N35)</f>
      </c>
      <c r="U35" s="347">
        <f>IF(AUTOEVALUACIÓN!C35="","",AUTOEVALUACIÓN!C35)</f>
      </c>
      <c r="V35" s="348">
        <f t="shared" si="2"/>
      </c>
      <c r="W35" s="349"/>
      <c r="X35" s="349"/>
      <c r="Y35" s="350"/>
      <c r="Z35" s="350"/>
      <c r="AA35" s="350"/>
    </row>
    <row r="36" ht="21.6" customHeight="1" hidden="1" spans="1:27" s="340" customFormat="1" x14ac:dyDescent="0.25">
      <c r="A36" s="341">
        <v>29</v>
      </c>
      <c r="B36" s="342" t="str">
        <f>IF(NOMINA!B29="","",NOMINA!B29)</f>
        <v>  </v>
      </c>
      <c r="C36" s="343">
        <f>IF('EVAL SER Y DECIDIR'!H36="","",'EVAL SER Y DECIDIR'!H36)</f>
      </c>
      <c r="D36" s="344"/>
      <c r="E36" s="344"/>
      <c r="F36" s="344"/>
      <c r="G36" s="344"/>
      <c r="H36" s="344"/>
      <c r="I36" s="344"/>
      <c r="J36" s="345"/>
      <c r="K36" s="346">
        <f t="shared" si="0"/>
      </c>
      <c r="L36" s="344"/>
      <c r="M36" s="344"/>
      <c r="N36" s="344"/>
      <c r="O36" s="344"/>
      <c r="P36" s="344"/>
      <c r="Q36" s="344"/>
      <c r="R36" s="345"/>
      <c r="S36" s="346">
        <f t="shared" si="1"/>
      </c>
      <c r="T36" s="343">
        <f>IF('EVAL SER Y DECIDIR'!N36="","",'EVAL SER Y DECIDIR'!N36)</f>
      </c>
      <c r="U36" s="347">
        <f>IF(AUTOEVALUACIÓN!C36="","",AUTOEVALUACIÓN!C36)</f>
      </c>
      <c r="V36" s="348">
        <f t="shared" si="2"/>
      </c>
      <c r="W36" s="349"/>
      <c r="X36" s="349"/>
      <c r="Y36" s="350"/>
      <c r="Z36" s="350"/>
      <c r="AA36" s="350"/>
    </row>
    <row r="37" ht="21.6" customHeight="1" hidden="1" spans="1:27" s="340" customFormat="1" x14ac:dyDescent="0.25">
      <c r="A37" s="341">
        <v>30</v>
      </c>
      <c r="B37" s="342" t="str">
        <f>IF(NOMINA!B30="","",NOMINA!B30)</f>
        <v>  </v>
      </c>
      <c r="C37" s="343">
        <f>IF('EVAL SER Y DECIDIR'!H37="","",'EVAL SER Y DECIDIR'!H37)</f>
      </c>
      <c r="D37" s="344"/>
      <c r="E37" s="344"/>
      <c r="F37" s="344"/>
      <c r="G37" s="344"/>
      <c r="H37" s="344"/>
      <c r="I37" s="344"/>
      <c r="J37" s="345"/>
      <c r="K37" s="346">
        <f t="shared" si="0"/>
      </c>
      <c r="L37" s="344"/>
      <c r="M37" s="344"/>
      <c r="N37" s="344"/>
      <c r="O37" s="344"/>
      <c r="P37" s="344"/>
      <c r="Q37" s="344"/>
      <c r="R37" s="345"/>
      <c r="S37" s="346">
        <f t="shared" si="1"/>
      </c>
      <c r="T37" s="343">
        <f>IF('EVAL SER Y DECIDIR'!N37="","",'EVAL SER Y DECIDIR'!N37)</f>
      </c>
      <c r="U37" s="347">
        <f>IF(AUTOEVALUACIÓN!C37="","",AUTOEVALUACIÓN!C37)</f>
      </c>
      <c r="V37" s="348">
        <f t="shared" si="2"/>
      </c>
      <c r="W37" s="349"/>
      <c r="X37" s="349"/>
      <c r="Y37" s="350"/>
      <c r="Z37" s="350"/>
      <c r="AA37" s="350"/>
    </row>
    <row r="38" ht="18.95" customHeight="1" hidden="1" spans="1:27" s="340" customFormat="1" x14ac:dyDescent="0.25">
      <c r="A38" s="341">
        <v>31</v>
      </c>
      <c r="B38" s="342" t="str">
        <f>IF(NOMINA!B31="","",NOMINA!B31)</f>
        <v>  </v>
      </c>
      <c r="C38" s="343">
        <f>IF('EVAL SER Y DECIDIR'!H38="","",'EVAL SER Y DECIDIR'!H38)</f>
      </c>
      <c r="D38" s="344"/>
      <c r="E38" s="344"/>
      <c r="F38" s="344"/>
      <c r="G38" s="344"/>
      <c r="H38" s="344"/>
      <c r="I38" s="344"/>
      <c r="J38" s="345"/>
      <c r="K38" s="346">
        <f t="shared" si="0"/>
      </c>
      <c r="L38" s="344"/>
      <c r="M38" s="344"/>
      <c r="N38" s="344"/>
      <c r="O38" s="344"/>
      <c r="P38" s="344"/>
      <c r="Q38" s="344"/>
      <c r="R38" s="345"/>
      <c r="S38" s="346">
        <f t="shared" si="1"/>
      </c>
      <c r="T38" s="343">
        <f>IF('EVAL SER Y DECIDIR'!N38="","",'EVAL SER Y DECIDIR'!N38)</f>
      </c>
      <c r="U38" s="347">
        <f>IF(AUTOEVALUACIÓN!C38="","",AUTOEVALUACIÓN!C38)</f>
      </c>
      <c r="V38" s="348">
        <f t="shared" si="2"/>
      </c>
      <c r="W38" s="349"/>
      <c r="X38" s="349"/>
      <c r="Y38" s="350"/>
      <c r="Z38" s="350"/>
      <c r="AA38" s="350"/>
    </row>
    <row r="39" ht="18.95" customHeight="1" hidden="1" spans="1:27" s="340" customFormat="1" x14ac:dyDescent="0.25">
      <c r="A39" s="341">
        <v>32</v>
      </c>
      <c r="B39" s="342" t="str">
        <f>IF(NOMINA!B32="","",NOMINA!B32)</f>
        <v>  </v>
      </c>
      <c r="C39" s="343">
        <f>IF('EVAL SER Y DECIDIR'!H39="","",'EVAL SER Y DECIDIR'!H39)</f>
      </c>
      <c r="D39" s="344"/>
      <c r="E39" s="344"/>
      <c r="F39" s="344"/>
      <c r="G39" s="344"/>
      <c r="H39" s="344"/>
      <c r="I39" s="344"/>
      <c r="J39" s="345"/>
      <c r="K39" s="346">
        <f t="shared" si="0"/>
      </c>
      <c r="L39" s="344"/>
      <c r="M39" s="344"/>
      <c r="N39" s="344"/>
      <c r="O39" s="344"/>
      <c r="P39" s="344"/>
      <c r="Q39" s="344"/>
      <c r="R39" s="345"/>
      <c r="S39" s="346">
        <f t="shared" si="1"/>
      </c>
      <c r="T39" s="343">
        <f>IF('EVAL SER Y DECIDIR'!N39="","",'EVAL SER Y DECIDIR'!N39)</f>
      </c>
      <c r="U39" s="347">
        <f>IF(AUTOEVALUACIÓN!C39="","",AUTOEVALUACIÓN!C39)</f>
      </c>
      <c r="V39" s="348">
        <f t="shared" si="2"/>
      </c>
      <c r="W39" s="349"/>
      <c r="X39" s="349"/>
      <c r="Y39" s="350"/>
      <c r="Z39" s="350"/>
      <c r="AA39" s="350"/>
    </row>
    <row r="40" ht="18.95" customHeight="1" hidden="1" spans="1:27" s="340" customFormat="1" x14ac:dyDescent="0.25">
      <c r="A40" s="341">
        <v>33</v>
      </c>
      <c r="B40" s="342" t="str">
        <f>IF(NOMINA!B33="","",NOMINA!B33)</f>
        <v>  </v>
      </c>
      <c r="C40" s="343">
        <f>IF('EVAL SER Y DECIDIR'!H40="","",'EVAL SER Y DECIDIR'!H40)</f>
      </c>
      <c r="D40" s="344"/>
      <c r="E40" s="344"/>
      <c r="F40" s="344"/>
      <c r="G40" s="344"/>
      <c r="H40" s="344"/>
      <c r="I40" s="344"/>
      <c r="J40" s="345"/>
      <c r="K40" s="346">
        <f t="shared" si="0"/>
      </c>
      <c r="L40" s="344"/>
      <c r="M40" s="344"/>
      <c r="N40" s="344"/>
      <c r="O40" s="344"/>
      <c r="P40" s="344"/>
      <c r="Q40" s="344"/>
      <c r="R40" s="345"/>
      <c r="S40" s="346">
        <f t="shared" si="1"/>
      </c>
      <c r="T40" s="343">
        <f>IF('EVAL SER Y DECIDIR'!N40="","",'EVAL SER Y DECIDIR'!N40)</f>
      </c>
      <c r="U40" s="347">
        <f>IF(AUTOEVALUACIÓN!C40="","",AUTOEVALUACIÓN!C40)</f>
      </c>
      <c r="V40" s="348">
        <f t="shared" si="2"/>
      </c>
      <c r="W40" s="349"/>
      <c r="X40" s="349"/>
      <c r="Y40" s="350"/>
      <c r="Z40" s="350"/>
      <c r="AA40" s="350"/>
    </row>
    <row r="41" ht="18.95" customHeight="1" hidden="1" spans="1:27" s="340" customFormat="1" x14ac:dyDescent="0.25">
      <c r="A41" s="341">
        <v>34</v>
      </c>
      <c r="B41" s="342" t="str">
        <f>IF(NOMINA!B34="","",NOMINA!B34)</f>
        <v>  </v>
      </c>
      <c r="C41" s="343">
        <f>IF('EVAL SER Y DECIDIR'!H41="","",'EVAL SER Y DECIDIR'!H41)</f>
      </c>
      <c r="D41" s="344"/>
      <c r="E41" s="344"/>
      <c r="F41" s="344"/>
      <c r="G41" s="344"/>
      <c r="H41" s="344"/>
      <c r="I41" s="344"/>
      <c r="J41" s="345"/>
      <c r="K41" s="346">
        <f t="shared" si="0"/>
      </c>
      <c r="L41" s="344"/>
      <c r="M41" s="344"/>
      <c r="N41" s="344"/>
      <c r="O41" s="344"/>
      <c r="P41" s="344"/>
      <c r="Q41" s="344"/>
      <c r="R41" s="345"/>
      <c r="S41" s="346">
        <f t="shared" si="1"/>
      </c>
      <c r="T41" s="343">
        <f>IF('EVAL SER Y DECIDIR'!N41="","",'EVAL SER Y DECIDIR'!N41)</f>
      </c>
      <c r="U41" s="347">
        <f>IF(AUTOEVALUACIÓN!C41="","",AUTOEVALUACIÓN!C41)</f>
      </c>
      <c r="V41" s="348">
        <f t="shared" si="2"/>
      </c>
      <c r="W41" s="349"/>
      <c r="X41" s="349"/>
      <c r="Y41" s="350"/>
      <c r="Z41" s="350"/>
      <c r="AA41" s="350"/>
    </row>
    <row r="42" ht="18.95" customHeight="1" hidden="1" spans="1:27" s="340" customFormat="1" x14ac:dyDescent="0.25">
      <c r="A42" s="341">
        <v>35</v>
      </c>
      <c r="B42" s="342" t="str">
        <f>IF(NOMINA!B35="","",NOMINA!B35)</f>
        <v>  </v>
      </c>
      <c r="C42" s="343">
        <f>IF('EVAL SER Y DECIDIR'!H42="","",'EVAL SER Y DECIDIR'!H42)</f>
      </c>
      <c r="D42" s="344"/>
      <c r="E42" s="344"/>
      <c r="F42" s="344"/>
      <c r="G42" s="344"/>
      <c r="H42" s="344"/>
      <c r="I42" s="344"/>
      <c r="J42" s="345"/>
      <c r="K42" s="346">
        <f t="shared" si="0"/>
      </c>
      <c r="L42" s="344"/>
      <c r="M42" s="344"/>
      <c r="N42" s="344"/>
      <c r="O42" s="344"/>
      <c r="P42" s="344"/>
      <c r="Q42" s="344"/>
      <c r="R42" s="345"/>
      <c r="S42" s="346">
        <f t="shared" si="1"/>
      </c>
      <c r="T42" s="343">
        <f>IF('EVAL SER Y DECIDIR'!N42="","",'EVAL SER Y DECIDIR'!N42)</f>
      </c>
      <c r="U42" s="347">
        <f>IF(AUTOEVALUACIÓN!C42="","",AUTOEVALUACIÓN!C42)</f>
      </c>
      <c r="V42" s="348">
        <f t="shared" si="2"/>
      </c>
      <c r="W42" s="349"/>
      <c r="X42" s="349"/>
      <c r="Y42" s="350"/>
      <c r="Z42" s="350"/>
      <c r="AA42" s="350"/>
    </row>
    <row r="43" ht="18.95" customHeight="1" hidden="1" spans="1:27" s="340" customFormat="1" x14ac:dyDescent="0.25">
      <c r="A43" s="341">
        <v>36</v>
      </c>
      <c r="B43" s="342" t="str">
        <f>IF(NOMINA!B36="","",NOMINA!B36)</f>
        <v>  </v>
      </c>
      <c r="C43" s="343">
        <f>IF('EVAL SER Y DECIDIR'!H43="","",'EVAL SER Y DECIDIR'!H43)</f>
      </c>
      <c r="D43" s="344"/>
      <c r="E43" s="344"/>
      <c r="F43" s="344"/>
      <c r="G43" s="344"/>
      <c r="H43" s="344"/>
      <c r="I43" s="344"/>
      <c r="J43" s="345"/>
      <c r="K43" s="346">
        <f t="shared" si="0"/>
      </c>
      <c r="L43" s="344"/>
      <c r="M43" s="344"/>
      <c r="N43" s="344"/>
      <c r="O43" s="344"/>
      <c r="P43" s="344"/>
      <c r="Q43" s="344"/>
      <c r="R43" s="345"/>
      <c r="S43" s="346">
        <f t="shared" si="1"/>
      </c>
      <c r="T43" s="343">
        <f>IF('EVAL SER Y DECIDIR'!N43="","",'EVAL SER Y DECIDIR'!N43)</f>
      </c>
      <c r="U43" s="347">
        <f>IF(AUTOEVALUACIÓN!C43="","",AUTOEVALUACIÓN!C43)</f>
      </c>
      <c r="V43" s="348">
        <f t="shared" si="2"/>
      </c>
      <c r="W43" s="349"/>
      <c r="X43" s="349"/>
      <c r="Y43" s="350"/>
      <c r="Z43" s="350"/>
      <c r="AA43" s="350"/>
    </row>
    <row r="44" ht="18.95" customHeight="1" hidden="1" spans="1:27" s="340" customFormat="1" x14ac:dyDescent="0.25">
      <c r="A44" s="341">
        <v>37</v>
      </c>
      <c r="B44" s="342" t="str">
        <f>IF(NOMINA!B37="","",NOMINA!B37)</f>
        <v>  </v>
      </c>
      <c r="C44" s="343">
        <f>IF('EVAL SER Y DECIDIR'!H44="","",'EVAL SER Y DECIDIR'!H44)</f>
      </c>
      <c r="D44" s="344"/>
      <c r="E44" s="344"/>
      <c r="F44" s="344"/>
      <c r="G44" s="344"/>
      <c r="H44" s="344"/>
      <c r="I44" s="344"/>
      <c r="J44" s="345"/>
      <c r="K44" s="346">
        <f t="shared" si="0"/>
      </c>
      <c r="L44" s="344"/>
      <c r="M44" s="344"/>
      <c r="N44" s="344"/>
      <c r="O44" s="344"/>
      <c r="P44" s="344"/>
      <c r="Q44" s="344"/>
      <c r="R44" s="345"/>
      <c r="S44" s="346">
        <f t="shared" si="1"/>
      </c>
      <c r="T44" s="343">
        <f>IF('EVAL SER Y DECIDIR'!N44="","",'EVAL SER Y DECIDIR'!N44)</f>
      </c>
      <c r="U44" s="347">
        <f>IF(AUTOEVALUACIÓN!C44="","",AUTOEVALUACIÓN!C44)</f>
      </c>
      <c r="V44" s="348">
        <f t="shared" si="2"/>
      </c>
      <c r="W44" s="349"/>
      <c r="X44" s="349"/>
      <c r="Y44" s="350"/>
      <c r="Z44" s="350"/>
      <c r="AA44" s="350"/>
    </row>
    <row r="45" ht="18.95" customHeight="1" hidden="1" spans="1:27" s="340" customFormat="1" x14ac:dyDescent="0.25">
      <c r="A45" s="341">
        <v>38</v>
      </c>
      <c r="B45" s="342" t="str">
        <f>IF(NOMINA!B38="","",NOMINA!B38)</f>
        <v>  </v>
      </c>
      <c r="C45" s="343">
        <f>IF('EVAL SER Y DECIDIR'!H45="","",'EVAL SER Y DECIDIR'!H45)</f>
      </c>
      <c r="D45" s="344"/>
      <c r="E45" s="344"/>
      <c r="F45" s="344"/>
      <c r="G45" s="344"/>
      <c r="H45" s="344"/>
      <c r="I45" s="344"/>
      <c r="J45" s="345"/>
      <c r="K45" s="346">
        <f t="shared" si="0"/>
      </c>
      <c r="L45" s="344"/>
      <c r="M45" s="344"/>
      <c r="N45" s="344"/>
      <c r="O45" s="344"/>
      <c r="P45" s="344"/>
      <c r="Q45" s="344"/>
      <c r="R45" s="345"/>
      <c r="S45" s="346">
        <f t="shared" si="1"/>
      </c>
      <c r="T45" s="343">
        <f>IF('EVAL SER Y DECIDIR'!N45="","",'EVAL SER Y DECIDIR'!N45)</f>
      </c>
      <c r="U45" s="347">
        <f>IF(AUTOEVALUACIÓN!C45="","",AUTOEVALUACIÓN!C45)</f>
      </c>
      <c r="V45" s="348">
        <f t="shared" si="2"/>
      </c>
      <c r="W45" s="350"/>
      <c r="X45" s="350"/>
      <c r="Y45" s="350"/>
      <c r="Z45" s="350"/>
      <c r="AA45" s="350"/>
    </row>
    <row r="46" ht="17.1" customHeight="1" hidden="1" spans="1:27" s="340" customFormat="1" x14ac:dyDescent="0.25">
      <c r="A46" s="341">
        <v>39</v>
      </c>
      <c r="B46" s="342" t="str">
        <f>IF(NOMINA!B39="","",NOMINA!B39)</f>
        <v>  </v>
      </c>
      <c r="C46" s="343">
        <f>IF('EVAL SER Y DECIDIR'!H46="","",'EVAL SER Y DECIDIR'!H46)</f>
      </c>
      <c r="D46" s="344"/>
      <c r="E46" s="344"/>
      <c r="F46" s="344"/>
      <c r="G46" s="344"/>
      <c r="H46" s="344"/>
      <c r="I46" s="344"/>
      <c r="J46" s="345"/>
      <c r="K46" s="346">
        <f t="shared" si="0"/>
      </c>
      <c r="L46" s="344"/>
      <c r="M46" s="344"/>
      <c r="N46" s="344"/>
      <c r="O46" s="344"/>
      <c r="P46" s="344"/>
      <c r="Q46" s="344"/>
      <c r="R46" s="345"/>
      <c r="S46" s="346">
        <f t="shared" si="1"/>
      </c>
      <c r="T46" s="343">
        <f>IF('EVAL SER Y DECIDIR'!N46="","",'EVAL SER Y DECIDIR'!N46)</f>
      </c>
      <c r="U46" s="347">
        <f>IF(AUTOEVALUACIÓN!C46="","",AUTOEVALUACIÓN!C46)</f>
      </c>
      <c r="V46" s="348">
        <f t="shared" si="2"/>
      </c>
      <c r="W46" s="350"/>
      <c r="X46" s="350"/>
      <c r="Y46" s="350"/>
      <c r="Z46" s="350"/>
      <c r="AA46" s="350"/>
    </row>
    <row r="47" ht="17.1" customHeight="1" hidden="1" spans="1:27" s="340" customFormat="1" x14ac:dyDescent="0.25">
      <c r="A47" s="341">
        <v>40</v>
      </c>
      <c r="B47" s="342" t="str">
        <f>IF(NOMINA!B40="","",NOMINA!B40)</f>
        <v>  </v>
      </c>
      <c r="C47" s="343">
        <f>IF('EVAL SER Y DECIDIR'!H47="","",'EVAL SER Y DECIDIR'!H47)</f>
      </c>
      <c r="D47" s="344"/>
      <c r="E47" s="344"/>
      <c r="F47" s="344"/>
      <c r="G47" s="344"/>
      <c r="H47" s="344"/>
      <c r="I47" s="344"/>
      <c r="J47" s="345"/>
      <c r="K47" s="346">
        <f t="shared" si="0"/>
      </c>
      <c r="L47" s="344"/>
      <c r="M47" s="344"/>
      <c r="N47" s="344"/>
      <c r="O47" s="344"/>
      <c r="P47" s="344"/>
      <c r="Q47" s="344"/>
      <c r="R47" s="345"/>
      <c r="S47" s="346">
        <f t="shared" si="1"/>
      </c>
      <c r="T47" s="343">
        <f>IF('EVAL SER Y DECIDIR'!N47="","",'EVAL SER Y DECIDIR'!N47)</f>
      </c>
      <c r="U47" s="347">
        <f>IF(AUTOEVALUACIÓN!C47="","",AUTOEVALUACIÓN!C47)</f>
      </c>
      <c r="V47" s="348">
        <f t="shared" si="2"/>
      </c>
      <c r="W47" s="350"/>
      <c r="X47" s="350"/>
      <c r="Y47" s="350"/>
      <c r="Z47" s="350"/>
      <c r="AA47" s="350"/>
    </row>
    <row r="48" ht="17.1" customHeight="1" hidden="1" spans="1:27" s="340" customFormat="1" x14ac:dyDescent="0.25">
      <c r="A48" s="341">
        <v>41</v>
      </c>
      <c r="B48" s="342" t="str">
        <f>IF(NOMINA!B41="","",NOMINA!B41)</f>
        <v>  </v>
      </c>
      <c r="C48" s="343">
        <f>IF('EVAL SER Y DECIDIR'!H48="","",'EVAL SER Y DECIDIR'!H48)</f>
      </c>
      <c r="D48" s="344"/>
      <c r="E48" s="344"/>
      <c r="F48" s="344"/>
      <c r="G48" s="344"/>
      <c r="H48" s="344"/>
      <c r="I48" s="344"/>
      <c r="J48" s="345"/>
      <c r="K48" s="346">
        <f t="shared" si="0"/>
      </c>
      <c r="L48" s="344"/>
      <c r="M48" s="344"/>
      <c r="N48" s="344"/>
      <c r="O48" s="344"/>
      <c r="P48" s="344"/>
      <c r="Q48" s="344"/>
      <c r="R48" s="345"/>
      <c r="S48" s="346">
        <f t="shared" si="1"/>
      </c>
      <c r="T48" s="343">
        <f>IF('EVAL SER Y DECIDIR'!N48="","",'EVAL SER Y DECIDIR'!N48)</f>
      </c>
      <c r="U48" s="347">
        <f>IF(AUTOEVALUACIÓN!C48="","",AUTOEVALUACIÓN!C48)</f>
      </c>
      <c r="V48" s="348">
        <f t="shared" si="2"/>
      </c>
      <c r="W48" s="350"/>
      <c r="X48" s="350"/>
      <c r="Y48" s="350"/>
      <c r="Z48" s="350"/>
      <c r="AA48" s="350"/>
    </row>
    <row r="49" ht="17.1" customHeight="1" hidden="1" spans="1:27" s="340" customFormat="1" x14ac:dyDescent="0.25">
      <c r="A49" s="341">
        <v>42</v>
      </c>
      <c r="B49" s="342" t="str">
        <f>IF(NOMINA!B42="","",NOMINA!B42)</f>
        <v>  </v>
      </c>
      <c r="C49" s="343">
        <f>IF('EVAL SER Y DECIDIR'!H49="","",'EVAL SER Y DECIDIR'!H49)</f>
      </c>
      <c r="D49" s="344"/>
      <c r="E49" s="344"/>
      <c r="F49" s="344"/>
      <c r="G49" s="344"/>
      <c r="H49" s="344"/>
      <c r="I49" s="344"/>
      <c r="J49" s="345"/>
      <c r="K49" s="346">
        <f t="shared" si="0"/>
      </c>
      <c r="L49" s="344"/>
      <c r="M49" s="344"/>
      <c r="N49" s="344"/>
      <c r="O49" s="344"/>
      <c r="P49" s="344"/>
      <c r="Q49" s="344"/>
      <c r="R49" s="345"/>
      <c r="S49" s="346">
        <f t="shared" si="1"/>
      </c>
      <c r="T49" s="343">
        <f>IF('EVAL SER Y DECIDIR'!N49="","",'EVAL SER Y DECIDIR'!N49)</f>
      </c>
      <c r="U49" s="347">
        <f>IF(AUTOEVALUACIÓN!C49="","",AUTOEVALUACIÓN!C49)</f>
      </c>
      <c r="V49" s="348">
        <f t="shared" si="2"/>
      </c>
      <c r="W49" s="350"/>
      <c r="X49" s="350"/>
      <c r="Y49" s="350"/>
      <c r="Z49" s="350"/>
      <c r="AA49" s="350"/>
    </row>
    <row r="50" ht="15.75" customHeight="1" hidden="1" spans="1:27" s="340" customFormat="1" x14ac:dyDescent="0.25">
      <c r="A50" s="341">
        <v>43</v>
      </c>
      <c r="B50" s="342" t="str">
        <f>IF(NOMINA!B43="","",NOMINA!B43)</f>
        <v>  </v>
      </c>
      <c r="C50" s="343">
        <f>IF('EVAL SER Y DECIDIR'!H50="","",'EVAL SER Y DECIDIR'!H50)</f>
      </c>
      <c r="D50" s="344"/>
      <c r="E50" s="344"/>
      <c r="F50" s="344"/>
      <c r="G50" s="344"/>
      <c r="H50" s="344"/>
      <c r="I50" s="344"/>
      <c r="J50" s="345"/>
      <c r="K50" s="346">
        <f t="shared" si="0"/>
      </c>
      <c r="L50" s="344"/>
      <c r="M50" s="344"/>
      <c r="N50" s="344"/>
      <c r="O50" s="344"/>
      <c r="P50" s="344"/>
      <c r="Q50" s="344"/>
      <c r="R50" s="345"/>
      <c r="S50" s="346">
        <f t="shared" si="1"/>
      </c>
      <c r="T50" s="343">
        <f>IF('EVAL SER Y DECIDIR'!N50="","",'EVAL SER Y DECIDIR'!N50)</f>
      </c>
      <c r="U50" s="347">
        <f>IF(AUTOEVALUACIÓN!C50="","",AUTOEVALUACIÓN!C50)</f>
      </c>
      <c r="V50" s="348">
        <f t="shared" si="2"/>
      </c>
      <c r="W50" s="350"/>
      <c r="X50" s="350"/>
      <c r="Y50" s="350"/>
      <c r="Z50" s="350"/>
      <c r="AA50" s="350"/>
    </row>
    <row r="51" ht="15.75" customHeight="1" hidden="1" spans="1:27" s="340" customFormat="1" x14ac:dyDescent="0.25">
      <c r="A51" s="341">
        <v>44</v>
      </c>
      <c r="B51" s="342" t="str">
        <f>IF(NOMINA!B44="","",NOMINA!B44)</f>
        <v>  </v>
      </c>
      <c r="C51" s="343">
        <f>IF('EVAL SER Y DECIDIR'!H51="","",'EVAL SER Y DECIDIR'!H51)</f>
      </c>
      <c r="D51" s="344"/>
      <c r="E51" s="344"/>
      <c r="F51" s="344"/>
      <c r="G51" s="344"/>
      <c r="H51" s="344"/>
      <c r="I51" s="344"/>
      <c r="J51" s="345"/>
      <c r="K51" s="346">
        <f t="shared" si="0"/>
      </c>
      <c r="L51" s="344"/>
      <c r="M51" s="344"/>
      <c r="N51" s="344"/>
      <c r="O51" s="344"/>
      <c r="P51" s="344"/>
      <c r="Q51" s="344"/>
      <c r="R51" s="345"/>
      <c r="S51" s="346">
        <f t="shared" si="1"/>
      </c>
      <c r="T51" s="343">
        <f>IF('EVAL SER Y DECIDIR'!N51="","",'EVAL SER Y DECIDIR'!N51)</f>
      </c>
      <c r="U51" s="347">
        <f>IF(AUTOEVALUACIÓN!C51="","",AUTOEVALUACIÓN!C51)</f>
      </c>
      <c r="V51" s="348">
        <f t="shared" si="2"/>
      </c>
      <c r="W51" s="350"/>
      <c r="X51" s="350"/>
      <c r="Y51" s="350"/>
      <c r="Z51" s="350"/>
      <c r="AA51" s="350"/>
    </row>
    <row r="52" ht="15.75" customHeight="1" hidden="1" spans="1:27" s="340" customFormat="1" x14ac:dyDescent="0.25">
      <c r="A52" s="341">
        <v>45</v>
      </c>
      <c r="B52" s="342" t="str">
        <f>IF(NOMINA!B45="","",NOMINA!B45)</f>
        <v>  </v>
      </c>
      <c r="C52" s="343">
        <f>IF('EVAL SER Y DECIDIR'!H52="","",'EVAL SER Y DECIDIR'!H52)</f>
      </c>
      <c r="D52" s="344"/>
      <c r="E52" s="344"/>
      <c r="F52" s="344"/>
      <c r="G52" s="344"/>
      <c r="H52" s="344"/>
      <c r="I52" s="344"/>
      <c r="J52" s="345"/>
      <c r="K52" s="346">
        <f t="shared" si="0"/>
      </c>
      <c r="L52" s="344"/>
      <c r="M52" s="344"/>
      <c r="N52" s="344"/>
      <c r="O52" s="344"/>
      <c r="P52" s="344"/>
      <c r="Q52" s="344"/>
      <c r="R52" s="345"/>
      <c r="S52" s="346">
        <f t="shared" si="1"/>
      </c>
      <c r="T52" s="343">
        <f>IF('EVAL SER Y DECIDIR'!N52="","",'EVAL SER Y DECIDIR'!N52)</f>
      </c>
      <c r="U52" s="347">
        <f>IF(AUTOEVALUACIÓN!C52="","",AUTOEVALUACIÓN!C52)</f>
      </c>
      <c r="V52" s="348">
        <f t="shared" si="2"/>
      </c>
      <c r="W52" s="350"/>
      <c r="X52" s="350"/>
      <c r="Y52" s="350"/>
      <c r="Z52" s="350"/>
      <c r="AA52" s="350"/>
    </row>
    <row r="53" ht="15" customHeight="1" hidden="1" spans="1:27" s="340" customFormat="1" x14ac:dyDescent="0.25">
      <c r="A53" s="341">
        <v>46</v>
      </c>
      <c r="B53" s="342">
        <f>IF(NOMINA!B46="","",NOMINA!B46)</f>
      </c>
      <c r="C53" s="351">
        <f>IF('EVAL SER Y DECIDIR'!H53="","",'EVAL SER Y DECIDIR'!H53)</f>
      </c>
      <c r="D53" s="344"/>
      <c r="E53" s="344"/>
      <c r="F53" s="344"/>
      <c r="G53" s="344"/>
      <c r="H53" s="344"/>
      <c r="I53" s="344"/>
      <c r="J53" s="345"/>
      <c r="K53" s="352">
        <f t="shared" si="0"/>
      </c>
      <c r="L53" s="353"/>
      <c r="M53" s="344"/>
      <c r="N53" s="344"/>
      <c r="O53" s="344"/>
      <c r="P53" s="344"/>
      <c r="Q53" s="344"/>
      <c r="R53" s="344"/>
      <c r="S53" s="352">
        <f t="shared" si="1"/>
      </c>
      <c r="T53" s="351">
        <f>IF('EVAL SER Y DECIDIR'!N53="","",'EVAL SER Y DECIDIR'!N53)</f>
      </c>
      <c r="U53" s="347">
        <f>IF(AUTOEVALUACIÓN!C53="","",AUTOEVALUACIÓN!C53)</f>
      </c>
      <c r="V53" s="348">
        <f t="shared" si="2"/>
      </c>
      <c r="W53" s="350"/>
      <c r="X53" s="350"/>
      <c r="Y53" s="350"/>
      <c r="Z53" s="350"/>
      <c r="AA53" s="350"/>
    </row>
    <row r="54" ht="15" customHeight="1" hidden="1" spans="1:27" s="340" customFormat="1" x14ac:dyDescent="0.25">
      <c r="A54" s="341">
        <v>47</v>
      </c>
      <c r="B54" s="342">
        <f>IF(NOMINA!B47="","",NOMINA!B47)</f>
      </c>
      <c r="C54" s="351">
        <f>IF('EVAL SER Y DECIDIR'!H54="","",'EVAL SER Y DECIDIR'!H54)</f>
      </c>
      <c r="D54" s="344"/>
      <c r="E54" s="344"/>
      <c r="F54" s="344"/>
      <c r="G54" s="344"/>
      <c r="H54" s="344"/>
      <c r="I54" s="344"/>
      <c r="J54" s="345"/>
      <c r="K54" s="352">
        <f t="shared" si="0"/>
      </c>
      <c r="L54" s="353"/>
      <c r="M54" s="344"/>
      <c r="N54" s="344"/>
      <c r="O54" s="344"/>
      <c r="P54" s="344"/>
      <c r="Q54" s="344"/>
      <c r="R54" s="344"/>
      <c r="S54" s="352">
        <f t="shared" si="1"/>
      </c>
      <c r="T54" s="351">
        <f>IF('EVAL SER Y DECIDIR'!N54="","",'EVAL SER Y DECIDIR'!N54)</f>
      </c>
      <c r="U54" s="347">
        <f>IF(AUTOEVALUACIÓN!C54="","",AUTOEVALUACIÓN!C54)</f>
      </c>
      <c r="V54" s="348">
        <f t="shared" si="2"/>
      </c>
      <c r="W54" s="350"/>
      <c r="X54" s="350"/>
      <c r="Y54" s="350"/>
      <c r="Z54" s="350"/>
      <c r="AA54" s="350"/>
    </row>
    <row r="55" ht="15" customHeight="1" hidden="1" spans="1:22" x14ac:dyDescent="0.25">
      <c r="A55" s="354">
        <v>48</v>
      </c>
      <c r="B55" s="355">
        <f>IF(NOMINA!B48="","",NOMINA!B48)</f>
      </c>
      <c r="C55" s="351">
        <f>IF('EVAL SER Y DECIDIR'!H55="","",'EVAL SER Y DECIDIR'!H55)</f>
      </c>
      <c r="D55" s="356"/>
      <c r="E55" s="356"/>
      <c r="F55" s="356"/>
      <c r="G55" s="356"/>
      <c r="H55" s="356"/>
      <c r="I55" s="356"/>
      <c r="J55" s="357"/>
      <c r="K55" s="358">
        <f t="shared" si="0"/>
      </c>
      <c r="L55" s="359"/>
      <c r="M55" s="356"/>
      <c r="N55" s="356"/>
      <c r="O55" s="356"/>
      <c r="P55" s="356"/>
      <c r="Q55" s="356"/>
      <c r="R55" s="356"/>
      <c r="S55" s="358">
        <f t="shared" si="1"/>
      </c>
      <c r="T55" s="351">
        <f>IF('EVAL SER Y DECIDIR'!N55="","",'EVAL SER Y DECIDIR'!N55)</f>
      </c>
      <c r="U55" s="360">
        <f>IF(AUTOEVALUACIÓN!C55="","",AUTOEVALUACIÓN!C55)</f>
      </c>
      <c r="V55" s="348">
        <f t="shared" si="2"/>
      </c>
    </row>
  </sheetData>
  <sheetProtection sheet="1" formatCells="0" formatColumns="0" formatRows="0"/>
  <mergeCells count="24">
    <mergeCell ref="A2:V2"/>
    <mergeCell ref="D5:K5"/>
    <mergeCell ref="L5:S5"/>
    <mergeCell ref="A5:A7"/>
    <mergeCell ref="C5:C7"/>
    <mergeCell ref="T5:T7"/>
    <mergeCell ref="U5:U7"/>
    <mergeCell ref="V5:V7"/>
    <mergeCell ref="D6:D7"/>
    <mergeCell ref="E6:E7"/>
    <mergeCell ref="F6:F7"/>
    <mergeCell ref="G6:G7"/>
    <mergeCell ref="H6:H7"/>
    <mergeCell ref="I6:I7"/>
    <mergeCell ref="J6:J7"/>
    <mergeCell ref="K6:K7"/>
    <mergeCell ref="L6:L7"/>
    <mergeCell ref="M6:M7"/>
    <mergeCell ref="N6:N7"/>
    <mergeCell ref="O6:O7"/>
    <mergeCell ref="P6:P7"/>
    <mergeCell ref="Q6:Q7"/>
    <mergeCell ref="R6:R7"/>
    <mergeCell ref="S6:S7"/>
  </mergeCells>
  <conditionalFormatting sqref="V8:V55">
    <cfRule type="cellIs" dxfId="22" priority="5" operator="between">
      <formula>1</formula>
      <formula>50</formula>
    </cfRule>
  </conditionalFormatting>
  <dataValidations count="6">
    <dataValidation type="whole" allowBlank="1" showInputMessage="1" showErrorMessage="1" error="Ingrese solo numeros de 1 - 45" sqref="D10:J52">
      <formula1>1</formula1>
      <formula2>45</formula2>
    </dataValidation>
    <dataValidation type="whole" allowBlank="1" showInputMessage="1" showErrorMessage="1" error="Ingrese solo numeros de 1 - 35" sqref="D53:J55">
      <formula1>1</formula1>
      <formula2>35</formula2>
    </dataValidation>
    <dataValidation type="whole" allowBlank="1" showInputMessage="1" showErrorMessage="1" error="Ingrese solo numeros de 1 - 45" sqref="D8:J52">
      <formula1>1</formula1>
      <formula2>45</formula2>
    </dataValidation>
    <dataValidation type="whole" allowBlank="1" showInputMessage="1" showErrorMessage="1" error="Ingrese solo numeros de 1 - 40" sqref="L10:R52">
      <formula1>1</formula1>
      <formula2>40</formula2>
    </dataValidation>
    <dataValidation type="whole" allowBlank="1" showInputMessage="1" showErrorMessage="1" error="Ingrese solo numeros de 1 - 35" sqref="L53:R55">
      <formula1>1</formula1>
      <formula2>35</formula2>
    </dataValidation>
    <dataValidation type="whole" allowBlank="1" showInputMessage="1" showErrorMessage="1" error="Ingrese solo numeros de 1 - 40" sqref="L8:R52">
      <formula1>1</formula1>
      <formula2>40</formula2>
    </dataValidation>
  </dataValidations>
  <printOptions horizontalCentered="1"/>
  <pageMargins left="0.4724409448818898" right="0.1968503937007874" top="0.3937007874015748" bottom="0.3937007874015748" header="0.31496062992125984" footer="0.07874015748031496"/>
  <pageSetup orientation="portrait" horizontalDpi="4294967294" verticalDpi="4294967295" scale="80" fitToWidth="1" fitToHeight="0" firstPageNumber="1" useFirstPageNumber="1" copies="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0066"/>
    <pageSetUpPr fitToPage="1"/>
  </sheetPr>
  <dimension ref="A1:Z55"/>
  <sheetViews>
    <sheetView workbookViewId="0" zoomScale="100" zoomScaleNormal="100" view="pageBreakPreview">
      <selection activeCell="A8" sqref="A8"/>
    </sheetView>
  </sheetViews>
  <sheetFormatPr defaultRowHeight="15" outlineLevelRow="0" outlineLevelCol="0" x14ac:dyDescent="0.25" defaultColWidth="10.5703125"/>
  <cols>
    <col min="1" max="1" width="2.85546875" customWidth="1"/>
    <col min="2" max="2" width="33.5703125" customWidth="1"/>
    <col min="3" max="3" width="3.7109375" customWidth="1"/>
    <col min="4" max="8" width="4.7109375" customWidth="1"/>
    <col min="9" max="9" width="3.7109375" customWidth="1"/>
    <col min="10" max="14" width="4.7109375" customWidth="1"/>
    <col min="15" max="16" width="3.7109375" customWidth="1"/>
    <col min="17" max="17" width="2.7109375" customWidth="1"/>
    <col min="18" max="18" width="5.28515625" customWidth="1"/>
    <col min="19" max="23" width="5.7109375" style="306" customWidth="1"/>
    <col min="24" max="26" width="5.7109375" customWidth="1"/>
  </cols>
  <sheetData>
    <row r="1" ht="12" customHeight="1" spans="1:18" x14ac:dyDescent="0.25">
      <c r="A1" s="22" t="str">
        <f>NOMINA!$F$1</f>
        <v>U.E. "BEATRIZ HARTMANN DE BEDREGAL"</v>
      </c>
      <c r="B1" s="307"/>
      <c r="C1" s="307"/>
      <c r="D1" s="307"/>
      <c r="E1" s="307"/>
      <c r="F1" s="307"/>
      <c r="G1" s="307"/>
      <c r="H1" s="307"/>
      <c r="I1" s="307"/>
      <c r="J1" s="307"/>
      <c r="K1" s="307"/>
      <c r="L1" s="307"/>
      <c r="M1" s="307"/>
      <c r="N1" s="307"/>
      <c r="O1" s="307"/>
      <c r="P1" s="307"/>
      <c r="Q1" s="307"/>
      <c r="R1" s="307"/>
    </row>
    <row r="2" ht="16.5" customHeight="1" spans="1:18" s="361" customFormat="1" x14ac:dyDescent="0.25">
      <c r="A2" s="362" t="s">
        <v>435</v>
      </c>
      <c r="B2" s="362"/>
      <c r="C2" s="362"/>
      <c r="D2" s="362"/>
      <c r="E2" s="362"/>
      <c r="F2" s="362"/>
      <c r="G2" s="362"/>
      <c r="H2" s="362"/>
      <c r="I2" s="362"/>
      <c r="J2" s="362"/>
      <c r="K2" s="362"/>
      <c r="L2" s="362"/>
      <c r="M2" s="362"/>
      <c r="N2" s="362"/>
      <c r="O2" s="362"/>
      <c r="P2" s="362"/>
      <c r="Q2" s="362"/>
      <c r="R2" s="362"/>
    </row>
    <row r="3" ht="18.95" customHeight="1" spans="1:18" x14ac:dyDescent="0.25">
      <c r="A3" s="307" t="str">
        <f>NOMINA!$C$1</f>
        <v>PROFESOR(A): SARA VALDIVIA ARANCIBIA</v>
      </c>
      <c r="B3" s="310"/>
      <c r="C3" s="307"/>
      <c r="D3" s="307"/>
      <c r="E3" s="307"/>
      <c r="F3" s="57"/>
      <c r="G3" s="307"/>
      <c r="H3" s="307" t="s">
        <v>451</v>
      </c>
      <c r="I3" s="307"/>
      <c r="J3" s="307"/>
      <c r="K3" s="307"/>
      <c r="L3" s="307"/>
      <c r="M3" s="307"/>
      <c r="N3" s="307"/>
      <c r="O3" s="307"/>
      <c r="P3" s="307"/>
      <c r="Q3" s="307"/>
      <c r="R3" s="307"/>
    </row>
    <row r="4" ht="18.95" customHeight="1" spans="1:18" x14ac:dyDescent="0.25">
      <c r="A4" s="311" t="str">
        <f>NOMINA!$C$2</f>
        <v>CURSO: 5º "A" PRIMARIA</v>
      </c>
      <c r="B4" s="312"/>
      <c r="C4" s="311"/>
      <c r="D4" s="311"/>
      <c r="E4" s="311"/>
      <c r="F4" s="57"/>
      <c r="G4" s="311"/>
      <c r="H4" s="311" t="str">
        <f>NOMINA!$C$4</f>
        <v>GESTIÓN: 2024</v>
      </c>
      <c r="I4" s="311"/>
      <c r="J4" s="311"/>
      <c r="K4" s="311"/>
      <c r="L4" s="311"/>
      <c r="M4" s="311"/>
      <c r="N4" s="311"/>
      <c r="O4" s="311"/>
      <c r="P4" s="311"/>
      <c r="Q4" s="311"/>
      <c r="R4" s="311"/>
    </row>
    <row r="5" ht="15.75" customHeight="1" spans="1:18" x14ac:dyDescent="0.25">
      <c r="A5" s="313" t="s">
        <v>202</v>
      </c>
      <c r="B5" s="314" t="s">
        <v>227</v>
      </c>
      <c r="C5" s="315" t="s">
        <v>437</v>
      </c>
      <c r="D5" s="316" t="s">
        <v>438</v>
      </c>
      <c r="E5" s="316"/>
      <c r="F5" s="316"/>
      <c r="G5" s="316"/>
      <c r="H5" s="316"/>
      <c r="I5" s="317"/>
      <c r="J5" s="316" t="s">
        <v>439</v>
      </c>
      <c r="K5" s="316"/>
      <c r="L5" s="316"/>
      <c r="M5" s="316"/>
      <c r="N5" s="316"/>
      <c r="O5" s="317"/>
      <c r="P5" s="315" t="s">
        <v>440</v>
      </c>
      <c r="Q5" s="321" t="s">
        <v>441</v>
      </c>
      <c r="R5" s="322" t="s">
        <v>442</v>
      </c>
    </row>
    <row r="6" ht="66" customHeight="1" spans="1:18" x14ac:dyDescent="0.25">
      <c r="A6" s="313"/>
      <c r="B6" s="323"/>
      <c r="C6" s="324"/>
      <c r="D6" s="363"/>
      <c r="E6" s="363"/>
      <c r="F6" s="363"/>
      <c r="G6" s="363"/>
      <c r="H6" s="364"/>
      <c r="I6" s="365" t="s">
        <v>235</v>
      </c>
      <c r="J6" s="366"/>
      <c r="K6" s="363"/>
      <c r="L6" s="363"/>
      <c r="M6" s="363"/>
      <c r="N6" s="363"/>
      <c r="O6" s="328" t="s">
        <v>235</v>
      </c>
      <c r="P6" s="324"/>
      <c r="Q6" s="329"/>
      <c r="R6" s="330"/>
    </row>
    <row r="7" ht="58.5" customHeight="1" spans="1:26" x14ac:dyDescent="0.25">
      <c r="A7" s="313"/>
      <c r="B7" s="331" t="s">
        <v>240</v>
      </c>
      <c r="C7" s="332"/>
      <c r="D7" s="334"/>
      <c r="E7" s="334"/>
      <c r="F7" s="334"/>
      <c r="G7" s="334"/>
      <c r="H7" s="335"/>
      <c r="I7" s="367"/>
      <c r="J7" s="333"/>
      <c r="K7" s="334"/>
      <c r="L7" s="334"/>
      <c r="M7" s="334"/>
      <c r="N7" s="334"/>
      <c r="O7" s="336"/>
      <c r="P7" s="332"/>
      <c r="Q7" s="337"/>
      <c r="R7" s="338"/>
      <c r="T7" s="339" t="s">
        <v>448</v>
      </c>
      <c r="U7" s="339" t="s">
        <v>449</v>
      </c>
      <c r="V7" s="339" t="s">
        <v>450</v>
      </c>
      <c r="X7" s="368"/>
      <c r="Y7" s="368"/>
      <c r="Z7" s="368"/>
    </row>
    <row r="8" ht="22.5" customHeight="1" spans="1:25" s="340" customFormat="1" x14ac:dyDescent="0.25">
      <c r="A8" s="341">
        <v>1</v>
      </c>
      <c r="B8" s="342" t="str">
        <f>IF(NOMINA!B1="","",NOMINA!B1)</f>
        <v> TORREZ CAMILA VICTORIA</v>
      </c>
      <c r="C8" s="369">
        <f>IF('EVAL SER Y DECIDIR'!H8="","",'EVAL SER Y DECIDIR'!H8)</f>
      </c>
      <c r="D8" s="344"/>
      <c r="E8" s="344"/>
      <c r="F8" s="344"/>
      <c r="G8" s="344"/>
      <c r="H8" s="345"/>
      <c r="I8" s="346">
        <f>IF(ISERROR(ROUND(AVERAGE(D8:H8),0)),"",ROUND(AVERAGE(D8:H8),0))</f>
      </c>
      <c r="J8" s="353"/>
      <c r="K8" s="344"/>
      <c r="L8" s="344"/>
      <c r="M8" s="344"/>
      <c r="N8" s="344"/>
      <c r="O8" s="346">
        <f>IF(ISERROR(ROUND(AVERAGE(J8:N8),0)),"",ROUND(AVERAGE(J8:N8),0))</f>
      </c>
      <c r="P8" s="369">
        <f>IF('EVAL SER Y DECIDIR'!N8="","",'EVAL SER Y DECIDIR'!N8)</f>
      </c>
      <c r="Q8" s="347">
        <f>IF(AUTOEVALUACIÓN!C8="","",AUTOEVALUACIÓN!C8)</f>
      </c>
      <c r="R8" s="348">
        <f>IF(OR(C8="",I8="",O8="",P8="",Q8=""),"",SUM(C8,I8,O8,P8,Q8))</f>
      </c>
      <c r="S8" s="349"/>
      <c r="T8" s="349">
        <f>COUNTIFS(R8:R52,"&lt;101",R8:R52,"&gt;0")</f>
        <v>0</v>
      </c>
      <c r="U8" s="350">
        <f>COUNTIFS(R8:R52,"&lt;51",R8:R52,"&gt;1")</f>
        <v>0</v>
      </c>
      <c r="V8" s="350">
        <f>T8-U8</f>
        <v>0</v>
      </c>
      <c r="W8" s="350"/>
      <c r="X8" s="278"/>
      <c r="Y8" s="370"/>
    </row>
    <row r="9" ht="22.5" customHeight="1" spans="1:23" s="340" customFormat="1" x14ac:dyDescent="0.25">
      <c r="A9" s="341">
        <v>2</v>
      </c>
      <c r="B9" s="342" t="str">
        <f>IF(NOMINA!B2="","",NOMINA!B2)</f>
        <v>AZERO BLANCO SARAH JOYCE</v>
      </c>
      <c r="C9" s="369">
        <f>IF('EVAL SER Y DECIDIR'!H9="","",'EVAL SER Y DECIDIR'!H9)</f>
      </c>
      <c r="D9" s="344"/>
      <c r="E9" s="344"/>
      <c r="F9" s="344"/>
      <c r="G9" s="344"/>
      <c r="H9" s="345"/>
      <c r="I9" s="346">
        <f t="shared" ref="I9:I52" si="0">IF(ISERROR(ROUND(AVERAGE(D9:H9),0)),"",ROUND(AVERAGE(D9:H9),0))</f>
      </c>
      <c r="J9" s="353"/>
      <c r="K9" s="344"/>
      <c r="L9" s="344"/>
      <c r="M9" s="344"/>
      <c r="N9" s="344"/>
      <c r="O9" s="346">
        <f t="shared" ref="O9:O52" si="1">IF(ISERROR(ROUND(AVERAGE(J9:N9),0)),"",ROUND(AVERAGE(J9:N9),0))</f>
      </c>
      <c r="P9" s="369">
        <f>IF('EVAL SER Y DECIDIR'!N9="","",'EVAL SER Y DECIDIR'!N9)</f>
      </c>
      <c r="Q9" s="347">
        <f>IF(AUTOEVALUACIÓN!C9="","",AUTOEVALUACIÓN!C9)</f>
      </c>
      <c r="R9" s="348">
        <f t="shared" ref="R9:R55" si="2">IF(OR(C9="",I9="",O9="",P9="",Q9=""),"",SUM(C9,I9,O9,P9,Q9))</f>
      </c>
      <c r="S9" s="349"/>
      <c r="T9" s="349"/>
      <c r="U9" s="350"/>
      <c r="V9" s="350"/>
      <c r="W9" s="350"/>
    </row>
    <row r="10" ht="22.5" customHeight="1" spans="1:23" s="340" customFormat="1" x14ac:dyDescent="0.25">
      <c r="A10" s="341">
        <v>3</v>
      </c>
      <c r="B10" s="342" t="str">
        <f>IF(NOMINA!B3="","",NOMINA!B3)</f>
        <v>BAUTISTA MITA RODRIGO </v>
      </c>
      <c r="C10" s="369">
        <f>IF('EVAL SER Y DECIDIR'!H10="","",'EVAL SER Y DECIDIR'!H10)</f>
      </c>
      <c r="D10" s="344"/>
      <c r="E10" s="344"/>
      <c r="F10" s="344"/>
      <c r="G10" s="344"/>
      <c r="H10" s="345"/>
      <c r="I10" s="346">
        <f t="shared" si="0"/>
      </c>
      <c r="J10" s="353"/>
      <c r="K10" s="344"/>
      <c r="L10" s="344"/>
      <c r="M10" s="344"/>
      <c r="N10" s="344"/>
      <c r="O10" s="346">
        <f t="shared" si="1"/>
      </c>
      <c r="P10" s="369">
        <f>IF('EVAL SER Y DECIDIR'!N10="","",'EVAL SER Y DECIDIR'!N10)</f>
      </c>
      <c r="Q10" s="347">
        <f>IF(AUTOEVALUACIÓN!C10="","",AUTOEVALUACIÓN!C10)</f>
      </c>
      <c r="R10" s="348">
        <f t="shared" si="2"/>
      </c>
      <c r="S10" s="349"/>
      <c r="T10" s="349"/>
      <c r="U10" s="350"/>
      <c r="V10" s="350"/>
      <c r="W10" s="350"/>
    </row>
    <row r="11" ht="22.5" customHeight="1" spans="1:23" s="340" customFormat="1" x14ac:dyDescent="0.25">
      <c r="A11" s="341">
        <v>4</v>
      </c>
      <c r="B11" s="342" t="str">
        <f>IF(NOMINA!B4="","",NOMINA!B4)</f>
        <v>CANSECO PEREDO ANGELINA ISABELLA</v>
      </c>
      <c r="C11" s="369">
        <f>IF('EVAL SER Y DECIDIR'!H11="","",'EVAL SER Y DECIDIR'!H11)</f>
      </c>
      <c r="D11" s="344"/>
      <c r="E11" s="344"/>
      <c r="F11" s="344"/>
      <c r="G11" s="344"/>
      <c r="H11" s="345"/>
      <c r="I11" s="346">
        <f t="shared" si="0"/>
      </c>
      <c r="J11" s="353"/>
      <c r="K11" s="344"/>
      <c r="L11" s="344"/>
      <c r="M11" s="344"/>
      <c r="N11" s="344"/>
      <c r="O11" s="346">
        <f t="shared" si="1"/>
      </c>
      <c r="P11" s="369">
        <f>IF('EVAL SER Y DECIDIR'!N11="","",'EVAL SER Y DECIDIR'!N11)</f>
      </c>
      <c r="Q11" s="347">
        <f>IF(AUTOEVALUACIÓN!C11="","",AUTOEVALUACIÓN!C11)</f>
      </c>
      <c r="R11" s="348">
        <f t="shared" si="2"/>
      </c>
      <c r="S11" s="349"/>
      <c r="T11" s="349"/>
      <c r="U11" s="350"/>
      <c r="V11" s="350"/>
      <c r="W11" s="350"/>
    </row>
    <row r="12" ht="22.5" customHeight="1" spans="1:23" s="340" customFormat="1" x14ac:dyDescent="0.25">
      <c r="A12" s="341">
        <v>5</v>
      </c>
      <c r="B12" s="342" t="str">
        <f>IF(NOMINA!B5="","",NOMINA!B5)</f>
        <v>CERVANTES GUTIERREZ LUIS FERNANDO</v>
      </c>
      <c r="C12" s="369">
        <f>IF('EVAL SER Y DECIDIR'!H12="","",'EVAL SER Y DECIDIR'!H12)</f>
      </c>
      <c r="D12" s="344"/>
      <c r="E12" s="344"/>
      <c r="F12" s="344"/>
      <c r="G12" s="344"/>
      <c r="H12" s="345"/>
      <c r="I12" s="346">
        <f t="shared" si="0"/>
      </c>
      <c r="J12" s="353"/>
      <c r="K12" s="344"/>
      <c r="L12" s="344"/>
      <c r="M12" s="344"/>
      <c r="N12" s="344"/>
      <c r="O12" s="346">
        <f t="shared" si="1"/>
      </c>
      <c r="P12" s="369">
        <f>IF('EVAL SER Y DECIDIR'!N12="","",'EVAL SER Y DECIDIR'!N12)</f>
      </c>
      <c r="Q12" s="347">
        <f>IF(AUTOEVALUACIÓN!C12="","",AUTOEVALUACIÓN!C12)</f>
      </c>
      <c r="R12" s="348">
        <f t="shared" si="2"/>
      </c>
      <c r="S12" s="349"/>
      <c r="T12" s="349"/>
      <c r="U12" s="350"/>
      <c r="V12" s="350"/>
      <c r="W12" s="350"/>
    </row>
    <row r="13" ht="22.5" customHeight="1" spans="1:23" s="340" customFormat="1" x14ac:dyDescent="0.25">
      <c r="A13" s="341">
        <v>6</v>
      </c>
      <c r="B13" s="342" t="str">
        <f>IF(NOMINA!B6="","",NOMINA!B6)</f>
        <v>COLQUE QUENTA MICHELLE ANGELETH</v>
      </c>
      <c r="C13" s="369">
        <f>IF('EVAL SER Y DECIDIR'!H13="","",'EVAL SER Y DECIDIR'!H13)</f>
      </c>
      <c r="D13" s="344"/>
      <c r="E13" s="344"/>
      <c r="F13" s="344"/>
      <c r="G13" s="344"/>
      <c r="H13" s="345"/>
      <c r="I13" s="346">
        <f t="shared" si="0"/>
      </c>
      <c r="J13" s="353"/>
      <c r="K13" s="344"/>
      <c r="L13" s="344"/>
      <c r="M13" s="344"/>
      <c r="N13" s="344"/>
      <c r="O13" s="346">
        <f t="shared" si="1"/>
      </c>
      <c r="P13" s="369">
        <f>IF('EVAL SER Y DECIDIR'!N13="","",'EVAL SER Y DECIDIR'!N13)</f>
      </c>
      <c r="Q13" s="347">
        <f>IF(AUTOEVALUACIÓN!C13="","",AUTOEVALUACIÓN!C13)</f>
      </c>
      <c r="R13" s="348">
        <f t="shared" si="2"/>
      </c>
      <c r="S13" s="349"/>
      <c r="T13" s="349"/>
      <c r="U13" s="350"/>
      <c r="V13" s="350"/>
      <c r="W13" s="350"/>
    </row>
    <row r="14" ht="22.5" customHeight="1" spans="1:23" s="340" customFormat="1" x14ac:dyDescent="0.25">
      <c r="A14" s="341">
        <v>7</v>
      </c>
      <c r="B14" s="342" t="str">
        <f>IF(NOMINA!B7="","",NOMINA!B7)</f>
        <v>CORDOVA MONTAÑO KENDALL MATIAS</v>
      </c>
      <c r="C14" s="369">
        <f>IF('EVAL SER Y DECIDIR'!H14="","",'EVAL SER Y DECIDIR'!H14)</f>
      </c>
      <c r="D14" s="344"/>
      <c r="E14" s="344"/>
      <c r="F14" s="344"/>
      <c r="G14" s="344"/>
      <c r="H14" s="345"/>
      <c r="I14" s="346">
        <f t="shared" si="0"/>
      </c>
      <c r="J14" s="353"/>
      <c r="K14" s="344"/>
      <c r="L14" s="344"/>
      <c r="M14" s="344"/>
      <c r="N14" s="344"/>
      <c r="O14" s="346">
        <f t="shared" si="1"/>
      </c>
      <c r="P14" s="369">
        <f>IF('EVAL SER Y DECIDIR'!N14="","",'EVAL SER Y DECIDIR'!N14)</f>
      </c>
      <c r="Q14" s="347">
        <f>IF(AUTOEVALUACIÓN!C14="","",AUTOEVALUACIÓN!C14)</f>
      </c>
      <c r="R14" s="348">
        <f t="shared" si="2"/>
      </c>
      <c r="S14" s="349"/>
      <c r="T14" s="349"/>
      <c r="U14" s="350"/>
      <c r="V14" s="350"/>
      <c r="W14" s="350"/>
    </row>
    <row r="15" ht="22.5" customHeight="1" spans="1:23" s="340" customFormat="1" x14ac:dyDescent="0.25">
      <c r="A15" s="341">
        <v>8</v>
      </c>
      <c r="B15" s="342" t="str">
        <f>IF(NOMINA!B8="","",NOMINA!B8)</f>
        <v>CUCHALLO ALORAS CHRISTOPHER </v>
      </c>
      <c r="C15" s="369">
        <f>IF('EVAL SER Y DECIDIR'!H15="","",'EVAL SER Y DECIDIR'!H15)</f>
      </c>
      <c r="D15" s="344"/>
      <c r="E15" s="344"/>
      <c r="F15" s="344"/>
      <c r="G15" s="344"/>
      <c r="H15" s="345"/>
      <c r="I15" s="346">
        <f t="shared" si="0"/>
      </c>
      <c r="J15" s="353"/>
      <c r="K15" s="344"/>
      <c r="L15" s="344"/>
      <c r="M15" s="344"/>
      <c r="N15" s="344"/>
      <c r="O15" s="346">
        <f t="shared" si="1"/>
      </c>
      <c r="P15" s="369">
        <f>IF('EVAL SER Y DECIDIR'!N15="","",'EVAL SER Y DECIDIR'!N15)</f>
      </c>
      <c r="Q15" s="347">
        <f>IF(AUTOEVALUACIÓN!C15="","",AUTOEVALUACIÓN!C15)</f>
      </c>
      <c r="R15" s="348">
        <f t="shared" si="2"/>
      </c>
      <c r="S15" s="349"/>
      <c r="T15" s="349"/>
      <c r="U15" s="350"/>
      <c r="V15" s="350"/>
      <c r="W15" s="350"/>
    </row>
    <row r="16" ht="22.5" customHeight="1" spans="1:23" s="340" customFormat="1" x14ac:dyDescent="0.25">
      <c r="A16" s="341">
        <v>9</v>
      </c>
      <c r="B16" s="342" t="str">
        <f>IF(NOMINA!B9="","",NOMINA!B9)</f>
        <v>DUARTE MELO ANA CLARA</v>
      </c>
      <c r="C16" s="369">
        <f>IF('EVAL SER Y DECIDIR'!H16="","",'EVAL SER Y DECIDIR'!H16)</f>
      </c>
      <c r="D16" s="344"/>
      <c r="E16" s="344"/>
      <c r="F16" s="344"/>
      <c r="G16" s="344"/>
      <c r="H16" s="345"/>
      <c r="I16" s="346">
        <f t="shared" si="0"/>
      </c>
      <c r="J16" s="353"/>
      <c r="K16" s="344"/>
      <c r="L16" s="344"/>
      <c r="M16" s="344"/>
      <c r="N16" s="344"/>
      <c r="O16" s="346">
        <f t="shared" si="1"/>
      </c>
      <c r="P16" s="369">
        <f>IF('EVAL SER Y DECIDIR'!N16="","",'EVAL SER Y DECIDIR'!N16)</f>
      </c>
      <c r="Q16" s="347">
        <f>IF(AUTOEVALUACIÓN!C16="","",AUTOEVALUACIÓN!C16)</f>
      </c>
      <c r="R16" s="348">
        <f t="shared" si="2"/>
      </c>
      <c r="S16" s="349"/>
      <c r="T16" s="349"/>
      <c r="U16" s="350"/>
      <c r="V16" s="350"/>
      <c r="W16" s="350"/>
    </row>
    <row r="17" ht="22.5" customHeight="1" spans="1:23" s="340" customFormat="1" x14ac:dyDescent="0.25">
      <c r="A17" s="341">
        <v>10</v>
      </c>
      <c r="B17" s="342" t="str">
        <f>IF(NOMINA!B10="","",NOMINA!B10)</f>
        <v>GONZALES ROJAS ANTONELLA INDIRA</v>
      </c>
      <c r="C17" s="369">
        <f>IF('EVAL SER Y DECIDIR'!H17="","",'EVAL SER Y DECIDIR'!H17)</f>
      </c>
      <c r="D17" s="344"/>
      <c r="E17" s="344"/>
      <c r="F17" s="344"/>
      <c r="G17" s="344"/>
      <c r="H17" s="345"/>
      <c r="I17" s="346">
        <f t="shared" si="0"/>
      </c>
      <c r="J17" s="353"/>
      <c r="K17" s="344"/>
      <c r="L17" s="344"/>
      <c r="M17" s="344"/>
      <c r="N17" s="344"/>
      <c r="O17" s="346">
        <f t="shared" si="1"/>
      </c>
      <c r="P17" s="369">
        <f>IF('EVAL SER Y DECIDIR'!N17="","",'EVAL SER Y DECIDIR'!N17)</f>
      </c>
      <c r="Q17" s="347">
        <f>IF(AUTOEVALUACIÓN!C17="","",AUTOEVALUACIÓN!C17)</f>
      </c>
      <c r="R17" s="348">
        <f t="shared" si="2"/>
      </c>
      <c r="S17" s="349"/>
      <c r="T17" s="349"/>
      <c r="U17" s="350"/>
      <c r="V17" s="350"/>
      <c r="W17" s="350"/>
    </row>
    <row r="18" ht="22.5" customHeight="1" spans="1:23" s="340" customFormat="1" x14ac:dyDescent="0.25">
      <c r="A18" s="341">
        <v>11</v>
      </c>
      <c r="B18" s="342" t="str">
        <f>IF(NOMINA!B11="","",NOMINA!B11)</f>
        <v>GUERRA PANTIGOSO ROGER ALEJANDRO</v>
      </c>
      <c r="C18" s="369">
        <f>IF('EVAL SER Y DECIDIR'!H18="","",'EVAL SER Y DECIDIR'!H18)</f>
      </c>
      <c r="D18" s="344"/>
      <c r="E18" s="344"/>
      <c r="F18" s="344"/>
      <c r="G18" s="344"/>
      <c r="H18" s="345"/>
      <c r="I18" s="346">
        <f t="shared" si="0"/>
      </c>
      <c r="J18" s="353"/>
      <c r="K18" s="344"/>
      <c r="L18" s="344"/>
      <c r="M18" s="344"/>
      <c r="N18" s="344"/>
      <c r="O18" s="346">
        <f t="shared" si="1"/>
      </c>
      <c r="P18" s="369">
        <f>IF('EVAL SER Y DECIDIR'!N18="","",'EVAL SER Y DECIDIR'!N18)</f>
      </c>
      <c r="Q18" s="347">
        <f>IF(AUTOEVALUACIÓN!C18="","",AUTOEVALUACIÓN!C18)</f>
      </c>
      <c r="R18" s="348">
        <f t="shared" si="2"/>
      </c>
      <c r="S18" s="349"/>
      <c r="T18" s="349"/>
      <c r="U18" s="350"/>
      <c r="V18" s="350"/>
      <c r="W18" s="350"/>
    </row>
    <row r="19" ht="22.5" customHeight="1" spans="1:23" s="340" customFormat="1" x14ac:dyDescent="0.25">
      <c r="A19" s="341">
        <v>12</v>
      </c>
      <c r="B19" s="342" t="str">
        <f>IF(NOMINA!B12="","",NOMINA!B12)</f>
        <v>LEON GARNICA JUNIOR ISAIAS</v>
      </c>
      <c r="C19" s="369">
        <f>IF('EVAL SER Y DECIDIR'!H19="","",'EVAL SER Y DECIDIR'!H19)</f>
      </c>
      <c r="D19" s="344"/>
      <c r="E19" s="344"/>
      <c r="F19" s="344"/>
      <c r="G19" s="344"/>
      <c r="H19" s="345"/>
      <c r="I19" s="346">
        <f t="shared" si="0"/>
      </c>
      <c r="J19" s="353"/>
      <c r="K19" s="344"/>
      <c r="L19" s="344"/>
      <c r="M19" s="344"/>
      <c r="N19" s="344"/>
      <c r="O19" s="346">
        <f t="shared" si="1"/>
      </c>
      <c r="P19" s="369">
        <f>IF('EVAL SER Y DECIDIR'!N19="","",'EVAL SER Y DECIDIR'!N19)</f>
      </c>
      <c r="Q19" s="347">
        <f>IF(AUTOEVALUACIÓN!C19="","",AUTOEVALUACIÓN!C19)</f>
      </c>
      <c r="R19" s="348">
        <f t="shared" si="2"/>
      </c>
      <c r="S19" s="349"/>
      <c r="T19" s="349"/>
      <c r="U19" s="350"/>
      <c r="V19" s="350"/>
      <c r="W19" s="350"/>
    </row>
    <row r="20" ht="22.5" customHeight="1" spans="1:23" s="340" customFormat="1" x14ac:dyDescent="0.25">
      <c r="A20" s="341">
        <v>13</v>
      </c>
      <c r="B20" s="342" t="str">
        <f>IF(NOMINA!B13="","",NOMINA!B13)</f>
        <v>MAMANI ESTRADA MARISOL CARMEN</v>
      </c>
      <c r="C20" s="369">
        <f>IF('EVAL SER Y DECIDIR'!H20="","",'EVAL SER Y DECIDIR'!H20)</f>
      </c>
      <c r="D20" s="344"/>
      <c r="E20" s="344"/>
      <c r="F20" s="344"/>
      <c r="G20" s="344"/>
      <c r="H20" s="345"/>
      <c r="I20" s="346">
        <f t="shared" si="0"/>
      </c>
      <c r="J20" s="353"/>
      <c r="K20" s="344"/>
      <c r="L20" s="344"/>
      <c r="M20" s="344"/>
      <c r="N20" s="344"/>
      <c r="O20" s="346">
        <f t="shared" si="1"/>
      </c>
      <c r="P20" s="369">
        <f>IF('EVAL SER Y DECIDIR'!N20="","",'EVAL SER Y DECIDIR'!N20)</f>
      </c>
      <c r="Q20" s="347">
        <f>IF(AUTOEVALUACIÓN!C20="","",AUTOEVALUACIÓN!C20)</f>
      </c>
      <c r="R20" s="348">
        <f t="shared" si="2"/>
      </c>
      <c r="S20" s="349"/>
      <c r="T20" s="349"/>
      <c r="U20" s="350"/>
      <c r="V20" s="350"/>
      <c r="W20" s="350"/>
    </row>
    <row r="21" ht="22.5" customHeight="1" spans="1:23" s="340" customFormat="1" x14ac:dyDescent="0.25">
      <c r="A21" s="341">
        <v>14</v>
      </c>
      <c r="B21" s="342" t="str">
        <f>IF(NOMINA!B14="","",NOMINA!B14)</f>
        <v>MURILLO CALIZAYA DAVID GABRIEL</v>
      </c>
      <c r="C21" s="369">
        <f>IF('EVAL SER Y DECIDIR'!H21="","",'EVAL SER Y DECIDIR'!H21)</f>
      </c>
      <c r="D21" s="344"/>
      <c r="E21" s="344"/>
      <c r="F21" s="344"/>
      <c r="G21" s="344"/>
      <c r="H21" s="345"/>
      <c r="I21" s="346">
        <f t="shared" si="0"/>
      </c>
      <c r="J21" s="353"/>
      <c r="K21" s="344"/>
      <c r="L21" s="344"/>
      <c r="M21" s="344"/>
      <c r="N21" s="344"/>
      <c r="O21" s="346">
        <f t="shared" si="1"/>
      </c>
      <c r="P21" s="369">
        <f>IF('EVAL SER Y DECIDIR'!N21="","",'EVAL SER Y DECIDIR'!N21)</f>
      </c>
      <c r="Q21" s="347">
        <f>IF(AUTOEVALUACIÓN!C21="","",AUTOEVALUACIÓN!C21)</f>
      </c>
      <c r="R21" s="348">
        <f t="shared" si="2"/>
      </c>
      <c r="S21" s="349"/>
      <c r="T21" s="349"/>
      <c r="U21" s="350"/>
      <c r="V21" s="350"/>
      <c r="W21" s="350"/>
    </row>
    <row r="22" ht="22.5" customHeight="1" spans="1:23" s="340" customFormat="1" x14ac:dyDescent="0.25">
      <c r="A22" s="341">
        <v>15</v>
      </c>
      <c r="B22" s="342" t="str">
        <f>IF(NOMINA!B15="","",NOMINA!B15)</f>
        <v>OROSCO LIMACHI ADRIAN </v>
      </c>
      <c r="C22" s="369">
        <f>IF('EVAL SER Y DECIDIR'!H22="","",'EVAL SER Y DECIDIR'!H22)</f>
      </c>
      <c r="D22" s="344"/>
      <c r="E22" s="344"/>
      <c r="F22" s="344"/>
      <c r="G22" s="344"/>
      <c r="H22" s="345"/>
      <c r="I22" s="346">
        <f t="shared" si="0"/>
      </c>
      <c r="J22" s="353"/>
      <c r="K22" s="344"/>
      <c r="L22" s="344"/>
      <c r="M22" s="344"/>
      <c r="N22" s="344"/>
      <c r="O22" s="346">
        <f t="shared" si="1"/>
      </c>
      <c r="P22" s="369">
        <f>IF('EVAL SER Y DECIDIR'!N22="","",'EVAL SER Y DECIDIR'!N22)</f>
      </c>
      <c r="Q22" s="347">
        <f>IF(AUTOEVALUACIÓN!C22="","",AUTOEVALUACIÓN!C22)</f>
      </c>
      <c r="R22" s="348">
        <f t="shared" si="2"/>
      </c>
      <c r="S22" s="349"/>
      <c r="T22" s="349"/>
      <c r="U22" s="350"/>
      <c r="V22" s="350"/>
      <c r="W22" s="350"/>
    </row>
    <row r="23" ht="22.5" customHeight="1" spans="1:23" s="340" customFormat="1" x14ac:dyDescent="0.25">
      <c r="A23" s="341">
        <v>16</v>
      </c>
      <c r="B23" s="342" t="str">
        <f>IF(NOMINA!B16="","",NOMINA!B16)</f>
        <v>REINAGA CHOQUECALLATA DAYANA </v>
      </c>
      <c r="C23" s="369">
        <f>IF('EVAL SER Y DECIDIR'!H23="","",'EVAL SER Y DECIDIR'!H23)</f>
      </c>
      <c r="D23" s="344"/>
      <c r="E23" s="344"/>
      <c r="F23" s="344"/>
      <c r="G23" s="344"/>
      <c r="H23" s="345"/>
      <c r="I23" s="346">
        <f t="shared" si="0"/>
      </c>
      <c r="J23" s="353"/>
      <c r="K23" s="344"/>
      <c r="L23" s="344"/>
      <c r="M23" s="344"/>
      <c r="N23" s="344"/>
      <c r="O23" s="346">
        <f t="shared" si="1"/>
      </c>
      <c r="P23" s="369">
        <f>IF('EVAL SER Y DECIDIR'!N23="","",'EVAL SER Y DECIDIR'!N23)</f>
      </c>
      <c r="Q23" s="347">
        <f>IF(AUTOEVALUACIÓN!C23="","",AUTOEVALUACIÓN!C23)</f>
      </c>
      <c r="R23" s="348">
        <f t="shared" si="2"/>
      </c>
      <c r="S23" s="349"/>
      <c r="T23" s="349"/>
      <c r="U23" s="350"/>
      <c r="V23" s="350"/>
      <c r="W23" s="350"/>
    </row>
    <row r="24" ht="22.5" customHeight="1" spans="1:23" s="340" customFormat="1" x14ac:dyDescent="0.25">
      <c r="A24" s="341">
        <v>17</v>
      </c>
      <c r="B24" s="342" t="str">
        <f>IF(NOMINA!B17="","",NOMINA!B17)</f>
        <v>RIVERO VIDAL LUZ MARIA</v>
      </c>
      <c r="C24" s="369">
        <f>IF('EVAL SER Y DECIDIR'!H24="","",'EVAL SER Y DECIDIR'!H24)</f>
      </c>
      <c r="D24" s="344"/>
      <c r="E24" s="344"/>
      <c r="F24" s="344"/>
      <c r="G24" s="344"/>
      <c r="H24" s="345"/>
      <c r="I24" s="346">
        <f t="shared" si="0"/>
      </c>
      <c r="J24" s="353"/>
      <c r="K24" s="344"/>
      <c r="L24" s="344"/>
      <c r="M24" s="344"/>
      <c r="N24" s="344"/>
      <c r="O24" s="346">
        <f t="shared" si="1"/>
      </c>
      <c r="P24" s="369">
        <f>IF('EVAL SER Y DECIDIR'!N24="","",'EVAL SER Y DECIDIR'!N24)</f>
      </c>
      <c r="Q24" s="347">
        <f>IF(AUTOEVALUACIÓN!C24="","",AUTOEVALUACIÓN!C24)</f>
      </c>
      <c r="R24" s="348">
        <f t="shared" si="2"/>
      </c>
      <c r="S24" s="349"/>
      <c r="T24" s="349"/>
      <c r="U24" s="350"/>
      <c r="V24" s="350"/>
      <c r="W24" s="350"/>
    </row>
    <row r="25" ht="22.5" customHeight="1" spans="1:23" s="340" customFormat="1" x14ac:dyDescent="0.25">
      <c r="A25" s="341">
        <v>18</v>
      </c>
      <c r="B25" s="342" t="str">
        <f>IF(NOMINA!B18="","",NOMINA!B18)</f>
        <v>ROJAS MESA KIMBERLYN DARLY</v>
      </c>
      <c r="C25" s="369">
        <f>IF('EVAL SER Y DECIDIR'!H25="","",'EVAL SER Y DECIDIR'!H25)</f>
      </c>
      <c r="D25" s="344"/>
      <c r="E25" s="344"/>
      <c r="F25" s="344"/>
      <c r="G25" s="344"/>
      <c r="H25" s="345"/>
      <c r="I25" s="346">
        <f t="shared" si="0"/>
      </c>
      <c r="J25" s="353"/>
      <c r="K25" s="344"/>
      <c r="L25" s="344"/>
      <c r="M25" s="344"/>
      <c r="N25" s="344"/>
      <c r="O25" s="346">
        <f t="shared" si="1"/>
      </c>
      <c r="P25" s="369">
        <f>IF('EVAL SER Y DECIDIR'!N25="","",'EVAL SER Y DECIDIR'!N25)</f>
      </c>
      <c r="Q25" s="347">
        <f>IF(AUTOEVALUACIÓN!C25="","",AUTOEVALUACIÓN!C25)</f>
      </c>
      <c r="R25" s="348">
        <f t="shared" si="2"/>
      </c>
      <c r="S25" s="349"/>
      <c r="T25" s="349"/>
      <c r="U25" s="350"/>
      <c r="V25" s="350"/>
      <c r="W25" s="350"/>
    </row>
    <row r="26" ht="22.5" customHeight="1" spans="1:23" s="340" customFormat="1" x14ac:dyDescent="0.25">
      <c r="A26" s="341">
        <v>19</v>
      </c>
      <c r="B26" s="342" t="str">
        <f>IF(NOMINA!B19="","",NOMINA!B19)</f>
        <v>SOLIZ SAAVEDRA FERNANDO MARTIN</v>
      </c>
      <c r="C26" s="369">
        <f>IF('EVAL SER Y DECIDIR'!H26="","",'EVAL SER Y DECIDIR'!H26)</f>
      </c>
      <c r="D26" s="344"/>
      <c r="E26" s="344"/>
      <c r="F26" s="344"/>
      <c r="G26" s="344"/>
      <c r="H26" s="345"/>
      <c r="I26" s="346">
        <f t="shared" si="0"/>
      </c>
      <c r="J26" s="353"/>
      <c r="K26" s="344"/>
      <c r="L26" s="344"/>
      <c r="M26" s="344"/>
      <c r="N26" s="344"/>
      <c r="O26" s="346">
        <f t="shared" si="1"/>
      </c>
      <c r="P26" s="369">
        <f>IF('EVAL SER Y DECIDIR'!N26="","",'EVAL SER Y DECIDIR'!N26)</f>
      </c>
      <c r="Q26" s="347">
        <f>IF(AUTOEVALUACIÓN!C26="","",AUTOEVALUACIÓN!C26)</f>
      </c>
      <c r="R26" s="348">
        <f t="shared" si="2"/>
      </c>
      <c r="S26" s="349"/>
      <c r="T26" s="349"/>
      <c r="U26" s="350"/>
      <c r="V26" s="350"/>
      <c r="W26" s="350"/>
    </row>
    <row r="27" ht="22.5" customHeight="1" spans="1:23" s="340" customFormat="1" x14ac:dyDescent="0.25">
      <c r="A27" s="341">
        <v>20</v>
      </c>
      <c r="B27" s="342" t="str">
        <f>IF(NOMINA!B20="","",NOMINA!B20)</f>
        <v>VILLARROEL CAMPOS ISAIAS ORIOL</v>
      </c>
      <c r="C27" s="369">
        <f>IF('EVAL SER Y DECIDIR'!H27="","",'EVAL SER Y DECIDIR'!H27)</f>
      </c>
      <c r="D27" s="344"/>
      <c r="E27" s="344"/>
      <c r="F27" s="344"/>
      <c r="G27" s="344"/>
      <c r="H27" s="345"/>
      <c r="I27" s="346">
        <f t="shared" si="0"/>
      </c>
      <c r="J27" s="353"/>
      <c r="K27" s="344"/>
      <c r="L27" s="344"/>
      <c r="M27" s="344"/>
      <c r="N27" s="344"/>
      <c r="O27" s="346">
        <f t="shared" si="1"/>
      </c>
      <c r="P27" s="369">
        <f>IF('EVAL SER Y DECIDIR'!N27="","",'EVAL SER Y DECIDIR'!N27)</f>
      </c>
      <c r="Q27" s="347">
        <f>IF(AUTOEVALUACIÓN!C27="","",AUTOEVALUACIÓN!C27)</f>
      </c>
      <c r="R27" s="348">
        <f t="shared" si="2"/>
      </c>
      <c r="S27" s="349"/>
      <c r="T27" s="349"/>
      <c r="U27" s="350"/>
      <c r="V27" s="350"/>
      <c r="W27" s="350"/>
    </row>
    <row r="28" ht="22.5" customHeight="1" spans="1:23" s="340" customFormat="1" x14ac:dyDescent="0.25">
      <c r="A28" s="341">
        <v>21</v>
      </c>
      <c r="B28" s="342" t="str">
        <f>IF(NOMINA!B21="","",NOMINA!B21)</f>
        <v>  </v>
      </c>
      <c r="C28" s="369">
        <f>IF('EVAL SER Y DECIDIR'!H28="","",'EVAL SER Y DECIDIR'!H28)</f>
      </c>
      <c r="D28" s="344"/>
      <c r="E28" s="344"/>
      <c r="F28" s="344"/>
      <c r="G28" s="344"/>
      <c r="H28" s="345"/>
      <c r="I28" s="346">
        <f t="shared" si="0"/>
      </c>
      <c r="J28" s="353"/>
      <c r="K28" s="344"/>
      <c r="L28" s="344"/>
      <c r="M28" s="344"/>
      <c r="N28" s="344"/>
      <c r="O28" s="346">
        <f t="shared" si="1"/>
      </c>
      <c r="P28" s="369">
        <f>IF('EVAL SER Y DECIDIR'!N28="","",'EVAL SER Y DECIDIR'!N28)</f>
      </c>
      <c r="Q28" s="347">
        <f>IF(AUTOEVALUACIÓN!C28="","",AUTOEVALUACIÓN!C28)</f>
      </c>
      <c r="R28" s="348">
        <f t="shared" si="2"/>
      </c>
      <c r="S28" s="349"/>
      <c r="T28" s="349"/>
      <c r="U28" s="350"/>
      <c r="V28" s="350"/>
      <c r="W28" s="350"/>
    </row>
    <row r="29" ht="22.5" customHeight="1" spans="1:23" s="340" customFormat="1" x14ac:dyDescent="0.25">
      <c r="A29" s="341">
        <v>22</v>
      </c>
      <c r="B29" s="342" t="str">
        <f>IF(NOMINA!B22="","",NOMINA!B22)</f>
        <v>  </v>
      </c>
      <c r="C29" s="369">
        <f>IF('EVAL SER Y DECIDIR'!H29="","",'EVAL SER Y DECIDIR'!H29)</f>
      </c>
      <c r="D29" s="344"/>
      <c r="E29" s="344"/>
      <c r="F29" s="344"/>
      <c r="G29" s="344"/>
      <c r="H29" s="345"/>
      <c r="I29" s="346">
        <f t="shared" si="0"/>
      </c>
      <c r="J29" s="353"/>
      <c r="K29" s="344"/>
      <c r="L29" s="344"/>
      <c r="M29" s="344"/>
      <c r="N29" s="344"/>
      <c r="O29" s="346">
        <f t="shared" si="1"/>
      </c>
      <c r="P29" s="369">
        <f>IF('EVAL SER Y DECIDIR'!N29="","",'EVAL SER Y DECIDIR'!N29)</f>
      </c>
      <c r="Q29" s="347">
        <f>IF(AUTOEVALUACIÓN!C29="","",AUTOEVALUACIÓN!C29)</f>
      </c>
      <c r="R29" s="348">
        <f t="shared" si="2"/>
      </c>
      <c r="S29" s="349"/>
      <c r="T29" s="349"/>
      <c r="U29" s="350"/>
      <c r="V29" s="350"/>
      <c r="W29" s="350"/>
    </row>
    <row r="30" ht="22.5" customHeight="1" spans="1:23" s="340" customFormat="1" x14ac:dyDescent="0.25">
      <c r="A30" s="341">
        <v>23</v>
      </c>
      <c r="B30" s="342" t="str">
        <f>IF(NOMINA!B23="","",NOMINA!B23)</f>
        <v>  </v>
      </c>
      <c r="C30" s="369">
        <f>IF('EVAL SER Y DECIDIR'!H30="","",'EVAL SER Y DECIDIR'!H30)</f>
      </c>
      <c r="D30" s="344"/>
      <c r="E30" s="344"/>
      <c r="F30" s="344"/>
      <c r="G30" s="344"/>
      <c r="H30" s="345"/>
      <c r="I30" s="346">
        <f t="shared" si="0"/>
      </c>
      <c r="J30" s="353"/>
      <c r="K30" s="344"/>
      <c r="L30" s="344"/>
      <c r="M30" s="344"/>
      <c r="N30" s="344"/>
      <c r="O30" s="346">
        <f t="shared" si="1"/>
      </c>
      <c r="P30" s="369">
        <f>IF('EVAL SER Y DECIDIR'!N30="","",'EVAL SER Y DECIDIR'!N30)</f>
      </c>
      <c r="Q30" s="347">
        <f>IF(AUTOEVALUACIÓN!C30="","",AUTOEVALUACIÓN!C30)</f>
      </c>
      <c r="R30" s="348">
        <f t="shared" si="2"/>
      </c>
      <c r="S30" s="349"/>
      <c r="T30" s="349"/>
      <c r="U30" s="350"/>
      <c r="V30" s="350"/>
      <c r="W30" s="350"/>
    </row>
    <row r="31" ht="22.5" customHeight="1" spans="1:23" s="340" customFormat="1" x14ac:dyDescent="0.25">
      <c r="A31" s="341">
        <v>24</v>
      </c>
      <c r="B31" s="342" t="str">
        <f>IF(NOMINA!B24="","",NOMINA!B24)</f>
        <v>  </v>
      </c>
      <c r="C31" s="369">
        <f>IF('EVAL SER Y DECIDIR'!H31="","",'EVAL SER Y DECIDIR'!H31)</f>
      </c>
      <c r="D31" s="344"/>
      <c r="E31" s="344"/>
      <c r="F31" s="344"/>
      <c r="G31" s="344"/>
      <c r="H31" s="345"/>
      <c r="I31" s="346">
        <f t="shared" si="0"/>
      </c>
      <c r="J31" s="353"/>
      <c r="K31" s="344"/>
      <c r="L31" s="344"/>
      <c r="M31" s="344"/>
      <c r="N31" s="344"/>
      <c r="O31" s="346">
        <f t="shared" si="1"/>
      </c>
      <c r="P31" s="369">
        <f>IF('EVAL SER Y DECIDIR'!N31="","",'EVAL SER Y DECIDIR'!N31)</f>
      </c>
      <c r="Q31" s="347">
        <f>IF(AUTOEVALUACIÓN!C31="","",AUTOEVALUACIÓN!C31)</f>
      </c>
      <c r="R31" s="348">
        <f t="shared" si="2"/>
      </c>
      <c r="S31" s="349"/>
      <c r="T31" s="349"/>
      <c r="U31" s="350"/>
      <c r="V31" s="350"/>
      <c r="W31" s="350"/>
    </row>
    <row r="32" ht="22.5" customHeight="1" spans="1:23" s="340" customFormat="1" x14ac:dyDescent="0.25">
      <c r="A32" s="341">
        <v>25</v>
      </c>
      <c r="B32" s="342" t="str">
        <f>IF(NOMINA!B25="","",NOMINA!B25)</f>
        <v>  </v>
      </c>
      <c r="C32" s="369">
        <f>IF('EVAL SER Y DECIDIR'!H32="","",'EVAL SER Y DECIDIR'!H32)</f>
      </c>
      <c r="D32" s="344"/>
      <c r="E32" s="344"/>
      <c r="F32" s="344"/>
      <c r="G32" s="344"/>
      <c r="H32" s="345"/>
      <c r="I32" s="346">
        <f t="shared" si="0"/>
      </c>
      <c r="J32" s="353"/>
      <c r="K32" s="344"/>
      <c r="L32" s="344"/>
      <c r="M32" s="344"/>
      <c r="N32" s="344"/>
      <c r="O32" s="346">
        <f t="shared" si="1"/>
      </c>
      <c r="P32" s="369">
        <f>IF('EVAL SER Y DECIDIR'!N32="","",'EVAL SER Y DECIDIR'!N32)</f>
      </c>
      <c r="Q32" s="347">
        <f>IF(AUTOEVALUACIÓN!C32="","",AUTOEVALUACIÓN!C32)</f>
      </c>
      <c r="R32" s="348">
        <f t="shared" si="2"/>
      </c>
      <c r="S32" s="349"/>
      <c r="T32" s="349"/>
      <c r="U32" s="350"/>
      <c r="V32" s="350"/>
      <c r="W32" s="350"/>
    </row>
    <row r="33" ht="18.95" customHeight="1" hidden="1" spans="1:23" s="340" customFormat="1" x14ac:dyDescent="0.25">
      <c r="A33" s="341">
        <v>26</v>
      </c>
      <c r="B33" s="342" t="str">
        <f>IF(NOMINA!B26="","",NOMINA!B26)</f>
        <v>  </v>
      </c>
      <c r="C33" s="369">
        <f>IF('EVAL SER Y DECIDIR'!H33="","",'EVAL SER Y DECIDIR'!H33)</f>
      </c>
      <c r="D33" s="344"/>
      <c r="E33" s="344"/>
      <c r="F33" s="344"/>
      <c r="G33" s="344"/>
      <c r="H33" s="345"/>
      <c r="I33" s="346">
        <f t="shared" si="0"/>
      </c>
      <c r="J33" s="353"/>
      <c r="K33" s="344"/>
      <c r="L33" s="344"/>
      <c r="M33" s="344"/>
      <c r="N33" s="344"/>
      <c r="O33" s="346">
        <f t="shared" si="1"/>
      </c>
      <c r="P33" s="369">
        <f>IF('EVAL SER Y DECIDIR'!N33="","",'EVAL SER Y DECIDIR'!N33)</f>
      </c>
      <c r="Q33" s="347">
        <f>IF(AUTOEVALUACIÓN!C33="","",AUTOEVALUACIÓN!C33)</f>
      </c>
      <c r="R33" s="348">
        <f t="shared" si="2"/>
      </c>
      <c r="S33" s="349"/>
      <c r="T33" s="349"/>
      <c r="U33" s="350"/>
      <c r="V33" s="350"/>
      <c r="W33" s="350"/>
    </row>
    <row r="34" ht="18.95" customHeight="1" hidden="1" spans="1:23" s="340" customFormat="1" x14ac:dyDescent="0.25">
      <c r="A34" s="341">
        <v>27</v>
      </c>
      <c r="B34" s="342" t="str">
        <f>IF(NOMINA!B27="","",NOMINA!B27)</f>
        <v>  </v>
      </c>
      <c r="C34" s="369">
        <f>IF('EVAL SER Y DECIDIR'!H34="","",'EVAL SER Y DECIDIR'!H34)</f>
      </c>
      <c r="D34" s="344"/>
      <c r="E34" s="344"/>
      <c r="F34" s="344"/>
      <c r="G34" s="344"/>
      <c r="H34" s="345"/>
      <c r="I34" s="346">
        <f t="shared" si="0"/>
      </c>
      <c r="J34" s="353"/>
      <c r="K34" s="344"/>
      <c r="L34" s="344"/>
      <c r="M34" s="344"/>
      <c r="N34" s="344"/>
      <c r="O34" s="346">
        <f t="shared" si="1"/>
      </c>
      <c r="P34" s="369">
        <f>IF('EVAL SER Y DECIDIR'!N34="","",'EVAL SER Y DECIDIR'!N34)</f>
      </c>
      <c r="Q34" s="347">
        <f>IF(AUTOEVALUACIÓN!C34="","",AUTOEVALUACIÓN!C34)</f>
      </c>
      <c r="R34" s="348">
        <f t="shared" si="2"/>
      </c>
      <c r="S34" s="349"/>
      <c r="T34" s="349"/>
      <c r="U34" s="350"/>
      <c r="V34" s="350"/>
      <c r="W34" s="350"/>
    </row>
    <row r="35" ht="18.95" customHeight="1" hidden="1" spans="1:23" s="340" customFormat="1" x14ac:dyDescent="0.25">
      <c r="A35" s="341">
        <v>28</v>
      </c>
      <c r="B35" s="342" t="str">
        <f>IF(NOMINA!B28="","",NOMINA!B28)</f>
        <v>  </v>
      </c>
      <c r="C35" s="369">
        <f>IF('EVAL SER Y DECIDIR'!H35="","",'EVAL SER Y DECIDIR'!H35)</f>
      </c>
      <c r="D35" s="344"/>
      <c r="E35" s="344"/>
      <c r="F35" s="344"/>
      <c r="G35" s="344"/>
      <c r="H35" s="345"/>
      <c r="I35" s="346">
        <f t="shared" si="0"/>
      </c>
      <c r="J35" s="353"/>
      <c r="K35" s="344"/>
      <c r="L35" s="344"/>
      <c r="M35" s="344"/>
      <c r="N35" s="344"/>
      <c r="O35" s="346">
        <f t="shared" si="1"/>
      </c>
      <c r="P35" s="369">
        <f>IF('EVAL SER Y DECIDIR'!N35="","",'EVAL SER Y DECIDIR'!N35)</f>
      </c>
      <c r="Q35" s="347">
        <f>IF(AUTOEVALUACIÓN!C35="","",AUTOEVALUACIÓN!C35)</f>
      </c>
      <c r="R35" s="348">
        <f t="shared" si="2"/>
      </c>
      <c r="S35" s="349"/>
      <c r="T35" s="349"/>
      <c r="U35" s="350"/>
      <c r="V35" s="350"/>
      <c r="W35" s="350"/>
    </row>
    <row r="36" ht="18.95" customHeight="1" hidden="1" spans="1:23" s="340" customFormat="1" x14ac:dyDescent="0.25">
      <c r="A36" s="341">
        <v>29</v>
      </c>
      <c r="B36" s="342" t="str">
        <f>IF(NOMINA!B29="","",NOMINA!B29)</f>
        <v>  </v>
      </c>
      <c r="C36" s="369">
        <f>IF('EVAL SER Y DECIDIR'!H36="","",'EVAL SER Y DECIDIR'!H36)</f>
      </c>
      <c r="D36" s="344"/>
      <c r="E36" s="344"/>
      <c r="F36" s="344"/>
      <c r="G36" s="344"/>
      <c r="H36" s="345"/>
      <c r="I36" s="346">
        <f t="shared" si="0"/>
      </c>
      <c r="J36" s="353"/>
      <c r="K36" s="344"/>
      <c r="L36" s="344"/>
      <c r="M36" s="344"/>
      <c r="N36" s="344"/>
      <c r="O36" s="346">
        <f t="shared" si="1"/>
      </c>
      <c r="P36" s="369">
        <f>IF('EVAL SER Y DECIDIR'!N36="","",'EVAL SER Y DECIDIR'!N36)</f>
      </c>
      <c r="Q36" s="347">
        <f>IF(AUTOEVALUACIÓN!C36="","",AUTOEVALUACIÓN!C36)</f>
      </c>
      <c r="R36" s="348">
        <f t="shared" si="2"/>
      </c>
      <c r="S36" s="349"/>
      <c r="T36" s="349"/>
      <c r="U36" s="350"/>
      <c r="V36" s="350"/>
      <c r="W36" s="350"/>
    </row>
    <row r="37" ht="18.95" customHeight="1" hidden="1" spans="1:23" s="340" customFormat="1" x14ac:dyDescent="0.25">
      <c r="A37" s="341">
        <v>30</v>
      </c>
      <c r="B37" s="342" t="str">
        <f>IF(NOMINA!B30="","",NOMINA!B30)</f>
        <v>  </v>
      </c>
      <c r="C37" s="369">
        <f>IF('EVAL SER Y DECIDIR'!H37="","",'EVAL SER Y DECIDIR'!H37)</f>
      </c>
      <c r="D37" s="344"/>
      <c r="E37" s="344"/>
      <c r="F37" s="344"/>
      <c r="G37" s="344"/>
      <c r="H37" s="345"/>
      <c r="I37" s="346">
        <f t="shared" si="0"/>
      </c>
      <c r="J37" s="353"/>
      <c r="K37" s="344"/>
      <c r="L37" s="344"/>
      <c r="M37" s="344"/>
      <c r="N37" s="344"/>
      <c r="O37" s="346">
        <f t="shared" si="1"/>
      </c>
      <c r="P37" s="369">
        <f>IF('EVAL SER Y DECIDIR'!N37="","",'EVAL SER Y DECIDIR'!N37)</f>
      </c>
      <c r="Q37" s="347">
        <f>IF(AUTOEVALUACIÓN!C37="","",AUTOEVALUACIÓN!C37)</f>
      </c>
      <c r="R37" s="348">
        <f t="shared" si="2"/>
      </c>
      <c r="S37" s="349"/>
      <c r="T37" s="349"/>
      <c r="U37" s="350"/>
      <c r="V37" s="350"/>
      <c r="W37" s="350"/>
    </row>
    <row r="38" ht="16.5" customHeight="1" hidden="1" spans="1:23" s="340" customFormat="1" x14ac:dyDescent="0.25">
      <c r="A38" s="341">
        <v>31</v>
      </c>
      <c r="B38" s="342" t="str">
        <f>IF(NOMINA!B31="","",NOMINA!B31)</f>
        <v>  </v>
      </c>
      <c r="C38" s="369">
        <f>IF('EVAL SER Y DECIDIR'!H38="","",'EVAL SER Y DECIDIR'!H38)</f>
      </c>
      <c r="D38" s="344"/>
      <c r="E38" s="344"/>
      <c r="F38" s="344"/>
      <c r="G38" s="344"/>
      <c r="H38" s="345"/>
      <c r="I38" s="346">
        <f t="shared" si="0"/>
      </c>
      <c r="J38" s="353"/>
      <c r="K38" s="344"/>
      <c r="L38" s="344"/>
      <c r="M38" s="344"/>
      <c r="N38" s="344"/>
      <c r="O38" s="346">
        <f t="shared" si="1"/>
      </c>
      <c r="P38" s="369">
        <f>IF('EVAL SER Y DECIDIR'!N38="","",'EVAL SER Y DECIDIR'!N38)</f>
      </c>
      <c r="Q38" s="347">
        <f>IF(AUTOEVALUACIÓN!C38="","",AUTOEVALUACIÓN!C38)</f>
      </c>
      <c r="R38" s="348">
        <f t="shared" si="2"/>
      </c>
      <c r="S38" s="349"/>
      <c r="T38" s="349"/>
      <c r="U38" s="350"/>
      <c r="V38" s="350"/>
      <c r="W38" s="350"/>
    </row>
    <row r="39" ht="16.5" customHeight="1" hidden="1" spans="1:23" s="340" customFormat="1" x14ac:dyDescent="0.25">
      <c r="A39" s="341">
        <v>32</v>
      </c>
      <c r="B39" s="342" t="str">
        <f>IF(NOMINA!B32="","",NOMINA!B32)</f>
        <v>  </v>
      </c>
      <c r="C39" s="369">
        <f>IF('EVAL SER Y DECIDIR'!H39="","",'EVAL SER Y DECIDIR'!H39)</f>
      </c>
      <c r="D39" s="344"/>
      <c r="E39" s="344"/>
      <c r="F39" s="344"/>
      <c r="G39" s="344"/>
      <c r="H39" s="345"/>
      <c r="I39" s="346">
        <f t="shared" si="0"/>
      </c>
      <c r="J39" s="353"/>
      <c r="K39" s="344"/>
      <c r="L39" s="344"/>
      <c r="M39" s="344"/>
      <c r="N39" s="344"/>
      <c r="O39" s="346">
        <f t="shared" si="1"/>
      </c>
      <c r="P39" s="369">
        <f>IF('EVAL SER Y DECIDIR'!N39="","",'EVAL SER Y DECIDIR'!N39)</f>
      </c>
      <c r="Q39" s="347">
        <f>IF(AUTOEVALUACIÓN!C39="","",AUTOEVALUACIÓN!C39)</f>
      </c>
      <c r="R39" s="348">
        <f t="shared" si="2"/>
      </c>
      <c r="S39" s="349"/>
      <c r="T39" s="349"/>
      <c r="U39" s="350"/>
      <c r="V39" s="350"/>
      <c r="W39" s="350"/>
    </row>
    <row r="40" ht="16.5" customHeight="1" hidden="1" spans="1:23" s="340" customFormat="1" x14ac:dyDescent="0.25">
      <c r="A40" s="341">
        <v>33</v>
      </c>
      <c r="B40" s="342" t="str">
        <f>IF(NOMINA!B33="","",NOMINA!B33)</f>
        <v>  </v>
      </c>
      <c r="C40" s="369">
        <f>IF('EVAL SER Y DECIDIR'!H40="","",'EVAL SER Y DECIDIR'!H40)</f>
      </c>
      <c r="D40" s="344"/>
      <c r="E40" s="344"/>
      <c r="F40" s="344"/>
      <c r="G40" s="344"/>
      <c r="H40" s="345"/>
      <c r="I40" s="346">
        <f t="shared" si="0"/>
      </c>
      <c r="J40" s="353"/>
      <c r="K40" s="344"/>
      <c r="L40" s="344"/>
      <c r="M40" s="344"/>
      <c r="N40" s="344"/>
      <c r="O40" s="346">
        <f t="shared" si="1"/>
      </c>
      <c r="P40" s="369">
        <f>IF('EVAL SER Y DECIDIR'!N40="","",'EVAL SER Y DECIDIR'!N40)</f>
      </c>
      <c r="Q40" s="347">
        <f>IF(AUTOEVALUACIÓN!C40="","",AUTOEVALUACIÓN!C40)</f>
      </c>
      <c r="R40" s="348">
        <f t="shared" si="2"/>
      </c>
      <c r="S40" s="349"/>
      <c r="T40" s="349"/>
      <c r="U40" s="350"/>
      <c r="V40" s="350"/>
      <c r="W40" s="350"/>
    </row>
    <row r="41" ht="16.5" customHeight="1" hidden="1" spans="1:23" s="340" customFormat="1" x14ac:dyDescent="0.25">
      <c r="A41" s="341">
        <v>34</v>
      </c>
      <c r="B41" s="342" t="str">
        <f>IF(NOMINA!B34="","",NOMINA!B34)</f>
        <v>  </v>
      </c>
      <c r="C41" s="369">
        <f>IF('EVAL SER Y DECIDIR'!H41="","",'EVAL SER Y DECIDIR'!H41)</f>
      </c>
      <c r="D41" s="344"/>
      <c r="E41" s="344"/>
      <c r="F41" s="344"/>
      <c r="G41" s="344"/>
      <c r="H41" s="345"/>
      <c r="I41" s="346">
        <f t="shared" si="0"/>
      </c>
      <c r="J41" s="353"/>
      <c r="K41" s="344"/>
      <c r="L41" s="344"/>
      <c r="M41" s="344"/>
      <c r="N41" s="344"/>
      <c r="O41" s="346">
        <f t="shared" si="1"/>
      </c>
      <c r="P41" s="369">
        <f>IF('EVAL SER Y DECIDIR'!N41="","",'EVAL SER Y DECIDIR'!N41)</f>
      </c>
      <c r="Q41" s="347">
        <f>IF(AUTOEVALUACIÓN!C41="","",AUTOEVALUACIÓN!C41)</f>
      </c>
      <c r="R41" s="348">
        <f t="shared" si="2"/>
      </c>
      <c r="S41" s="349"/>
      <c r="T41" s="349"/>
      <c r="U41" s="350"/>
      <c r="V41" s="350"/>
      <c r="W41" s="350"/>
    </row>
    <row r="42" ht="16.5" customHeight="1" hidden="1" spans="1:23" s="340" customFormat="1" x14ac:dyDescent="0.25">
      <c r="A42" s="341">
        <v>35</v>
      </c>
      <c r="B42" s="342" t="str">
        <f>IF(NOMINA!B35="","",NOMINA!B35)</f>
        <v>  </v>
      </c>
      <c r="C42" s="369">
        <f>IF('EVAL SER Y DECIDIR'!H42="","",'EVAL SER Y DECIDIR'!H42)</f>
      </c>
      <c r="D42" s="344"/>
      <c r="E42" s="344"/>
      <c r="F42" s="344"/>
      <c r="G42" s="344"/>
      <c r="H42" s="345"/>
      <c r="I42" s="346">
        <f t="shared" si="0"/>
      </c>
      <c r="J42" s="353"/>
      <c r="K42" s="344"/>
      <c r="L42" s="344"/>
      <c r="M42" s="344"/>
      <c r="N42" s="344"/>
      <c r="O42" s="346">
        <f t="shared" si="1"/>
      </c>
      <c r="P42" s="369">
        <f>IF('EVAL SER Y DECIDIR'!N42="","",'EVAL SER Y DECIDIR'!N42)</f>
      </c>
      <c r="Q42" s="347">
        <f>IF(AUTOEVALUACIÓN!C42="","",AUTOEVALUACIÓN!C42)</f>
      </c>
      <c r="R42" s="348">
        <f t="shared" si="2"/>
      </c>
      <c r="S42" s="349"/>
      <c r="T42" s="349"/>
      <c r="U42" s="350"/>
      <c r="V42" s="350"/>
      <c r="W42" s="350"/>
    </row>
    <row r="43" ht="15.6" customHeight="1" hidden="1" spans="1:23" s="340" customFormat="1" x14ac:dyDescent="0.25">
      <c r="A43" s="341">
        <v>36</v>
      </c>
      <c r="B43" s="342" t="str">
        <f>IF(NOMINA!B36="","",NOMINA!B36)</f>
        <v>  </v>
      </c>
      <c r="C43" s="369">
        <f>IF('EVAL SER Y DECIDIR'!H43="","",'EVAL SER Y DECIDIR'!H43)</f>
      </c>
      <c r="D43" s="344"/>
      <c r="E43" s="344"/>
      <c r="F43" s="344"/>
      <c r="G43" s="344"/>
      <c r="H43" s="345"/>
      <c r="I43" s="346">
        <f t="shared" si="0"/>
      </c>
      <c r="J43" s="353"/>
      <c r="K43" s="344"/>
      <c r="L43" s="344"/>
      <c r="M43" s="344"/>
      <c r="N43" s="344"/>
      <c r="O43" s="346">
        <f t="shared" si="1"/>
      </c>
      <c r="P43" s="369">
        <f>IF('EVAL SER Y DECIDIR'!N43="","",'EVAL SER Y DECIDIR'!N43)</f>
      </c>
      <c r="Q43" s="347">
        <f>IF(AUTOEVALUACIÓN!C43="","",AUTOEVALUACIÓN!C43)</f>
      </c>
      <c r="R43" s="348">
        <f t="shared" si="2"/>
      </c>
      <c r="S43" s="349"/>
      <c r="T43" s="349"/>
      <c r="U43" s="350"/>
      <c r="V43" s="350"/>
      <c r="W43" s="350"/>
    </row>
    <row r="44" ht="15.6" customHeight="1" hidden="1" spans="1:23" s="340" customFormat="1" x14ac:dyDescent="0.25">
      <c r="A44" s="341">
        <v>37</v>
      </c>
      <c r="B44" s="342" t="str">
        <f>IF(NOMINA!B37="","",NOMINA!B37)</f>
        <v>  </v>
      </c>
      <c r="C44" s="369">
        <f>IF('EVAL SER Y DECIDIR'!H44="","",'EVAL SER Y DECIDIR'!H44)</f>
      </c>
      <c r="D44" s="344"/>
      <c r="E44" s="344"/>
      <c r="F44" s="344"/>
      <c r="G44" s="344"/>
      <c r="H44" s="345"/>
      <c r="I44" s="346">
        <f t="shared" si="0"/>
      </c>
      <c r="J44" s="353"/>
      <c r="K44" s="344"/>
      <c r="L44" s="344"/>
      <c r="M44" s="344"/>
      <c r="N44" s="344"/>
      <c r="O44" s="346">
        <f t="shared" si="1"/>
      </c>
      <c r="P44" s="369">
        <f>IF('EVAL SER Y DECIDIR'!N44="","",'EVAL SER Y DECIDIR'!N44)</f>
      </c>
      <c r="Q44" s="347">
        <f>IF(AUTOEVALUACIÓN!C44="","",AUTOEVALUACIÓN!C44)</f>
      </c>
      <c r="R44" s="348">
        <f t="shared" si="2"/>
      </c>
      <c r="S44" s="349"/>
      <c r="T44" s="349"/>
      <c r="U44" s="350"/>
      <c r="V44" s="350"/>
      <c r="W44" s="350"/>
    </row>
    <row r="45" ht="15.6" customHeight="1" hidden="1" spans="1:23" s="340" customFormat="1" x14ac:dyDescent="0.25">
      <c r="A45" s="341">
        <v>38</v>
      </c>
      <c r="B45" s="342" t="str">
        <f>IF(NOMINA!B38="","",NOMINA!B38)</f>
        <v>  </v>
      </c>
      <c r="C45" s="369">
        <f>IF('EVAL SER Y DECIDIR'!H45="","",'EVAL SER Y DECIDIR'!H45)</f>
      </c>
      <c r="D45" s="344"/>
      <c r="E45" s="344"/>
      <c r="F45" s="344"/>
      <c r="G45" s="344"/>
      <c r="H45" s="345"/>
      <c r="I45" s="346">
        <f t="shared" si="0"/>
      </c>
      <c r="J45" s="353"/>
      <c r="K45" s="344"/>
      <c r="L45" s="344"/>
      <c r="M45" s="344"/>
      <c r="N45" s="344"/>
      <c r="O45" s="346">
        <f t="shared" si="1"/>
      </c>
      <c r="P45" s="369">
        <f>IF('EVAL SER Y DECIDIR'!N45="","",'EVAL SER Y DECIDIR'!N45)</f>
      </c>
      <c r="Q45" s="347">
        <f>IF(AUTOEVALUACIÓN!C45="","",AUTOEVALUACIÓN!C45)</f>
      </c>
      <c r="R45" s="348">
        <f t="shared" si="2"/>
      </c>
      <c r="S45" s="350"/>
      <c r="T45" s="350"/>
      <c r="U45" s="350"/>
      <c r="V45" s="350"/>
      <c r="W45" s="350"/>
    </row>
    <row r="46" ht="14.45" customHeight="1" hidden="1" spans="1:23" s="340" customFormat="1" x14ac:dyDescent="0.25">
      <c r="A46" s="341">
        <v>39</v>
      </c>
      <c r="B46" s="342" t="str">
        <f>IF(NOMINA!B39="","",NOMINA!B39)</f>
        <v>  </v>
      </c>
      <c r="C46" s="369">
        <f>IF('EVAL SER Y DECIDIR'!H46="","",'EVAL SER Y DECIDIR'!H46)</f>
      </c>
      <c r="D46" s="344"/>
      <c r="E46" s="344"/>
      <c r="F46" s="344"/>
      <c r="G46" s="344"/>
      <c r="H46" s="345"/>
      <c r="I46" s="346">
        <f t="shared" si="0"/>
      </c>
      <c r="J46" s="353"/>
      <c r="K46" s="344"/>
      <c r="L46" s="344"/>
      <c r="M46" s="344"/>
      <c r="N46" s="344"/>
      <c r="O46" s="346">
        <f t="shared" si="1"/>
      </c>
      <c r="P46" s="369">
        <f>IF('EVAL SER Y DECIDIR'!N46="","",'EVAL SER Y DECIDIR'!N46)</f>
      </c>
      <c r="Q46" s="347">
        <f>IF(AUTOEVALUACIÓN!C46="","",AUTOEVALUACIÓN!C46)</f>
      </c>
      <c r="R46" s="348">
        <f t="shared" si="2"/>
      </c>
      <c r="S46" s="350"/>
      <c r="T46" s="350"/>
      <c r="U46" s="350"/>
      <c r="V46" s="350"/>
      <c r="W46" s="350"/>
    </row>
    <row r="47" ht="14.45" customHeight="1" hidden="1" spans="1:23" s="340" customFormat="1" x14ac:dyDescent="0.25">
      <c r="A47" s="341">
        <v>40</v>
      </c>
      <c r="B47" s="342" t="str">
        <f>IF(NOMINA!B40="","",NOMINA!B40)</f>
        <v>  </v>
      </c>
      <c r="C47" s="369">
        <f>IF('EVAL SER Y DECIDIR'!H47="","",'EVAL SER Y DECIDIR'!H47)</f>
      </c>
      <c r="D47" s="344"/>
      <c r="E47" s="344"/>
      <c r="F47" s="344"/>
      <c r="G47" s="344"/>
      <c r="H47" s="345"/>
      <c r="I47" s="346">
        <f t="shared" si="0"/>
      </c>
      <c r="J47" s="353"/>
      <c r="K47" s="344"/>
      <c r="L47" s="344"/>
      <c r="M47" s="344"/>
      <c r="N47" s="344"/>
      <c r="O47" s="346">
        <f t="shared" si="1"/>
      </c>
      <c r="P47" s="369">
        <f>IF('EVAL SER Y DECIDIR'!N47="","",'EVAL SER Y DECIDIR'!N47)</f>
      </c>
      <c r="Q47" s="347">
        <f>IF(AUTOEVALUACIÓN!C47="","",AUTOEVALUACIÓN!C47)</f>
      </c>
      <c r="R47" s="348">
        <f t="shared" si="2"/>
      </c>
      <c r="S47" s="350"/>
      <c r="T47" s="350"/>
      <c r="U47" s="350"/>
      <c r="V47" s="350"/>
      <c r="W47" s="350"/>
    </row>
    <row r="48" ht="14.45" customHeight="1" hidden="1" spans="1:23" s="340" customFormat="1" x14ac:dyDescent="0.25">
      <c r="A48" s="341">
        <v>41</v>
      </c>
      <c r="B48" s="342" t="str">
        <f>IF(NOMINA!B41="","",NOMINA!B41)</f>
        <v>  </v>
      </c>
      <c r="C48" s="369">
        <f>IF('EVAL SER Y DECIDIR'!H48="","",'EVAL SER Y DECIDIR'!H48)</f>
      </c>
      <c r="D48" s="344"/>
      <c r="E48" s="344"/>
      <c r="F48" s="344"/>
      <c r="G48" s="344"/>
      <c r="H48" s="345"/>
      <c r="I48" s="346">
        <f t="shared" si="0"/>
      </c>
      <c r="J48" s="353"/>
      <c r="K48" s="344"/>
      <c r="L48" s="344"/>
      <c r="M48" s="344"/>
      <c r="N48" s="344"/>
      <c r="O48" s="346">
        <f t="shared" si="1"/>
      </c>
      <c r="P48" s="369">
        <f>IF('EVAL SER Y DECIDIR'!N48="","",'EVAL SER Y DECIDIR'!N48)</f>
      </c>
      <c r="Q48" s="347">
        <f>IF(AUTOEVALUACIÓN!C48="","",AUTOEVALUACIÓN!C48)</f>
      </c>
      <c r="R48" s="348">
        <f t="shared" si="2"/>
      </c>
      <c r="S48" s="350"/>
      <c r="T48" s="350"/>
      <c r="U48" s="350"/>
      <c r="V48" s="350"/>
      <c r="W48" s="350"/>
    </row>
    <row r="49" ht="14.45" customHeight="1" hidden="1" spans="1:23" s="340" customFormat="1" x14ac:dyDescent="0.25">
      <c r="A49" s="341">
        <v>42</v>
      </c>
      <c r="B49" s="342" t="str">
        <f>IF(NOMINA!B42="","",NOMINA!B42)</f>
        <v>  </v>
      </c>
      <c r="C49" s="369">
        <f>IF('EVAL SER Y DECIDIR'!H49="","",'EVAL SER Y DECIDIR'!H49)</f>
      </c>
      <c r="D49" s="344"/>
      <c r="E49" s="344"/>
      <c r="F49" s="344"/>
      <c r="G49" s="344"/>
      <c r="H49" s="345"/>
      <c r="I49" s="346">
        <f t="shared" si="0"/>
      </c>
      <c r="J49" s="353"/>
      <c r="K49" s="344"/>
      <c r="L49" s="344"/>
      <c r="M49" s="344"/>
      <c r="N49" s="344"/>
      <c r="O49" s="346">
        <f t="shared" si="1"/>
      </c>
      <c r="P49" s="369">
        <f>IF('EVAL SER Y DECIDIR'!N49="","",'EVAL SER Y DECIDIR'!N49)</f>
      </c>
      <c r="Q49" s="347">
        <f>IF(AUTOEVALUACIÓN!C49="","",AUTOEVALUACIÓN!C49)</f>
      </c>
      <c r="R49" s="348">
        <f t="shared" si="2"/>
      </c>
      <c r="S49" s="350"/>
      <c r="T49" s="350"/>
      <c r="U49" s="350"/>
      <c r="V49" s="350"/>
      <c r="W49" s="350"/>
    </row>
    <row r="50" ht="15" customHeight="1" hidden="1" spans="1:23" s="340" customFormat="1" x14ac:dyDescent="0.25">
      <c r="A50" s="341">
        <v>43</v>
      </c>
      <c r="B50" s="342" t="str">
        <f>IF(NOMINA!B43="","",NOMINA!B43)</f>
        <v>  </v>
      </c>
      <c r="C50" s="369">
        <f>IF('EVAL SER Y DECIDIR'!H50="","",'EVAL SER Y DECIDIR'!H50)</f>
      </c>
      <c r="D50" s="344"/>
      <c r="E50" s="344"/>
      <c r="F50" s="344"/>
      <c r="G50" s="344"/>
      <c r="H50" s="345"/>
      <c r="I50" s="346">
        <f t="shared" si="0"/>
      </c>
      <c r="J50" s="353"/>
      <c r="K50" s="344"/>
      <c r="L50" s="344"/>
      <c r="M50" s="344"/>
      <c r="N50" s="344"/>
      <c r="O50" s="346">
        <f t="shared" si="1"/>
      </c>
      <c r="P50" s="369">
        <f>IF('EVAL SER Y DECIDIR'!N50="","",'EVAL SER Y DECIDIR'!N50)</f>
      </c>
      <c r="Q50" s="347">
        <f>IF(AUTOEVALUACIÓN!C50="","",AUTOEVALUACIÓN!C50)</f>
      </c>
      <c r="R50" s="348">
        <f t="shared" si="2"/>
      </c>
      <c r="S50" s="350"/>
      <c r="T50" s="350"/>
      <c r="U50" s="350"/>
      <c r="V50" s="350"/>
      <c r="W50" s="350"/>
    </row>
    <row r="51" ht="15" customHeight="1" hidden="1" spans="1:23" s="340" customFormat="1" x14ac:dyDescent="0.25">
      <c r="A51" s="341">
        <v>44</v>
      </c>
      <c r="B51" s="342" t="str">
        <f>IF(NOMINA!B44="","",NOMINA!B44)</f>
        <v>  </v>
      </c>
      <c r="C51" s="369">
        <f>IF('EVAL SER Y DECIDIR'!H51="","",'EVAL SER Y DECIDIR'!H51)</f>
      </c>
      <c r="D51" s="344"/>
      <c r="E51" s="344"/>
      <c r="F51" s="344"/>
      <c r="G51" s="344"/>
      <c r="H51" s="345"/>
      <c r="I51" s="346">
        <f t="shared" si="0"/>
      </c>
      <c r="J51" s="353"/>
      <c r="K51" s="344"/>
      <c r="L51" s="344"/>
      <c r="M51" s="344"/>
      <c r="N51" s="344"/>
      <c r="O51" s="346">
        <f t="shared" si="1"/>
      </c>
      <c r="P51" s="369">
        <f>IF('EVAL SER Y DECIDIR'!N51="","",'EVAL SER Y DECIDIR'!N51)</f>
      </c>
      <c r="Q51" s="347">
        <f>IF(AUTOEVALUACIÓN!C51="","",AUTOEVALUACIÓN!C51)</f>
      </c>
      <c r="R51" s="348">
        <f t="shared" si="2"/>
      </c>
      <c r="S51" s="350"/>
      <c r="T51" s="350"/>
      <c r="U51" s="350"/>
      <c r="V51" s="350"/>
      <c r="W51" s="350"/>
    </row>
    <row r="52" ht="15" customHeight="1" hidden="1" spans="1:23" s="340" customFormat="1" x14ac:dyDescent="0.25">
      <c r="A52" s="341">
        <v>45</v>
      </c>
      <c r="B52" s="342" t="str">
        <f>IF(NOMINA!B45="","",NOMINA!B45)</f>
        <v>  </v>
      </c>
      <c r="C52" s="369">
        <f>IF('EVAL SER Y DECIDIR'!H52="","",'EVAL SER Y DECIDIR'!H52)</f>
      </c>
      <c r="D52" s="344"/>
      <c r="E52" s="344"/>
      <c r="F52" s="344"/>
      <c r="G52" s="344"/>
      <c r="H52" s="345"/>
      <c r="I52" s="346">
        <f t="shared" si="0"/>
      </c>
      <c r="J52" s="353"/>
      <c r="K52" s="344"/>
      <c r="L52" s="344"/>
      <c r="M52" s="344"/>
      <c r="N52" s="344"/>
      <c r="O52" s="346">
        <f t="shared" si="1"/>
      </c>
      <c r="P52" s="369">
        <f>IF('EVAL SER Y DECIDIR'!N52="","",'EVAL SER Y DECIDIR'!N52)</f>
      </c>
      <c r="Q52" s="347">
        <f>IF(AUTOEVALUACIÓN!C52="","",AUTOEVALUACIÓN!C52)</f>
      </c>
      <c r="R52" s="348">
        <f t="shared" si="2"/>
      </c>
      <c r="S52" s="350"/>
      <c r="T52" s="350"/>
      <c r="U52" s="350"/>
      <c r="V52" s="350"/>
      <c r="W52" s="350"/>
    </row>
    <row r="53" ht="15" customHeight="1" hidden="1" spans="1:23" s="340" customFormat="1" x14ac:dyDescent="0.25">
      <c r="A53" s="341">
        <v>46</v>
      </c>
      <c r="B53" s="342">
        <f>IF(NOMINA!B46="","",NOMINA!B46)</f>
      </c>
      <c r="C53" s="351">
        <f>IF('EVAL SER Y DECIDIR'!H53="","",'EVAL SER Y DECIDIR'!H53)</f>
      </c>
      <c r="D53" s="344"/>
      <c r="E53" s="344"/>
      <c r="F53" s="344"/>
      <c r="G53" s="344"/>
      <c r="H53" s="345"/>
      <c r="I53" s="352">
        <f t="shared" ref="I53:I55" si="3">IF(ISERROR(ROUND(AVERAGE(D53:H53),0)),"",ROUND(AVERAGE(D53:H53),0))</f>
      </c>
      <c r="J53" s="353"/>
      <c r="K53" s="344"/>
      <c r="L53" s="344"/>
      <c r="M53" s="344"/>
      <c r="N53" s="344"/>
      <c r="O53" s="352">
        <f t="shared" ref="O53:O55" si="4">IF(ISERROR(ROUND(AVERAGE(J53:N53),0)),"",ROUND(AVERAGE(J53:N53),0))</f>
      </c>
      <c r="P53" s="351">
        <f>IF('EVAL SER Y DECIDIR'!N53="","",'EVAL SER Y DECIDIR'!N53)</f>
      </c>
      <c r="Q53" s="347">
        <f>IF(AUTOEVALUACIÓN!C53="","",AUTOEVALUACIÓN!C53)</f>
      </c>
      <c r="R53" s="348">
        <f t="shared" si="2"/>
      </c>
      <c r="S53" s="350"/>
      <c r="T53" s="350"/>
      <c r="U53" s="350"/>
      <c r="V53" s="350"/>
      <c r="W53" s="350"/>
    </row>
    <row r="54" ht="15" customHeight="1" hidden="1" spans="1:23" s="340" customFormat="1" x14ac:dyDescent="0.25">
      <c r="A54" s="341">
        <v>47</v>
      </c>
      <c r="B54" s="342">
        <f>IF(NOMINA!B47="","",NOMINA!B47)</f>
      </c>
      <c r="C54" s="351">
        <f>IF('EVAL SER Y DECIDIR'!H54="","",'EVAL SER Y DECIDIR'!H54)</f>
      </c>
      <c r="D54" s="344"/>
      <c r="E54" s="344"/>
      <c r="F54" s="344"/>
      <c r="G54" s="344"/>
      <c r="H54" s="345"/>
      <c r="I54" s="352">
        <f t="shared" si="3"/>
      </c>
      <c r="J54" s="353"/>
      <c r="K54" s="344"/>
      <c r="L54" s="344"/>
      <c r="M54" s="344"/>
      <c r="N54" s="344"/>
      <c r="O54" s="352">
        <f t="shared" si="4"/>
      </c>
      <c r="P54" s="351">
        <f>IF('EVAL SER Y DECIDIR'!N54="","",'EVAL SER Y DECIDIR'!N54)</f>
      </c>
      <c r="Q54" s="347">
        <f>IF(AUTOEVALUACIÓN!C54="","",AUTOEVALUACIÓN!C54)</f>
      </c>
      <c r="R54" s="348">
        <f t="shared" si="2"/>
      </c>
      <c r="S54" s="350"/>
      <c r="T54" s="350"/>
      <c r="U54" s="350"/>
      <c r="V54" s="350"/>
      <c r="W54" s="350"/>
    </row>
    <row r="55" ht="15" customHeight="1" hidden="1" spans="1:18" x14ac:dyDescent="0.25">
      <c r="A55" s="354">
        <v>48</v>
      </c>
      <c r="B55" s="355">
        <f>IF(NOMINA!B48="","",NOMINA!B48)</f>
      </c>
      <c r="C55" s="351">
        <f>IF('EVAL SER Y DECIDIR'!H55="","",'EVAL SER Y DECIDIR'!H55)</f>
      </c>
      <c r="D55" s="356"/>
      <c r="E55" s="356"/>
      <c r="F55" s="356"/>
      <c r="G55" s="356"/>
      <c r="H55" s="357"/>
      <c r="I55" s="358">
        <f t="shared" si="3"/>
      </c>
      <c r="J55" s="359"/>
      <c r="K55" s="356"/>
      <c r="L55" s="356"/>
      <c r="M55" s="356"/>
      <c r="N55" s="356"/>
      <c r="O55" s="358">
        <f t="shared" si="4"/>
      </c>
      <c r="P55" s="351">
        <f>IF('EVAL SER Y DECIDIR'!N55="","",'EVAL SER Y DECIDIR'!N55)</f>
      </c>
      <c r="Q55" s="360">
        <f>IF(AUTOEVALUACIÓN!C55="","",AUTOEVALUACIÓN!C55)</f>
      </c>
      <c r="R55" s="348">
        <f t="shared" si="2"/>
      </c>
    </row>
  </sheetData>
  <sheetProtection sheet="1" formatCells="0" formatColumns="0" formatRows="0"/>
  <mergeCells count="20">
    <mergeCell ref="A2:R2"/>
    <mergeCell ref="D5:I5"/>
    <mergeCell ref="J5:O5"/>
    <mergeCell ref="A5:A7"/>
    <mergeCell ref="C5:C7"/>
    <mergeCell ref="P5:P7"/>
    <mergeCell ref="Q5:Q7"/>
    <mergeCell ref="R5:R7"/>
    <mergeCell ref="D6:D7"/>
    <mergeCell ref="E6:E7"/>
    <mergeCell ref="F6:F7"/>
    <mergeCell ref="G6:G7"/>
    <mergeCell ref="H6:H7"/>
    <mergeCell ref="I6:I7"/>
    <mergeCell ref="J6:J7"/>
    <mergeCell ref="K6:K7"/>
    <mergeCell ref="L6:L7"/>
    <mergeCell ref="M6:M7"/>
    <mergeCell ref="N6:N7"/>
    <mergeCell ref="O6:O7"/>
  </mergeCells>
  <conditionalFormatting sqref="R8:R55">
    <cfRule type="cellIs" dxfId="23" priority="1" operator="between">
      <formula>1</formula>
      <formula>50</formula>
    </cfRule>
  </conditionalFormatting>
  <dataValidations count="6">
    <dataValidation type="whole" allowBlank="1" showInputMessage="1" showErrorMessage="1" error="Ingrese solo numeros de 1 - 45" sqref="D10:H52">
      <formula1>1</formula1>
      <formula2>45</formula2>
    </dataValidation>
    <dataValidation type="whole" allowBlank="1" showInputMessage="1" showErrorMessage="1" error="Ingrese solo numeros de 1 - 35" sqref="D53:H55">
      <formula1>1</formula1>
      <formula2>35</formula2>
    </dataValidation>
    <dataValidation type="whole" allowBlank="1" showInputMessage="1" showErrorMessage="1" error="Ingrese solo numeros de 1 - 45" sqref="D8:H52">
      <formula1>1</formula1>
      <formula2>45</formula2>
    </dataValidation>
    <dataValidation type="whole" allowBlank="1" showInputMessage="1" showErrorMessage="1" error="Ingrese solo numeros de 1 - 40" sqref="J10:N52">
      <formula1>1</formula1>
      <formula2>40</formula2>
    </dataValidation>
    <dataValidation type="whole" allowBlank="1" showInputMessage="1" showErrorMessage="1" error="Ingrese solo numeros de 1 - 35" sqref="J53:N55">
      <formula1>1</formula1>
      <formula2>35</formula2>
    </dataValidation>
    <dataValidation type="whole" allowBlank="1" showInputMessage="1" showErrorMessage="1" error="Ingrese solo numeros de 1 - 40" sqref="J8:N52">
      <formula1>1</formula1>
      <formula2>40</formula2>
    </dataValidation>
  </dataValidations>
  <printOptions horizontalCentered="1"/>
  <pageMargins left="0.4724409448818898" right="0.1968503937007874" top="0.3937007874015748" bottom="0.1968503937007874" header="0.31496062992125984" footer="0.07874015748031496"/>
  <pageSetup orientation="portrait" horizontalDpi="4294967294" verticalDpi="4294967295" scale="94" fitToWidth="1" fitToHeight="0" firstPageNumber="1" useFirstPageNumber="1" copies="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  <pageSetUpPr fitToPage="1"/>
  </sheetPr>
  <dimension ref="A1:Z55"/>
  <sheetViews>
    <sheetView workbookViewId="0" zoomScale="100" zoomScaleNormal="100" view="pageBreakPreview">
      <selection activeCell="A8" sqref="A8"/>
    </sheetView>
  </sheetViews>
  <sheetFormatPr defaultRowHeight="15" outlineLevelRow="0" outlineLevelCol="0" x14ac:dyDescent="0.25" defaultColWidth="10.5703125"/>
  <cols>
    <col min="1" max="1" width="2.85546875" customWidth="1"/>
    <col min="2" max="2" width="33.5703125" customWidth="1"/>
    <col min="3" max="3" width="3.7109375" customWidth="1"/>
    <col min="4" max="8" width="4.7109375" customWidth="1"/>
    <col min="9" max="9" width="3.7109375" customWidth="1"/>
    <col min="10" max="14" width="4.7109375" customWidth="1"/>
    <col min="15" max="16" width="3.7109375" customWidth="1"/>
    <col min="17" max="17" width="2.7109375" customWidth="1"/>
    <col min="18" max="18" width="5.28515625" customWidth="1"/>
    <col min="19" max="23" width="5.7109375" style="306" customWidth="1"/>
    <col min="24" max="26" width="5.7109375" customWidth="1"/>
  </cols>
  <sheetData>
    <row r="1" ht="12" customHeight="1" spans="1:18" x14ac:dyDescent="0.25">
      <c r="A1" s="22" t="str">
        <f>NOMINA!$F$1</f>
        <v>U.E. "BEATRIZ HARTMANN DE BEDREGAL"</v>
      </c>
      <c r="B1" s="307"/>
      <c r="C1" s="307"/>
      <c r="D1" s="307"/>
      <c r="E1" s="307"/>
      <c r="F1" s="307"/>
      <c r="G1" s="307"/>
      <c r="H1" s="307"/>
      <c r="I1" s="307"/>
      <c r="J1" s="307"/>
      <c r="K1" s="307"/>
      <c r="L1" s="307"/>
      <c r="M1" s="307"/>
      <c r="N1" s="307"/>
      <c r="O1" s="307"/>
      <c r="P1" s="307"/>
      <c r="Q1" s="307"/>
      <c r="R1" s="307"/>
    </row>
    <row r="2" ht="16.5" customHeight="1" spans="1:18" s="361" customFormat="1" x14ac:dyDescent="0.25">
      <c r="A2" s="362" t="s">
        <v>435</v>
      </c>
      <c r="B2" s="362"/>
      <c r="C2" s="362"/>
      <c r="D2" s="362"/>
      <c r="E2" s="362"/>
      <c r="F2" s="362"/>
      <c r="G2" s="362"/>
      <c r="H2" s="362"/>
      <c r="I2" s="362"/>
      <c r="J2" s="362"/>
      <c r="K2" s="362"/>
      <c r="L2" s="362"/>
      <c r="M2" s="362"/>
      <c r="N2" s="362"/>
      <c r="O2" s="362"/>
      <c r="P2" s="362"/>
      <c r="Q2" s="362"/>
      <c r="R2" s="362"/>
    </row>
    <row r="3" ht="18.95" customHeight="1" spans="1:18" x14ac:dyDescent="0.25">
      <c r="A3" s="307" t="str">
        <f>NOMINA!$C$1</f>
        <v>PROFESOR(A): SARA VALDIVIA ARANCIBIA</v>
      </c>
      <c r="B3" s="310"/>
      <c r="C3" s="307"/>
      <c r="D3" s="307"/>
      <c r="E3" s="307"/>
      <c r="F3" s="57"/>
      <c r="G3" s="307"/>
      <c r="H3" s="307" t="s">
        <v>452</v>
      </c>
      <c r="I3" s="307"/>
      <c r="J3" s="307"/>
      <c r="K3" s="307"/>
      <c r="L3" s="307"/>
      <c r="M3" s="307"/>
      <c r="N3" s="307"/>
      <c r="O3" s="307"/>
      <c r="P3" s="307"/>
      <c r="Q3" s="307"/>
      <c r="R3" s="307"/>
    </row>
    <row r="4" ht="18.95" customHeight="1" spans="1:18" x14ac:dyDescent="0.25">
      <c r="A4" s="311" t="str">
        <f>NOMINA!$C$2</f>
        <v>CURSO: 5º "A" PRIMARIA</v>
      </c>
      <c r="B4" s="312"/>
      <c r="C4" s="311"/>
      <c r="D4" s="311"/>
      <c r="E4" s="311"/>
      <c r="F4" s="57"/>
      <c r="G4" s="311"/>
      <c r="H4" s="311" t="str">
        <f>NOMINA!$C$4</f>
        <v>GESTIÓN: 2024</v>
      </c>
      <c r="I4" s="311"/>
      <c r="J4" s="311"/>
      <c r="K4" s="311"/>
      <c r="L4" s="311"/>
      <c r="M4" s="311"/>
      <c r="N4" s="311"/>
      <c r="O4" s="311"/>
      <c r="P4" s="311"/>
      <c r="Q4" s="311"/>
      <c r="R4" s="311"/>
    </row>
    <row r="5" ht="15.75" customHeight="1" spans="1:18" x14ac:dyDescent="0.25">
      <c r="A5" s="313" t="s">
        <v>202</v>
      </c>
      <c r="B5" s="314" t="s">
        <v>227</v>
      </c>
      <c r="C5" s="315" t="s">
        <v>437</v>
      </c>
      <c r="D5" s="316" t="s">
        <v>438</v>
      </c>
      <c r="E5" s="316"/>
      <c r="F5" s="316"/>
      <c r="G5" s="316"/>
      <c r="H5" s="316"/>
      <c r="I5" s="317"/>
      <c r="J5" s="316" t="s">
        <v>439</v>
      </c>
      <c r="K5" s="316"/>
      <c r="L5" s="316"/>
      <c r="M5" s="316"/>
      <c r="N5" s="316"/>
      <c r="O5" s="317"/>
      <c r="P5" s="315" t="s">
        <v>440</v>
      </c>
      <c r="Q5" s="321" t="s">
        <v>441</v>
      </c>
      <c r="R5" s="322" t="s">
        <v>442</v>
      </c>
    </row>
    <row r="6" ht="66" customHeight="1" spans="1:18" x14ac:dyDescent="0.25">
      <c r="A6" s="313"/>
      <c r="B6" s="323"/>
      <c r="C6" s="324"/>
      <c r="D6" s="363"/>
      <c r="E6" s="363"/>
      <c r="F6" s="363"/>
      <c r="G6" s="363"/>
      <c r="H6" s="364"/>
      <c r="I6" s="365" t="s">
        <v>235</v>
      </c>
      <c r="J6" s="366"/>
      <c r="K6" s="363"/>
      <c r="L6" s="363"/>
      <c r="M6" s="363"/>
      <c r="N6" s="363"/>
      <c r="O6" s="328" t="s">
        <v>235</v>
      </c>
      <c r="P6" s="324"/>
      <c r="Q6" s="329"/>
      <c r="R6" s="330"/>
    </row>
    <row r="7" ht="58.5" customHeight="1" spans="1:26" x14ac:dyDescent="0.25">
      <c r="A7" s="313"/>
      <c r="B7" s="331" t="s">
        <v>240</v>
      </c>
      <c r="C7" s="332"/>
      <c r="D7" s="334"/>
      <c r="E7" s="334"/>
      <c r="F7" s="334"/>
      <c r="G7" s="334"/>
      <c r="H7" s="335"/>
      <c r="I7" s="367"/>
      <c r="J7" s="333"/>
      <c r="K7" s="334"/>
      <c r="L7" s="334"/>
      <c r="M7" s="334"/>
      <c r="N7" s="334"/>
      <c r="O7" s="336"/>
      <c r="P7" s="332"/>
      <c r="Q7" s="337"/>
      <c r="R7" s="338"/>
      <c r="T7" s="339" t="s">
        <v>448</v>
      </c>
      <c r="U7" s="339" t="s">
        <v>449</v>
      </c>
      <c r="V7" s="339" t="s">
        <v>450</v>
      </c>
      <c r="X7" s="368"/>
      <c r="Y7" s="368"/>
      <c r="Z7" s="368"/>
    </row>
    <row r="8" ht="22.5" customHeight="1" spans="1:25" s="340" customFormat="1" x14ac:dyDescent="0.25">
      <c r="A8" s="341">
        <v>1</v>
      </c>
      <c r="B8" s="342" t="str">
        <f>IF(NOMINA!B1="","",NOMINA!B1)</f>
        <v> TORREZ CAMILA VICTORIA</v>
      </c>
      <c r="C8" s="369">
        <f>IF('EVAL SER Y DECIDIR'!H8="","",'EVAL SER Y DECIDIR'!H8)</f>
      </c>
      <c r="D8" s="344"/>
      <c r="E8" s="344"/>
      <c r="F8" s="344"/>
      <c r="G8" s="344"/>
      <c r="H8" s="345"/>
      <c r="I8" s="346">
        <f>IF(ISERROR(ROUND(AVERAGE(D8:H8),0)),"",ROUND(AVERAGE(D8:H8),0))</f>
      </c>
      <c r="J8" s="353"/>
      <c r="K8" s="344"/>
      <c r="L8" s="344"/>
      <c r="M8" s="344"/>
      <c r="N8" s="344"/>
      <c r="O8" s="346">
        <f>IF(ISERROR(ROUND(AVERAGE(J8:N8),0)),"",ROUND(AVERAGE(J8:N8),0))</f>
      </c>
      <c r="P8" s="369">
        <f>IF('EVAL SER Y DECIDIR'!N8="","",'EVAL SER Y DECIDIR'!N8)</f>
      </c>
      <c r="Q8" s="347">
        <f>IF(AUTOEVALUACIÓN!C8="","",AUTOEVALUACIÓN!C8)</f>
      </c>
      <c r="R8" s="348">
        <f>IF(OR(C8="",I8="",O8="",P8="",Q8=""),"",SUM(C8,I8,O8,P8,Q8))</f>
      </c>
      <c r="S8" s="349"/>
      <c r="T8" s="349">
        <f>COUNTIFS(R8:R52,"&lt;101",R8:R52,"&gt;0")</f>
        <v>0</v>
      </c>
      <c r="U8" s="350">
        <f>COUNTIFS(R8:R52,"&lt;51",R8:R52,"&gt;1")</f>
        <v>0</v>
      </c>
      <c r="V8" s="350">
        <f>T8-U8</f>
        <v>0</v>
      </c>
      <c r="W8" s="350"/>
      <c r="X8" s="278"/>
      <c r="Y8" s="370"/>
    </row>
    <row r="9" ht="22.5" customHeight="1" spans="1:23" s="340" customFormat="1" x14ac:dyDescent="0.25">
      <c r="A9" s="341">
        <v>2</v>
      </c>
      <c r="B9" s="342" t="str">
        <f>IF(NOMINA!B2="","",NOMINA!B2)</f>
        <v>AZERO BLANCO SARAH JOYCE</v>
      </c>
      <c r="C9" s="369">
        <f>IF('EVAL SER Y DECIDIR'!H9="","",'EVAL SER Y DECIDIR'!H9)</f>
      </c>
      <c r="D9" s="344"/>
      <c r="E9" s="344"/>
      <c r="F9" s="344"/>
      <c r="G9" s="344"/>
      <c r="H9" s="345"/>
      <c r="I9" s="346">
        <f t="shared" ref="I9:I52" si="0">IF(ISERROR(ROUND(AVERAGE(D9:H9),0)),"",ROUND(AVERAGE(D9:H9),0))</f>
      </c>
      <c r="J9" s="353"/>
      <c r="K9" s="344"/>
      <c r="L9" s="344"/>
      <c r="M9" s="344"/>
      <c r="N9" s="344"/>
      <c r="O9" s="346">
        <f t="shared" ref="O9:O52" si="1">IF(ISERROR(ROUND(AVERAGE(J9:N9),0)),"",ROUND(AVERAGE(J9:N9),0))</f>
      </c>
      <c r="P9" s="369">
        <f>IF('EVAL SER Y DECIDIR'!N9="","",'EVAL SER Y DECIDIR'!N9)</f>
      </c>
      <c r="Q9" s="347">
        <f>IF(AUTOEVALUACIÓN!C9="","",AUTOEVALUACIÓN!C9)</f>
      </c>
      <c r="R9" s="348">
        <f t="shared" ref="R9:R55" si="2">IF(OR(C9="",I9="",O9="",P9="",Q9=""),"",SUM(C9,I9,O9,P9,Q9))</f>
      </c>
      <c r="S9" s="349"/>
      <c r="T9" s="349"/>
      <c r="U9" s="350"/>
      <c r="V9" s="350"/>
      <c r="W9" s="350"/>
    </row>
    <row r="10" ht="22.5" customHeight="1" spans="1:23" s="340" customFormat="1" x14ac:dyDescent="0.25">
      <c r="A10" s="341">
        <v>3</v>
      </c>
      <c r="B10" s="342" t="str">
        <f>IF(NOMINA!B3="","",NOMINA!B3)</f>
        <v>BAUTISTA MITA RODRIGO </v>
      </c>
      <c r="C10" s="369">
        <f>IF('EVAL SER Y DECIDIR'!H10="","",'EVAL SER Y DECIDIR'!H10)</f>
      </c>
      <c r="D10" s="344"/>
      <c r="E10" s="344"/>
      <c r="F10" s="344"/>
      <c r="G10" s="344"/>
      <c r="H10" s="345"/>
      <c r="I10" s="346">
        <f t="shared" si="0"/>
      </c>
      <c r="J10" s="353"/>
      <c r="K10" s="344"/>
      <c r="L10" s="344"/>
      <c r="M10" s="344"/>
      <c r="N10" s="344"/>
      <c r="O10" s="346">
        <f t="shared" si="1"/>
      </c>
      <c r="P10" s="369">
        <f>IF('EVAL SER Y DECIDIR'!N10="","",'EVAL SER Y DECIDIR'!N10)</f>
      </c>
      <c r="Q10" s="347">
        <f>IF(AUTOEVALUACIÓN!C10="","",AUTOEVALUACIÓN!C10)</f>
      </c>
      <c r="R10" s="348">
        <f t="shared" si="2"/>
      </c>
      <c r="S10" s="349"/>
      <c r="T10" s="349"/>
      <c r="U10" s="350"/>
      <c r="V10" s="350"/>
      <c r="W10" s="350"/>
    </row>
    <row r="11" ht="22.5" customHeight="1" spans="1:23" s="340" customFormat="1" x14ac:dyDescent="0.25">
      <c r="A11" s="341">
        <v>4</v>
      </c>
      <c r="B11" s="342" t="str">
        <f>IF(NOMINA!B4="","",NOMINA!B4)</f>
        <v>CANSECO PEREDO ANGELINA ISABELLA</v>
      </c>
      <c r="C11" s="369">
        <f>IF('EVAL SER Y DECIDIR'!H11="","",'EVAL SER Y DECIDIR'!H11)</f>
      </c>
      <c r="D11" s="344"/>
      <c r="E11" s="344"/>
      <c r="F11" s="344"/>
      <c r="G11" s="344"/>
      <c r="H11" s="345"/>
      <c r="I11" s="346">
        <f t="shared" si="0"/>
      </c>
      <c r="J11" s="353"/>
      <c r="K11" s="344"/>
      <c r="L11" s="344"/>
      <c r="M11" s="344"/>
      <c r="N11" s="344"/>
      <c r="O11" s="346">
        <f t="shared" si="1"/>
      </c>
      <c r="P11" s="369">
        <f>IF('EVAL SER Y DECIDIR'!N11="","",'EVAL SER Y DECIDIR'!N11)</f>
      </c>
      <c r="Q11" s="347">
        <f>IF(AUTOEVALUACIÓN!C11="","",AUTOEVALUACIÓN!C11)</f>
      </c>
      <c r="R11" s="348">
        <f t="shared" si="2"/>
      </c>
      <c r="S11" s="349"/>
      <c r="T11" s="349"/>
      <c r="U11" s="350"/>
      <c r="V11" s="350"/>
      <c r="W11" s="350"/>
    </row>
    <row r="12" ht="22.5" customHeight="1" spans="1:23" s="340" customFormat="1" x14ac:dyDescent="0.25">
      <c r="A12" s="341">
        <v>5</v>
      </c>
      <c r="B12" s="342" t="str">
        <f>IF(NOMINA!B5="","",NOMINA!B5)</f>
        <v>CERVANTES GUTIERREZ LUIS FERNANDO</v>
      </c>
      <c r="C12" s="369">
        <f>IF('EVAL SER Y DECIDIR'!H12="","",'EVAL SER Y DECIDIR'!H12)</f>
      </c>
      <c r="D12" s="344"/>
      <c r="E12" s="344"/>
      <c r="F12" s="344"/>
      <c r="G12" s="344"/>
      <c r="H12" s="345"/>
      <c r="I12" s="346">
        <f t="shared" si="0"/>
      </c>
      <c r="J12" s="353"/>
      <c r="K12" s="344"/>
      <c r="L12" s="344"/>
      <c r="M12" s="344"/>
      <c r="N12" s="344"/>
      <c r="O12" s="346">
        <f t="shared" si="1"/>
      </c>
      <c r="P12" s="369">
        <f>IF('EVAL SER Y DECIDIR'!N12="","",'EVAL SER Y DECIDIR'!N12)</f>
      </c>
      <c r="Q12" s="347">
        <f>IF(AUTOEVALUACIÓN!C12="","",AUTOEVALUACIÓN!C12)</f>
      </c>
      <c r="R12" s="348">
        <f t="shared" si="2"/>
      </c>
      <c r="S12" s="349"/>
      <c r="T12" s="349"/>
      <c r="U12" s="350"/>
      <c r="V12" s="350"/>
      <c r="W12" s="350"/>
    </row>
    <row r="13" ht="22.5" customHeight="1" spans="1:23" s="340" customFormat="1" x14ac:dyDescent="0.25">
      <c r="A13" s="341">
        <v>6</v>
      </c>
      <c r="B13" s="342" t="str">
        <f>IF(NOMINA!B6="","",NOMINA!B6)</f>
        <v>COLQUE QUENTA MICHELLE ANGELETH</v>
      </c>
      <c r="C13" s="369">
        <f>IF('EVAL SER Y DECIDIR'!H13="","",'EVAL SER Y DECIDIR'!H13)</f>
      </c>
      <c r="D13" s="344"/>
      <c r="E13" s="344"/>
      <c r="F13" s="344"/>
      <c r="G13" s="344"/>
      <c r="H13" s="345"/>
      <c r="I13" s="346">
        <f t="shared" si="0"/>
      </c>
      <c r="J13" s="353"/>
      <c r="K13" s="344"/>
      <c r="L13" s="344"/>
      <c r="M13" s="344"/>
      <c r="N13" s="344"/>
      <c r="O13" s="346">
        <f t="shared" si="1"/>
      </c>
      <c r="P13" s="369">
        <f>IF('EVAL SER Y DECIDIR'!N13="","",'EVAL SER Y DECIDIR'!N13)</f>
      </c>
      <c r="Q13" s="347">
        <f>IF(AUTOEVALUACIÓN!C13="","",AUTOEVALUACIÓN!C13)</f>
      </c>
      <c r="R13" s="348">
        <f t="shared" si="2"/>
      </c>
      <c r="S13" s="349"/>
      <c r="T13" s="349"/>
      <c r="U13" s="350"/>
      <c r="V13" s="350"/>
      <c r="W13" s="350"/>
    </row>
    <row r="14" ht="22.5" customHeight="1" spans="1:23" s="340" customFormat="1" x14ac:dyDescent="0.25">
      <c r="A14" s="341">
        <v>7</v>
      </c>
      <c r="B14" s="342" t="str">
        <f>IF(NOMINA!B7="","",NOMINA!B7)</f>
        <v>CORDOVA MONTAÑO KENDALL MATIAS</v>
      </c>
      <c r="C14" s="369">
        <f>IF('EVAL SER Y DECIDIR'!H14="","",'EVAL SER Y DECIDIR'!H14)</f>
      </c>
      <c r="D14" s="344"/>
      <c r="E14" s="344"/>
      <c r="F14" s="344"/>
      <c r="G14" s="344"/>
      <c r="H14" s="345"/>
      <c r="I14" s="346">
        <f t="shared" si="0"/>
      </c>
      <c r="J14" s="353"/>
      <c r="K14" s="344"/>
      <c r="L14" s="344"/>
      <c r="M14" s="344"/>
      <c r="N14" s="344"/>
      <c r="O14" s="346">
        <f t="shared" si="1"/>
      </c>
      <c r="P14" s="369">
        <f>IF('EVAL SER Y DECIDIR'!N14="","",'EVAL SER Y DECIDIR'!N14)</f>
      </c>
      <c r="Q14" s="347">
        <f>IF(AUTOEVALUACIÓN!C14="","",AUTOEVALUACIÓN!C14)</f>
      </c>
      <c r="R14" s="348">
        <f t="shared" si="2"/>
      </c>
      <c r="S14" s="349"/>
      <c r="T14" s="349"/>
      <c r="U14" s="350"/>
      <c r="V14" s="350"/>
      <c r="W14" s="350"/>
    </row>
    <row r="15" ht="22.5" customHeight="1" spans="1:23" s="340" customFormat="1" x14ac:dyDescent="0.25">
      <c r="A15" s="341">
        <v>8</v>
      </c>
      <c r="B15" s="342" t="str">
        <f>IF(NOMINA!B8="","",NOMINA!B8)</f>
        <v>CUCHALLO ALORAS CHRISTOPHER </v>
      </c>
      <c r="C15" s="369">
        <f>IF('EVAL SER Y DECIDIR'!H15="","",'EVAL SER Y DECIDIR'!H15)</f>
      </c>
      <c r="D15" s="344"/>
      <c r="E15" s="344"/>
      <c r="F15" s="344"/>
      <c r="G15" s="344"/>
      <c r="H15" s="345"/>
      <c r="I15" s="346">
        <f t="shared" si="0"/>
      </c>
      <c r="J15" s="353"/>
      <c r="K15" s="344"/>
      <c r="L15" s="344"/>
      <c r="M15" s="344"/>
      <c r="N15" s="344"/>
      <c r="O15" s="346">
        <f t="shared" si="1"/>
      </c>
      <c r="P15" s="369">
        <f>IF('EVAL SER Y DECIDIR'!N15="","",'EVAL SER Y DECIDIR'!N15)</f>
      </c>
      <c r="Q15" s="347">
        <f>IF(AUTOEVALUACIÓN!C15="","",AUTOEVALUACIÓN!C15)</f>
      </c>
      <c r="R15" s="348">
        <f t="shared" si="2"/>
      </c>
      <c r="S15" s="349"/>
      <c r="T15" s="349"/>
      <c r="U15" s="350"/>
      <c r="V15" s="350"/>
      <c r="W15" s="350"/>
    </row>
    <row r="16" ht="22.5" customHeight="1" spans="1:23" s="340" customFormat="1" x14ac:dyDescent="0.25">
      <c r="A16" s="341">
        <v>9</v>
      </c>
      <c r="B16" s="342" t="str">
        <f>IF(NOMINA!B9="","",NOMINA!B9)</f>
        <v>DUARTE MELO ANA CLARA</v>
      </c>
      <c r="C16" s="369">
        <f>IF('EVAL SER Y DECIDIR'!H16="","",'EVAL SER Y DECIDIR'!H16)</f>
      </c>
      <c r="D16" s="344"/>
      <c r="E16" s="344"/>
      <c r="F16" s="344"/>
      <c r="G16" s="344"/>
      <c r="H16" s="345"/>
      <c r="I16" s="346">
        <f t="shared" si="0"/>
      </c>
      <c r="J16" s="353"/>
      <c r="K16" s="344"/>
      <c r="L16" s="344"/>
      <c r="M16" s="344"/>
      <c r="N16" s="344"/>
      <c r="O16" s="346">
        <f t="shared" si="1"/>
      </c>
      <c r="P16" s="369">
        <f>IF('EVAL SER Y DECIDIR'!N16="","",'EVAL SER Y DECIDIR'!N16)</f>
      </c>
      <c r="Q16" s="347">
        <f>IF(AUTOEVALUACIÓN!C16="","",AUTOEVALUACIÓN!C16)</f>
      </c>
      <c r="R16" s="348">
        <f t="shared" si="2"/>
      </c>
      <c r="S16" s="349"/>
      <c r="T16" s="349"/>
      <c r="U16" s="350"/>
      <c r="V16" s="350"/>
      <c r="W16" s="350"/>
    </row>
    <row r="17" ht="22.5" customHeight="1" spans="1:23" s="340" customFormat="1" x14ac:dyDescent="0.25">
      <c r="A17" s="341">
        <v>10</v>
      </c>
      <c r="B17" s="342" t="str">
        <f>IF(NOMINA!B10="","",NOMINA!B10)</f>
        <v>GONZALES ROJAS ANTONELLA INDIRA</v>
      </c>
      <c r="C17" s="369">
        <f>IF('EVAL SER Y DECIDIR'!H17="","",'EVAL SER Y DECIDIR'!H17)</f>
      </c>
      <c r="D17" s="344"/>
      <c r="E17" s="344"/>
      <c r="F17" s="344"/>
      <c r="G17" s="344"/>
      <c r="H17" s="345"/>
      <c r="I17" s="346">
        <f t="shared" si="0"/>
      </c>
      <c r="J17" s="353"/>
      <c r="K17" s="344"/>
      <c r="L17" s="344"/>
      <c r="M17" s="344"/>
      <c r="N17" s="344"/>
      <c r="O17" s="346">
        <f t="shared" si="1"/>
      </c>
      <c r="P17" s="369">
        <f>IF('EVAL SER Y DECIDIR'!N17="","",'EVAL SER Y DECIDIR'!N17)</f>
      </c>
      <c r="Q17" s="347">
        <f>IF(AUTOEVALUACIÓN!C17="","",AUTOEVALUACIÓN!C17)</f>
      </c>
      <c r="R17" s="348">
        <f t="shared" si="2"/>
      </c>
      <c r="S17" s="349"/>
      <c r="T17" s="349"/>
      <c r="U17" s="350"/>
      <c r="V17" s="350"/>
      <c r="W17" s="350"/>
    </row>
    <row r="18" ht="22.5" customHeight="1" spans="1:23" s="340" customFormat="1" x14ac:dyDescent="0.25">
      <c r="A18" s="341">
        <v>11</v>
      </c>
      <c r="B18" s="342" t="str">
        <f>IF(NOMINA!B11="","",NOMINA!B11)</f>
        <v>GUERRA PANTIGOSO ROGER ALEJANDRO</v>
      </c>
      <c r="C18" s="369">
        <f>IF('EVAL SER Y DECIDIR'!H18="","",'EVAL SER Y DECIDIR'!H18)</f>
      </c>
      <c r="D18" s="344"/>
      <c r="E18" s="344"/>
      <c r="F18" s="344"/>
      <c r="G18" s="344"/>
      <c r="H18" s="345"/>
      <c r="I18" s="346">
        <f t="shared" si="0"/>
      </c>
      <c r="J18" s="353"/>
      <c r="K18" s="344"/>
      <c r="L18" s="344"/>
      <c r="M18" s="344"/>
      <c r="N18" s="344"/>
      <c r="O18" s="346">
        <f t="shared" si="1"/>
      </c>
      <c r="P18" s="369">
        <f>IF('EVAL SER Y DECIDIR'!N18="","",'EVAL SER Y DECIDIR'!N18)</f>
      </c>
      <c r="Q18" s="347">
        <f>IF(AUTOEVALUACIÓN!C18="","",AUTOEVALUACIÓN!C18)</f>
      </c>
      <c r="R18" s="348">
        <f t="shared" si="2"/>
      </c>
      <c r="S18" s="349"/>
      <c r="T18" s="349"/>
      <c r="U18" s="350"/>
      <c r="V18" s="350"/>
      <c r="W18" s="350"/>
    </row>
    <row r="19" ht="22.5" customHeight="1" spans="1:23" s="340" customFormat="1" x14ac:dyDescent="0.25">
      <c r="A19" s="341">
        <v>12</v>
      </c>
      <c r="B19" s="342" t="str">
        <f>IF(NOMINA!B12="","",NOMINA!B12)</f>
        <v>LEON GARNICA JUNIOR ISAIAS</v>
      </c>
      <c r="C19" s="369">
        <f>IF('EVAL SER Y DECIDIR'!H19="","",'EVAL SER Y DECIDIR'!H19)</f>
      </c>
      <c r="D19" s="344"/>
      <c r="E19" s="344"/>
      <c r="F19" s="344"/>
      <c r="G19" s="344"/>
      <c r="H19" s="345"/>
      <c r="I19" s="346">
        <f t="shared" si="0"/>
      </c>
      <c r="J19" s="353"/>
      <c r="K19" s="344"/>
      <c r="L19" s="344"/>
      <c r="M19" s="344"/>
      <c r="N19" s="344"/>
      <c r="O19" s="346">
        <f t="shared" si="1"/>
      </c>
      <c r="P19" s="369">
        <f>IF('EVAL SER Y DECIDIR'!N19="","",'EVAL SER Y DECIDIR'!N19)</f>
      </c>
      <c r="Q19" s="347">
        <f>IF(AUTOEVALUACIÓN!C19="","",AUTOEVALUACIÓN!C19)</f>
      </c>
      <c r="R19" s="348">
        <f t="shared" si="2"/>
      </c>
      <c r="S19" s="349"/>
      <c r="T19" s="349"/>
      <c r="U19" s="350"/>
      <c r="V19" s="350"/>
      <c r="W19" s="350"/>
    </row>
    <row r="20" ht="22.5" customHeight="1" spans="1:23" s="340" customFormat="1" x14ac:dyDescent="0.25">
      <c r="A20" s="341">
        <v>13</v>
      </c>
      <c r="B20" s="342" t="str">
        <f>IF(NOMINA!B13="","",NOMINA!B13)</f>
        <v>MAMANI ESTRADA MARISOL CARMEN</v>
      </c>
      <c r="C20" s="369">
        <f>IF('EVAL SER Y DECIDIR'!H20="","",'EVAL SER Y DECIDIR'!H20)</f>
      </c>
      <c r="D20" s="344"/>
      <c r="E20" s="344"/>
      <c r="F20" s="344"/>
      <c r="G20" s="344"/>
      <c r="H20" s="345"/>
      <c r="I20" s="346">
        <f t="shared" si="0"/>
      </c>
      <c r="J20" s="353"/>
      <c r="K20" s="344"/>
      <c r="L20" s="344"/>
      <c r="M20" s="344"/>
      <c r="N20" s="344"/>
      <c r="O20" s="346">
        <f t="shared" si="1"/>
      </c>
      <c r="P20" s="369">
        <f>IF('EVAL SER Y DECIDIR'!N20="","",'EVAL SER Y DECIDIR'!N20)</f>
      </c>
      <c r="Q20" s="347">
        <f>IF(AUTOEVALUACIÓN!C20="","",AUTOEVALUACIÓN!C20)</f>
      </c>
      <c r="R20" s="348">
        <f t="shared" si="2"/>
      </c>
      <c r="S20" s="349"/>
      <c r="T20" s="349"/>
      <c r="U20" s="350"/>
      <c r="V20" s="350"/>
      <c r="W20" s="350"/>
    </row>
    <row r="21" ht="22.5" customHeight="1" spans="1:23" s="340" customFormat="1" x14ac:dyDescent="0.25">
      <c r="A21" s="341">
        <v>14</v>
      </c>
      <c r="B21" s="342" t="str">
        <f>IF(NOMINA!B14="","",NOMINA!B14)</f>
        <v>MURILLO CALIZAYA DAVID GABRIEL</v>
      </c>
      <c r="C21" s="369">
        <f>IF('EVAL SER Y DECIDIR'!H21="","",'EVAL SER Y DECIDIR'!H21)</f>
      </c>
      <c r="D21" s="344"/>
      <c r="E21" s="344"/>
      <c r="F21" s="344"/>
      <c r="G21" s="344"/>
      <c r="H21" s="345"/>
      <c r="I21" s="346">
        <f t="shared" si="0"/>
      </c>
      <c r="J21" s="353"/>
      <c r="K21" s="344"/>
      <c r="L21" s="344"/>
      <c r="M21" s="344"/>
      <c r="N21" s="344"/>
      <c r="O21" s="346">
        <f t="shared" si="1"/>
      </c>
      <c r="P21" s="369">
        <f>IF('EVAL SER Y DECIDIR'!N21="","",'EVAL SER Y DECIDIR'!N21)</f>
      </c>
      <c r="Q21" s="347">
        <f>IF(AUTOEVALUACIÓN!C21="","",AUTOEVALUACIÓN!C21)</f>
      </c>
      <c r="R21" s="348">
        <f t="shared" si="2"/>
      </c>
      <c r="S21" s="349"/>
      <c r="T21" s="349"/>
      <c r="U21" s="350"/>
      <c r="V21" s="350"/>
      <c r="W21" s="350"/>
    </row>
    <row r="22" ht="22.5" customHeight="1" spans="1:23" s="340" customFormat="1" x14ac:dyDescent="0.25">
      <c r="A22" s="341">
        <v>15</v>
      </c>
      <c r="B22" s="342" t="str">
        <f>IF(NOMINA!B15="","",NOMINA!B15)</f>
        <v>OROSCO LIMACHI ADRIAN </v>
      </c>
      <c r="C22" s="369">
        <f>IF('EVAL SER Y DECIDIR'!H22="","",'EVAL SER Y DECIDIR'!H22)</f>
      </c>
      <c r="D22" s="344"/>
      <c r="E22" s="344"/>
      <c r="F22" s="344"/>
      <c r="G22" s="344"/>
      <c r="H22" s="345"/>
      <c r="I22" s="346">
        <f t="shared" si="0"/>
      </c>
      <c r="J22" s="353"/>
      <c r="K22" s="344"/>
      <c r="L22" s="344"/>
      <c r="M22" s="344"/>
      <c r="N22" s="344"/>
      <c r="O22" s="346">
        <f t="shared" si="1"/>
      </c>
      <c r="P22" s="369">
        <f>IF('EVAL SER Y DECIDIR'!N22="","",'EVAL SER Y DECIDIR'!N22)</f>
      </c>
      <c r="Q22" s="347">
        <f>IF(AUTOEVALUACIÓN!C22="","",AUTOEVALUACIÓN!C22)</f>
      </c>
      <c r="R22" s="348">
        <f t="shared" si="2"/>
      </c>
      <c r="S22" s="349"/>
      <c r="T22" s="349"/>
      <c r="U22" s="350"/>
      <c r="V22" s="350"/>
      <c r="W22" s="350"/>
    </row>
    <row r="23" ht="22.5" customHeight="1" spans="1:23" s="340" customFormat="1" x14ac:dyDescent="0.25">
      <c r="A23" s="341">
        <v>16</v>
      </c>
      <c r="B23" s="342" t="str">
        <f>IF(NOMINA!B16="","",NOMINA!B16)</f>
        <v>REINAGA CHOQUECALLATA DAYANA </v>
      </c>
      <c r="C23" s="369">
        <f>IF('EVAL SER Y DECIDIR'!H23="","",'EVAL SER Y DECIDIR'!H23)</f>
      </c>
      <c r="D23" s="344"/>
      <c r="E23" s="344"/>
      <c r="F23" s="344"/>
      <c r="G23" s="344"/>
      <c r="H23" s="345"/>
      <c r="I23" s="346">
        <f t="shared" si="0"/>
      </c>
      <c r="J23" s="353"/>
      <c r="K23" s="344"/>
      <c r="L23" s="344"/>
      <c r="M23" s="344"/>
      <c r="N23" s="344"/>
      <c r="O23" s="346">
        <f t="shared" si="1"/>
      </c>
      <c r="P23" s="369">
        <f>IF('EVAL SER Y DECIDIR'!N23="","",'EVAL SER Y DECIDIR'!N23)</f>
      </c>
      <c r="Q23" s="347">
        <f>IF(AUTOEVALUACIÓN!C23="","",AUTOEVALUACIÓN!C23)</f>
      </c>
      <c r="R23" s="348">
        <f t="shared" si="2"/>
      </c>
      <c r="S23" s="349"/>
      <c r="T23" s="349"/>
      <c r="U23" s="350"/>
      <c r="V23" s="350"/>
      <c r="W23" s="350"/>
    </row>
    <row r="24" ht="22.5" customHeight="1" spans="1:23" s="340" customFormat="1" x14ac:dyDescent="0.25">
      <c r="A24" s="341">
        <v>17</v>
      </c>
      <c r="B24" s="342" t="str">
        <f>IF(NOMINA!B17="","",NOMINA!B17)</f>
        <v>RIVERO VIDAL LUZ MARIA</v>
      </c>
      <c r="C24" s="369">
        <f>IF('EVAL SER Y DECIDIR'!H24="","",'EVAL SER Y DECIDIR'!H24)</f>
      </c>
      <c r="D24" s="344"/>
      <c r="E24" s="344"/>
      <c r="F24" s="344"/>
      <c r="G24" s="344"/>
      <c r="H24" s="345"/>
      <c r="I24" s="346">
        <f t="shared" si="0"/>
      </c>
      <c r="J24" s="353"/>
      <c r="K24" s="344"/>
      <c r="L24" s="344"/>
      <c r="M24" s="344"/>
      <c r="N24" s="344"/>
      <c r="O24" s="346">
        <f t="shared" si="1"/>
      </c>
      <c r="P24" s="369">
        <f>IF('EVAL SER Y DECIDIR'!N24="","",'EVAL SER Y DECIDIR'!N24)</f>
      </c>
      <c r="Q24" s="347">
        <f>IF(AUTOEVALUACIÓN!C24="","",AUTOEVALUACIÓN!C24)</f>
      </c>
      <c r="R24" s="348">
        <f t="shared" si="2"/>
      </c>
      <c r="S24" s="349"/>
      <c r="T24" s="349"/>
      <c r="U24" s="350"/>
      <c r="V24" s="350"/>
      <c r="W24" s="350"/>
    </row>
    <row r="25" ht="22.5" customHeight="1" spans="1:23" s="340" customFormat="1" x14ac:dyDescent="0.25">
      <c r="A25" s="341">
        <v>18</v>
      </c>
      <c r="B25" s="342" t="str">
        <f>IF(NOMINA!B18="","",NOMINA!B18)</f>
        <v>ROJAS MESA KIMBERLYN DARLY</v>
      </c>
      <c r="C25" s="369">
        <f>IF('EVAL SER Y DECIDIR'!H25="","",'EVAL SER Y DECIDIR'!H25)</f>
      </c>
      <c r="D25" s="344"/>
      <c r="E25" s="344"/>
      <c r="F25" s="344"/>
      <c r="G25" s="344"/>
      <c r="H25" s="345"/>
      <c r="I25" s="346">
        <f t="shared" si="0"/>
      </c>
      <c r="J25" s="353"/>
      <c r="K25" s="344"/>
      <c r="L25" s="344"/>
      <c r="M25" s="344"/>
      <c r="N25" s="344"/>
      <c r="O25" s="346">
        <f t="shared" si="1"/>
      </c>
      <c r="P25" s="369">
        <f>IF('EVAL SER Y DECIDIR'!N25="","",'EVAL SER Y DECIDIR'!N25)</f>
      </c>
      <c r="Q25" s="347">
        <f>IF(AUTOEVALUACIÓN!C25="","",AUTOEVALUACIÓN!C25)</f>
      </c>
      <c r="R25" s="348">
        <f t="shared" si="2"/>
      </c>
      <c r="S25" s="349"/>
      <c r="T25" s="349"/>
      <c r="U25" s="350"/>
      <c r="V25" s="350"/>
      <c r="W25" s="350"/>
    </row>
    <row r="26" ht="22.5" customHeight="1" spans="1:23" s="340" customFormat="1" x14ac:dyDescent="0.25">
      <c r="A26" s="341">
        <v>19</v>
      </c>
      <c r="B26" s="342" t="str">
        <f>IF(NOMINA!B19="","",NOMINA!B19)</f>
        <v>SOLIZ SAAVEDRA FERNANDO MARTIN</v>
      </c>
      <c r="C26" s="369">
        <f>IF('EVAL SER Y DECIDIR'!H26="","",'EVAL SER Y DECIDIR'!H26)</f>
      </c>
      <c r="D26" s="344"/>
      <c r="E26" s="344"/>
      <c r="F26" s="344"/>
      <c r="G26" s="344"/>
      <c r="H26" s="345"/>
      <c r="I26" s="346">
        <f t="shared" si="0"/>
      </c>
      <c r="J26" s="353"/>
      <c r="K26" s="344"/>
      <c r="L26" s="344"/>
      <c r="M26" s="344"/>
      <c r="N26" s="344"/>
      <c r="O26" s="346">
        <f t="shared" si="1"/>
      </c>
      <c r="P26" s="369">
        <f>IF('EVAL SER Y DECIDIR'!N26="","",'EVAL SER Y DECIDIR'!N26)</f>
      </c>
      <c r="Q26" s="347">
        <f>IF(AUTOEVALUACIÓN!C26="","",AUTOEVALUACIÓN!C26)</f>
      </c>
      <c r="R26" s="348">
        <f t="shared" si="2"/>
      </c>
      <c r="S26" s="349"/>
      <c r="T26" s="349"/>
      <c r="U26" s="350"/>
      <c r="V26" s="350"/>
      <c r="W26" s="350"/>
    </row>
    <row r="27" ht="22.5" customHeight="1" spans="1:23" s="340" customFormat="1" x14ac:dyDescent="0.25">
      <c r="A27" s="341">
        <v>20</v>
      </c>
      <c r="B27" s="342" t="str">
        <f>IF(NOMINA!B20="","",NOMINA!B20)</f>
        <v>VILLARROEL CAMPOS ISAIAS ORIOL</v>
      </c>
      <c r="C27" s="369">
        <f>IF('EVAL SER Y DECIDIR'!H27="","",'EVAL SER Y DECIDIR'!H27)</f>
      </c>
      <c r="D27" s="344"/>
      <c r="E27" s="344"/>
      <c r="F27" s="344"/>
      <c r="G27" s="344"/>
      <c r="H27" s="345"/>
      <c r="I27" s="346">
        <f t="shared" si="0"/>
      </c>
      <c r="J27" s="353"/>
      <c r="K27" s="344"/>
      <c r="L27" s="344"/>
      <c r="M27" s="344"/>
      <c r="N27" s="344"/>
      <c r="O27" s="346">
        <f t="shared" si="1"/>
      </c>
      <c r="P27" s="369">
        <f>IF('EVAL SER Y DECIDIR'!N27="","",'EVAL SER Y DECIDIR'!N27)</f>
      </c>
      <c r="Q27" s="347">
        <f>IF(AUTOEVALUACIÓN!C27="","",AUTOEVALUACIÓN!C27)</f>
      </c>
      <c r="R27" s="348">
        <f t="shared" si="2"/>
      </c>
      <c r="S27" s="349"/>
      <c r="T27" s="349"/>
      <c r="U27" s="350"/>
      <c r="V27" s="350"/>
      <c r="W27" s="350"/>
    </row>
    <row r="28" ht="22.5" customHeight="1" spans="1:23" s="340" customFormat="1" x14ac:dyDescent="0.25">
      <c r="A28" s="341">
        <v>21</v>
      </c>
      <c r="B28" s="342" t="str">
        <f>IF(NOMINA!B21="","",NOMINA!B21)</f>
        <v>  </v>
      </c>
      <c r="C28" s="369">
        <f>IF('EVAL SER Y DECIDIR'!H28="","",'EVAL SER Y DECIDIR'!H28)</f>
      </c>
      <c r="D28" s="344"/>
      <c r="E28" s="344"/>
      <c r="F28" s="344"/>
      <c r="G28" s="344"/>
      <c r="H28" s="345"/>
      <c r="I28" s="346">
        <f t="shared" si="0"/>
      </c>
      <c r="J28" s="353"/>
      <c r="K28" s="344"/>
      <c r="L28" s="344"/>
      <c r="M28" s="344"/>
      <c r="N28" s="344"/>
      <c r="O28" s="346">
        <f t="shared" si="1"/>
      </c>
      <c r="P28" s="369">
        <f>IF('EVAL SER Y DECIDIR'!N28="","",'EVAL SER Y DECIDIR'!N28)</f>
      </c>
      <c r="Q28" s="347">
        <f>IF(AUTOEVALUACIÓN!C28="","",AUTOEVALUACIÓN!C28)</f>
      </c>
      <c r="R28" s="348">
        <f t="shared" si="2"/>
      </c>
      <c r="S28" s="349"/>
      <c r="T28" s="349"/>
      <c r="U28" s="350"/>
      <c r="V28" s="350"/>
      <c r="W28" s="350"/>
    </row>
    <row r="29" ht="22.5" customHeight="1" spans="1:23" s="340" customFormat="1" x14ac:dyDescent="0.25">
      <c r="A29" s="341">
        <v>22</v>
      </c>
      <c r="B29" s="342" t="str">
        <f>IF(NOMINA!B22="","",NOMINA!B22)</f>
        <v>  </v>
      </c>
      <c r="C29" s="369">
        <f>IF('EVAL SER Y DECIDIR'!H29="","",'EVAL SER Y DECIDIR'!H29)</f>
      </c>
      <c r="D29" s="344"/>
      <c r="E29" s="344"/>
      <c r="F29" s="344"/>
      <c r="G29" s="344"/>
      <c r="H29" s="345"/>
      <c r="I29" s="346">
        <f t="shared" si="0"/>
      </c>
      <c r="J29" s="353"/>
      <c r="K29" s="344"/>
      <c r="L29" s="344"/>
      <c r="M29" s="344"/>
      <c r="N29" s="344"/>
      <c r="O29" s="346">
        <f t="shared" si="1"/>
      </c>
      <c r="P29" s="369">
        <f>IF('EVAL SER Y DECIDIR'!N29="","",'EVAL SER Y DECIDIR'!N29)</f>
      </c>
      <c r="Q29" s="347">
        <f>IF(AUTOEVALUACIÓN!C29="","",AUTOEVALUACIÓN!C29)</f>
      </c>
      <c r="R29" s="348">
        <f t="shared" si="2"/>
      </c>
      <c r="S29" s="349"/>
      <c r="T29" s="349"/>
      <c r="U29" s="350"/>
      <c r="V29" s="350"/>
      <c r="W29" s="350"/>
    </row>
    <row r="30" ht="22.5" customHeight="1" spans="1:23" s="340" customFormat="1" x14ac:dyDescent="0.25">
      <c r="A30" s="341">
        <v>23</v>
      </c>
      <c r="B30" s="342" t="str">
        <f>IF(NOMINA!B23="","",NOMINA!B23)</f>
        <v>  </v>
      </c>
      <c r="C30" s="369">
        <f>IF('EVAL SER Y DECIDIR'!H30="","",'EVAL SER Y DECIDIR'!H30)</f>
      </c>
      <c r="D30" s="344"/>
      <c r="E30" s="344"/>
      <c r="F30" s="344"/>
      <c r="G30" s="344"/>
      <c r="H30" s="345"/>
      <c r="I30" s="346">
        <f t="shared" si="0"/>
      </c>
      <c r="J30" s="353"/>
      <c r="K30" s="344"/>
      <c r="L30" s="344"/>
      <c r="M30" s="344"/>
      <c r="N30" s="344"/>
      <c r="O30" s="346">
        <f t="shared" si="1"/>
      </c>
      <c r="P30" s="369">
        <f>IF('EVAL SER Y DECIDIR'!N30="","",'EVAL SER Y DECIDIR'!N30)</f>
      </c>
      <c r="Q30" s="347">
        <f>IF(AUTOEVALUACIÓN!C30="","",AUTOEVALUACIÓN!C30)</f>
      </c>
      <c r="R30" s="348">
        <f t="shared" si="2"/>
      </c>
      <c r="S30" s="349"/>
      <c r="T30" s="349"/>
      <c r="U30" s="350"/>
      <c r="V30" s="350"/>
      <c r="W30" s="350"/>
    </row>
    <row r="31" ht="22.5" customHeight="1" spans="1:23" s="340" customFormat="1" x14ac:dyDescent="0.25">
      <c r="A31" s="341">
        <v>24</v>
      </c>
      <c r="B31" s="342" t="str">
        <f>IF(NOMINA!B24="","",NOMINA!B24)</f>
        <v>  </v>
      </c>
      <c r="C31" s="369">
        <f>IF('EVAL SER Y DECIDIR'!H31="","",'EVAL SER Y DECIDIR'!H31)</f>
      </c>
      <c r="D31" s="344"/>
      <c r="E31" s="344"/>
      <c r="F31" s="344"/>
      <c r="G31" s="344"/>
      <c r="H31" s="345"/>
      <c r="I31" s="346">
        <f t="shared" si="0"/>
      </c>
      <c r="J31" s="353"/>
      <c r="K31" s="344"/>
      <c r="L31" s="344"/>
      <c r="M31" s="344"/>
      <c r="N31" s="344"/>
      <c r="O31" s="346">
        <f t="shared" si="1"/>
      </c>
      <c r="P31" s="369">
        <f>IF('EVAL SER Y DECIDIR'!N31="","",'EVAL SER Y DECIDIR'!N31)</f>
      </c>
      <c r="Q31" s="347">
        <f>IF(AUTOEVALUACIÓN!C31="","",AUTOEVALUACIÓN!C31)</f>
      </c>
      <c r="R31" s="348">
        <f t="shared" si="2"/>
      </c>
      <c r="S31" s="349"/>
      <c r="T31" s="349"/>
      <c r="U31" s="350"/>
      <c r="V31" s="350"/>
      <c r="W31" s="350"/>
    </row>
    <row r="32" ht="22.5" customHeight="1" spans="1:23" s="340" customFormat="1" x14ac:dyDescent="0.25">
      <c r="A32" s="341">
        <v>25</v>
      </c>
      <c r="B32" s="342" t="str">
        <f>IF(NOMINA!B25="","",NOMINA!B25)</f>
        <v>  </v>
      </c>
      <c r="C32" s="369">
        <f>IF('EVAL SER Y DECIDIR'!H32="","",'EVAL SER Y DECIDIR'!H32)</f>
      </c>
      <c r="D32" s="344"/>
      <c r="E32" s="344"/>
      <c r="F32" s="344"/>
      <c r="G32" s="344"/>
      <c r="H32" s="345"/>
      <c r="I32" s="346">
        <f t="shared" si="0"/>
      </c>
      <c r="J32" s="353"/>
      <c r="K32" s="344"/>
      <c r="L32" s="344"/>
      <c r="M32" s="344"/>
      <c r="N32" s="344"/>
      <c r="O32" s="346">
        <f t="shared" si="1"/>
      </c>
      <c r="P32" s="369">
        <f>IF('EVAL SER Y DECIDIR'!N32="","",'EVAL SER Y DECIDIR'!N32)</f>
      </c>
      <c r="Q32" s="347">
        <f>IF(AUTOEVALUACIÓN!C32="","",AUTOEVALUACIÓN!C32)</f>
      </c>
      <c r="R32" s="348">
        <f t="shared" si="2"/>
      </c>
      <c r="S32" s="349"/>
      <c r="T32" s="349"/>
      <c r="U32" s="350"/>
      <c r="V32" s="350"/>
      <c r="W32" s="350"/>
    </row>
    <row r="33" ht="18.95" customHeight="1" hidden="1" spans="1:23" s="340" customFormat="1" x14ac:dyDescent="0.25">
      <c r="A33" s="341">
        <v>26</v>
      </c>
      <c r="B33" s="342" t="str">
        <f>IF(NOMINA!B26="","",NOMINA!B26)</f>
        <v>  </v>
      </c>
      <c r="C33" s="369">
        <f>IF('EVAL SER Y DECIDIR'!H33="","",'EVAL SER Y DECIDIR'!H33)</f>
      </c>
      <c r="D33" s="344"/>
      <c r="E33" s="344"/>
      <c r="F33" s="344"/>
      <c r="G33" s="344"/>
      <c r="H33" s="345"/>
      <c r="I33" s="346">
        <f t="shared" si="0"/>
      </c>
      <c r="J33" s="353"/>
      <c r="K33" s="344"/>
      <c r="L33" s="344"/>
      <c r="M33" s="344"/>
      <c r="N33" s="344"/>
      <c r="O33" s="346">
        <f t="shared" si="1"/>
      </c>
      <c r="P33" s="369">
        <f>IF('EVAL SER Y DECIDIR'!N33="","",'EVAL SER Y DECIDIR'!N33)</f>
      </c>
      <c r="Q33" s="347">
        <f>IF(AUTOEVALUACIÓN!C33="","",AUTOEVALUACIÓN!C33)</f>
      </c>
      <c r="R33" s="348">
        <f t="shared" si="2"/>
      </c>
      <c r="S33" s="349"/>
      <c r="T33" s="349"/>
      <c r="U33" s="350"/>
      <c r="V33" s="350"/>
      <c r="W33" s="350"/>
    </row>
    <row r="34" ht="18.95" customHeight="1" hidden="1" spans="1:23" s="340" customFormat="1" x14ac:dyDescent="0.25">
      <c r="A34" s="341">
        <v>27</v>
      </c>
      <c r="B34" s="342" t="str">
        <f>IF(NOMINA!B27="","",NOMINA!B27)</f>
        <v>  </v>
      </c>
      <c r="C34" s="369">
        <f>IF('EVAL SER Y DECIDIR'!H34="","",'EVAL SER Y DECIDIR'!H34)</f>
      </c>
      <c r="D34" s="344"/>
      <c r="E34" s="344"/>
      <c r="F34" s="344"/>
      <c r="G34" s="344"/>
      <c r="H34" s="345"/>
      <c r="I34" s="346">
        <f t="shared" si="0"/>
      </c>
      <c r="J34" s="353"/>
      <c r="K34" s="344"/>
      <c r="L34" s="344"/>
      <c r="M34" s="344"/>
      <c r="N34" s="344"/>
      <c r="O34" s="346">
        <f t="shared" si="1"/>
      </c>
      <c r="P34" s="369">
        <f>IF('EVAL SER Y DECIDIR'!N34="","",'EVAL SER Y DECIDIR'!N34)</f>
      </c>
      <c r="Q34" s="347">
        <f>IF(AUTOEVALUACIÓN!C34="","",AUTOEVALUACIÓN!C34)</f>
      </c>
      <c r="R34" s="348">
        <f t="shared" si="2"/>
      </c>
      <c r="S34" s="349"/>
      <c r="T34" s="349"/>
      <c r="U34" s="350"/>
      <c r="V34" s="350"/>
      <c r="W34" s="350"/>
    </row>
    <row r="35" ht="18.95" customHeight="1" hidden="1" spans="1:23" s="340" customFormat="1" x14ac:dyDescent="0.25">
      <c r="A35" s="341">
        <v>28</v>
      </c>
      <c r="B35" s="342" t="str">
        <f>IF(NOMINA!B28="","",NOMINA!B28)</f>
        <v>  </v>
      </c>
      <c r="C35" s="369">
        <f>IF('EVAL SER Y DECIDIR'!H35="","",'EVAL SER Y DECIDIR'!H35)</f>
      </c>
      <c r="D35" s="344"/>
      <c r="E35" s="344"/>
      <c r="F35" s="344"/>
      <c r="G35" s="344"/>
      <c r="H35" s="345"/>
      <c r="I35" s="346">
        <f t="shared" si="0"/>
      </c>
      <c r="J35" s="353"/>
      <c r="K35" s="344"/>
      <c r="L35" s="344"/>
      <c r="M35" s="344"/>
      <c r="N35" s="344"/>
      <c r="O35" s="346">
        <f t="shared" si="1"/>
      </c>
      <c r="P35" s="369">
        <f>IF('EVAL SER Y DECIDIR'!N35="","",'EVAL SER Y DECIDIR'!N35)</f>
      </c>
      <c r="Q35" s="347">
        <f>IF(AUTOEVALUACIÓN!C35="","",AUTOEVALUACIÓN!C35)</f>
      </c>
      <c r="R35" s="348">
        <f t="shared" si="2"/>
      </c>
      <c r="S35" s="349"/>
      <c r="T35" s="349"/>
      <c r="U35" s="350"/>
      <c r="V35" s="350"/>
      <c r="W35" s="350"/>
    </row>
    <row r="36" ht="18.95" customHeight="1" hidden="1" spans="1:23" s="340" customFormat="1" x14ac:dyDescent="0.25">
      <c r="A36" s="341">
        <v>29</v>
      </c>
      <c r="B36" s="342" t="str">
        <f>IF(NOMINA!B29="","",NOMINA!B29)</f>
        <v>  </v>
      </c>
      <c r="C36" s="369">
        <f>IF('EVAL SER Y DECIDIR'!H36="","",'EVAL SER Y DECIDIR'!H36)</f>
      </c>
      <c r="D36" s="344"/>
      <c r="E36" s="344"/>
      <c r="F36" s="344"/>
      <c r="G36" s="344"/>
      <c r="H36" s="345"/>
      <c r="I36" s="346">
        <f t="shared" si="0"/>
      </c>
      <c r="J36" s="353"/>
      <c r="K36" s="344"/>
      <c r="L36" s="344"/>
      <c r="M36" s="344"/>
      <c r="N36" s="344"/>
      <c r="O36" s="346">
        <f t="shared" si="1"/>
      </c>
      <c r="P36" s="369">
        <f>IF('EVAL SER Y DECIDIR'!N36="","",'EVAL SER Y DECIDIR'!N36)</f>
      </c>
      <c r="Q36" s="347">
        <f>IF(AUTOEVALUACIÓN!C36="","",AUTOEVALUACIÓN!C36)</f>
      </c>
      <c r="R36" s="348">
        <f t="shared" si="2"/>
      </c>
      <c r="S36" s="349"/>
      <c r="T36" s="349"/>
      <c r="U36" s="350"/>
      <c r="V36" s="350"/>
      <c r="W36" s="350"/>
    </row>
    <row r="37" ht="18.95" customHeight="1" hidden="1" spans="1:23" s="340" customFormat="1" x14ac:dyDescent="0.25">
      <c r="A37" s="341">
        <v>30</v>
      </c>
      <c r="B37" s="342" t="str">
        <f>IF(NOMINA!B30="","",NOMINA!B30)</f>
        <v>  </v>
      </c>
      <c r="C37" s="369">
        <f>IF('EVAL SER Y DECIDIR'!H37="","",'EVAL SER Y DECIDIR'!H37)</f>
      </c>
      <c r="D37" s="344"/>
      <c r="E37" s="344"/>
      <c r="F37" s="344"/>
      <c r="G37" s="344"/>
      <c r="H37" s="345"/>
      <c r="I37" s="346">
        <f t="shared" si="0"/>
      </c>
      <c r="J37" s="353"/>
      <c r="K37" s="344"/>
      <c r="L37" s="344"/>
      <c r="M37" s="344"/>
      <c r="N37" s="344"/>
      <c r="O37" s="346">
        <f t="shared" si="1"/>
      </c>
      <c r="P37" s="369">
        <f>IF('EVAL SER Y DECIDIR'!N37="","",'EVAL SER Y DECIDIR'!N37)</f>
      </c>
      <c r="Q37" s="347">
        <f>IF(AUTOEVALUACIÓN!C37="","",AUTOEVALUACIÓN!C37)</f>
      </c>
      <c r="R37" s="348">
        <f t="shared" si="2"/>
      </c>
      <c r="S37" s="349"/>
      <c r="T37" s="349"/>
      <c r="U37" s="350"/>
      <c r="V37" s="350"/>
      <c r="W37" s="350"/>
    </row>
    <row r="38" ht="16.5" customHeight="1" hidden="1" spans="1:23" s="340" customFormat="1" x14ac:dyDescent="0.25">
      <c r="A38" s="341">
        <v>31</v>
      </c>
      <c r="B38" s="342" t="str">
        <f>IF(NOMINA!B31="","",NOMINA!B31)</f>
        <v>  </v>
      </c>
      <c r="C38" s="369">
        <f>IF('EVAL SER Y DECIDIR'!H38="","",'EVAL SER Y DECIDIR'!H38)</f>
      </c>
      <c r="D38" s="344"/>
      <c r="E38" s="344"/>
      <c r="F38" s="344"/>
      <c r="G38" s="344"/>
      <c r="H38" s="345"/>
      <c r="I38" s="346">
        <f t="shared" si="0"/>
      </c>
      <c r="J38" s="353"/>
      <c r="K38" s="344"/>
      <c r="L38" s="344"/>
      <c r="M38" s="344"/>
      <c r="N38" s="344"/>
      <c r="O38" s="346">
        <f t="shared" si="1"/>
      </c>
      <c r="P38" s="369">
        <f>IF('EVAL SER Y DECIDIR'!N38="","",'EVAL SER Y DECIDIR'!N38)</f>
      </c>
      <c r="Q38" s="347">
        <f>IF(AUTOEVALUACIÓN!C38="","",AUTOEVALUACIÓN!C38)</f>
      </c>
      <c r="R38" s="348">
        <f t="shared" si="2"/>
      </c>
      <c r="S38" s="349"/>
      <c r="T38" s="349"/>
      <c r="U38" s="350"/>
      <c r="V38" s="350"/>
      <c r="W38" s="350"/>
    </row>
    <row r="39" ht="16.5" customHeight="1" hidden="1" spans="1:23" s="340" customFormat="1" x14ac:dyDescent="0.25">
      <c r="A39" s="341">
        <v>32</v>
      </c>
      <c r="B39" s="342" t="str">
        <f>IF(NOMINA!B32="","",NOMINA!B32)</f>
        <v>  </v>
      </c>
      <c r="C39" s="369">
        <f>IF('EVAL SER Y DECIDIR'!H39="","",'EVAL SER Y DECIDIR'!H39)</f>
      </c>
      <c r="D39" s="344"/>
      <c r="E39" s="344"/>
      <c r="F39" s="344"/>
      <c r="G39" s="344"/>
      <c r="H39" s="345"/>
      <c r="I39" s="346">
        <f t="shared" si="0"/>
      </c>
      <c r="J39" s="353"/>
      <c r="K39" s="344"/>
      <c r="L39" s="344"/>
      <c r="M39" s="344"/>
      <c r="N39" s="344"/>
      <c r="O39" s="346">
        <f t="shared" si="1"/>
      </c>
      <c r="P39" s="369">
        <f>IF('EVAL SER Y DECIDIR'!N39="","",'EVAL SER Y DECIDIR'!N39)</f>
      </c>
      <c r="Q39" s="347">
        <f>IF(AUTOEVALUACIÓN!C39="","",AUTOEVALUACIÓN!C39)</f>
      </c>
      <c r="R39" s="348">
        <f t="shared" si="2"/>
      </c>
      <c r="S39" s="349"/>
      <c r="T39" s="349"/>
      <c r="U39" s="350"/>
      <c r="V39" s="350"/>
      <c r="W39" s="350"/>
    </row>
    <row r="40" ht="16.5" customHeight="1" hidden="1" spans="1:23" s="340" customFormat="1" x14ac:dyDescent="0.25">
      <c r="A40" s="341">
        <v>33</v>
      </c>
      <c r="B40" s="342" t="str">
        <f>IF(NOMINA!B33="","",NOMINA!B33)</f>
        <v>  </v>
      </c>
      <c r="C40" s="369">
        <f>IF('EVAL SER Y DECIDIR'!H40="","",'EVAL SER Y DECIDIR'!H40)</f>
      </c>
      <c r="D40" s="344"/>
      <c r="E40" s="344"/>
      <c r="F40" s="344"/>
      <c r="G40" s="344"/>
      <c r="H40" s="345"/>
      <c r="I40" s="346">
        <f t="shared" si="0"/>
      </c>
      <c r="J40" s="353"/>
      <c r="K40" s="344"/>
      <c r="L40" s="344"/>
      <c r="M40" s="344"/>
      <c r="N40" s="344"/>
      <c r="O40" s="346">
        <f t="shared" si="1"/>
      </c>
      <c r="P40" s="369">
        <f>IF('EVAL SER Y DECIDIR'!N40="","",'EVAL SER Y DECIDIR'!N40)</f>
      </c>
      <c r="Q40" s="347">
        <f>IF(AUTOEVALUACIÓN!C40="","",AUTOEVALUACIÓN!C40)</f>
      </c>
      <c r="R40" s="348">
        <f t="shared" si="2"/>
      </c>
      <c r="S40" s="349"/>
      <c r="T40" s="349"/>
      <c r="U40" s="350"/>
      <c r="V40" s="350"/>
      <c r="W40" s="350"/>
    </row>
    <row r="41" ht="16.5" customHeight="1" hidden="1" spans="1:23" s="340" customFormat="1" x14ac:dyDescent="0.25">
      <c r="A41" s="341">
        <v>34</v>
      </c>
      <c r="B41" s="342" t="str">
        <f>IF(NOMINA!B34="","",NOMINA!B34)</f>
        <v>  </v>
      </c>
      <c r="C41" s="369">
        <f>IF('EVAL SER Y DECIDIR'!H41="","",'EVAL SER Y DECIDIR'!H41)</f>
      </c>
      <c r="D41" s="344"/>
      <c r="E41" s="344"/>
      <c r="F41" s="344"/>
      <c r="G41" s="344"/>
      <c r="H41" s="345"/>
      <c r="I41" s="346">
        <f t="shared" si="0"/>
      </c>
      <c r="J41" s="353"/>
      <c r="K41" s="344"/>
      <c r="L41" s="344"/>
      <c r="M41" s="344"/>
      <c r="N41" s="344"/>
      <c r="O41" s="346">
        <f t="shared" si="1"/>
      </c>
      <c r="P41" s="369">
        <f>IF('EVAL SER Y DECIDIR'!N41="","",'EVAL SER Y DECIDIR'!N41)</f>
      </c>
      <c r="Q41" s="347">
        <f>IF(AUTOEVALUACIÓN!C41="","",AUTOEVALUACIÓN!C41)</f>
      </c>
      <c r="R41" s="348">
        <f t="shared" si="2"/>
      </c>
      <c r="S41" s="349"/>
      <c r="T41" s="349"/>
      <c r="U41" s="350"/>
      <c r="V41" s="350"/>
      <c r="W41" s="350"/>
    </row>
    <row r="42" ht="16.5" customHeight="1" hidden="1" spans="1:23" s="340" customFormat="1" x14ac:dyDescent="0.25">
      <c r="A42" s="341">
        <v>35</v>
      </c>
      <c r="B42" s="342" t="str">
        <f>IF(NOMINA!B35="","",NOMINA!B35)</f>
        <v>  </v>
      </c>
      <c r="C42" s="369">
        <f>IF('EVAL SER Y DECIDIR'!H42="","",'EVAL SER Y DECIDIR'!H42)</f>
      </c>
      <c r="D42" s="344"/>
      <c r="E42" s="344"/>
      <c r="F42" s="344"/>
      <c r="G42" s="344"/>
      <c r="H42" s="345"/>
      <c r="I42" s="346">
        <f t="shared" si="0"/>
      </c>
      <c r="J42" s="353"/>
      <c r="K42" s="344"/>
      <c r="L42" s="344"/>
      <c r="M42" s="344"/>
      <c r="N42" s="344"/>
      <c r="O42" s="346">
        <f t="shared" si="1"/>
      </c>
      <c r="P42" s="369">
        <f>IF('EVAL SER Y DECIDIR'!N42="","",'EVAL SER Y DECIDIR'!N42)</f>
      </c>
      <c r="Q42" s="347">
        <f>IF(AUTOEVALUACIÓN!C42="","",AUTOEVALUACIÓN!C42)</f>
      </c>
      <c r="R42" s="348">
        <f t="shared" si="2"/>
      </c>
      <c r="S42" s="349"/>
      <c r="T42" s="349"/>
      <c r="U42" s="350"/>
      <c r="V42" s="350"/>
      <c r="W42" s="350"/>
    </row>
    <row r="43" ht="15.6" customHeight="1" hidden="1" spans="1:23" s="340" customFormat="1" x14ac:dyDescent="0.25">
      <c r="A43" s="341">
        <v>36</v>
      </c>
      <c r="B43" s="342" t="str">
        <f>IF(NOMINA!B36="","",NOMINA!B36)</f>
        <v>  </v>
      </c>
      <c r="C43" s="369">
        <f>IF('EVAL SER Y DECIDIR'!H43="","",'EVAL SER Y DECIDIR'!H43)</f>
      </c>
      <c r="D43" s="344"/>
      <c r="E43" s="344"/>
      <c r="F43" s="344"/>
      <c r="G43" s="344"/>
      <c r="H43" s="345"/>
      <c r="I43" s="346">
        <f t="shared" si="0"/>
      </c>
      <c r="J43" s="353"/>
      <c r="K43" s="344"/>
      <c r="L43" s="344"/>
      <c r="M43" s="344"/>
      <c r="N43" s="344"/>
      <c r="O43" s="346">
        <f t="shared" si="1"/>
      </c>
      <c r="P43" s="369">
        <f>IF('EVAL SER Y DECIDIR'!N43="","",'EVAL SER Y DECIDIR'!N43)</f>
      </c>
      <c r="Q43" s="347">
        <f>IF(AUTOEVALUACIÓN!C43="","",AUTOEVALUACIÓN!C43)</f>
      </c>
      <c r="R43" s="348">
        <f t="shared" si="2"/>
      </c>
      <c r="S43" s="349"/>
      <c r="T43" s="349"/>
      <c r="U43" s="350"/>
      <c r="V43" s="350"/>
      <c r="W43" s="350"/>
    </row>
    <row r="44" ht="15.6" customHeight="1" hidden="1" spans="1:23" s="340" customFormat="1" x14ac:dyDescent="0.25">
      <c r="A44" s="341">
        <v>37</v>
      </c>
      <c r="B44" s="342" t="str">
        <f>IF(NOMINA!B37="","",NOMINA!B37)</f>
        <v>  </v>
      </c>
      <c r="C44" s="369">
        <f>IF('EVAL SER Y DECIDIR'!H44="","",'EVAL SER Y DECIDIR'!H44)</f>
      </c>
      <c r="D44" s="344"/>
      <c r="E44" s="344"/>
      <c r="F44" s="344"/>
      <c r="G44" s="344"/>
      <c r="H44" s="345"/>
      <c r="I44" s="346">
        <f t="shared" si="0"/>
      </c>
      <c r="J44" s="353"/>
      <c r="K44" s="344"/>
      <c r="L44" s="344"/>
      <c r="M44" s="344"/>
      <c r="N44" s="344"/>
      <c r="O44" s="346">
        <f t="shared" si="1"/>
      </c>
      <c r="P44" s="369">
        <f>IF('EVAL SER Y DECIDIR'!N44="","",'EVAL SER Y DECIDIR'!N44)</f>
      </c>
      <c r="Q44" s="347">
        <f>IF(AUTOEVALUACIÓN!C44="","",AUTOEVALUACIÓN!C44)</f>
      </c>
      <c r="R44" s="348">
        <f t="shared" si="2"/>
      </c>
      <c r="S44" s="349"/>
      <c r="T44" s="349"/>
      <c r="U44" s="350"/>
      <c r="V44" s="350"/>
      <c r="W44" s="350"/>
    </row>
    <row r="45" ht="15.6" customHeight="1" hidden="1" spans="1:23" s="340" customFormat="1" x14ac:dyDescent="0.25">
      <c r="A45" s="341">
        <v>38</v>
      </c>
      <c r="B45" s="342" t="str">
        <f>IF(NOMINA!B38="","",NOMINA!B38)</f>
        <v>  </v>
      </c>
      <c r="C45" s="369">
        <f>IF('EVAL SER Y DECIDIR'!H45="","",'EVAL SER Y DECIDIR'!H45)</f>
      </c>
      <c r="D45" s="344"/>
      <c r="E45" s="344"/>
      <c r="F45" s="344"/>
      <c r="G45" s="344"/>
      <c r="H45" s="345"/>
      <c r="I45" s="346">
        <f t="shared" si="0"/>
      </c>
      <c r="J45" s="353"/>
      <c r="K45" s="344"/>
      <c r="L45" s="344"/>
      <c r="M45" s="344"/>
      <c r="N45" s="344"/>
      <c r="O45" s="346">
        <f t="shared" si="1"/>
      </c>
      <c r="P45" s="369">
        <f>IF('EVAL SER Y DECIDIR'!N45="","",'EVAL SER Y DECIDIR'!N45)</f>
      </c>
      <c r="Q45" s="347">
        <f>IF(AUTOEVALUACIÓN!C45="","",AUTOEVALUACIÓN!C45)</f>
      </c>
      <c r="R45" s="348">
        <f t="shared" si="2"/>
      </c>
      <c r="S45" s="350"/>
      <c r="T45" s="350"/>
      <c r="U45" s="350"/>
      <c r="V45" s="350"/>
      <c r="W45" s="350"/>
    </row>
    <row r="46" ht="14.45" customHeight="1" hidden="1" spans="1:23" s="340" customFormat="1" x14ac:dyDescent="0.25">
      <c r="A46" s="341">
        <v>39</v>
      </c>
      <c r="B46" s="342" t="str">
        <f>IF(NOMINA!B39="","",NOMINA!B39)</f>
        <v>  </v>
      </c>
      <c r="C46" s="369">
        <f>IF('EVAL SER Y DECIDIR'!H46="","",'EVAL SER Y DECIDIR'!H46)</f>
      </c>
      <c r="D46" s="344"/>
      <c r="E46" s="344"/>
      <c r="F46" s="344"/>
      <c r="G46" s="344"/>
      <c r="H46" s="345"/>
      <c r="I46" s="346">
        <f t="shared" si="0"/>
      </c>
      <c r="J46" s="353"/>
      <c r="K46" s="344"/>
      <c r="L46" s="344"/>
      <c r="M46" s="344"/>
      <c r="N46" s="344"/>
      <c r="O46" s="346">
        <f t="shared" si="1"/>
      </c>
      <c r="P46" s="369">
        <f>IF('EVAL SER Y DECIDIR'!N46="","",'EVAL SER Y DECIDIR'!N46)</f>
      </c>
      <c r="Q46" s="347">
        <f>IF(AUTOEVALUACIÓN!C46="","",AUTOEVALUACIÓN!C46)</f>
      </c>
      <c r="R46" s="348">
        <f t="shared" si="2"/>
      </c>
      <c r="S46" s="350"/>
      <c r="T46" s="350"/>
      <c r="U46" s="350"/>
      <c r="V46" s="350"/>
      <c r="W46" s="350"/>
    </row>
    <row r="47" ht="14.45" customHeight="1" hidden="1" spans="1:23" s="340" customFormat="1" x14ac:dyDescent="0.25">
      <c r="A47" s="341">
        <v>40</v>
      </c>
      <c r="B47" s="342" t="str">
        <f>IF(NOMINA!B40="","",NOMINA!B40)</f>
        <v>  </v>
      </c>
      <c r="C47" s="369">
        <f>IF('EVAL SER Y DECIDIR'!H47="","",'EVAL SER Y DECIDIR'!H47)</f>
      </c>
      <c r="D47" s="344"/>
      <c r="E47" s="344"/>
      <c r="F47" s="344"/>
      <c r="G47" s="344"/>
      <c r="H47" s="345"/>
      <c r="I47" s="346">
        <f t="shared" si="0"/>
      </c>
      <c r="J47" s="353"/>
      <c r="K47" s="344"/>
      <c r="L47" s="344"/>
      <c r="M47" s="344"/>
      <c r="N47" s="344"/>
      <c r="O47" s="346">
        <f t="shared" si="1"/>
      </c>
      <c r="P47" s="369">
        <f>IF('EVAL SER Y DECIDIR'!N47="","",'EVAL SER Y DECIDIR'!N47)</f>
      </c>
      <c r="Q47" s="347">
        <f>IF(AUTOEVALUACIÓN!C47="","",AUTOEVALUACIÓN!C47)</f>
      </c>
      <c r="R47" s="348">
        <f t="shared" si="2"/>
      </c>
      <c r="S47" s="350"/>
      <c r="T47" s="350"/>
      <c r="U47" s="350"/>
      <c r="V47" s="350"/>
      <c r="W47" s="350"/>
    </row>
    <row r="48" ht="14.45" customHeight="1" hidden="1" spans="1:23" s="340" customFormat="1" x14ac:dyDescent="0.25">
      <c r="A48" s="341">
        <v>41</v>
      </c>
      <c r="B48" s="342" t="str">
        <f>IF(NOMINA!B41="","",NOMINA!B41)</f>
        <v>  </v>
      </c>
      <c r="C48" s="369">
        <f>IF('EVAL SER Y DECIDIR'!H48="","",'EVAL SER Y DECIDIR'!H48)</f>
      </c>
      <c r="D48" s="344"/>
      <c r="E48" s="344"/>
      <c r="F48" s="344"/>
      <c r="G48" s="344"/>
      <c r="H48" s="345"/>
      <c r="I48" s="346">
        <f t="shared" si="0"/>
      </c>
      <c r="J48" s="353"/>
      <c r="K48" s="344"/>
      <c r="L48" s="344"/>
      <c r="M48" s="344"/>
      <c r="N48" s="344"/>
      <c r="O48" s="346">
        <f t="shared" si="1"/>
      </c>
      <c r="P48" s="369">
        <f>IF('EVAL SER Y DECIDIR'!N48="","",'EVAL SER Y DECIDIR'!N48)</f>
      </c>
      <c r="Q48" s="347">
        <f>IF(AUTOEVALUACIÓN!C48="","",AUTOEVALUACIÓN!C48)</f>
      </c>
      <c r="R48" s="348">
        <f t="shared" si="2"/>
      </c>
      <c r="S48" s="350"/>
      <c r="T48" s="350"/>
      <c r="U48" s="350"/>
      <c r="V48" s="350"/>
      <c r="W48" s="350"/>
    </row>
    <row r="49" ht="14.45" customHeight="1" hidden="1" spans="1:23" s="340" customFormat="1" x14ac:dyDescent="0.25">
      <c r="A49" s="341">
        <v>42</v>
      </c>
      <c r="B49" s="342" t="str">
        <f>IF(NOMINA!B42="","",NOMINA!B42)</f>
        <v>  </v>
      </c>
      <c r="C49" s="369">
        <f>IF('EVAL SER Y DECIDIR'!H49="","",'EVAL SER Y DECIDIR'!H49)</f>
      </c>
      <c r="D49" s="344"/>
      <c r="E49" s="344"/>
      <c r="F49" s="344"/>
      <c r="G49" s="344"/>
      <c r="H49" s="345"/>
      <c r="I49" s="346">
        <f t="shared" si="0"/>
      </c>
      <c r="J49" s="353"/>
      <c r="K49" s="344"/>
      <c r="L49" s="344"/>
      <c r="M49" s="344"/>
      <c r="N49" s="344"/>
      <c r="O49" s="346">
        <f t="shared" si="1"/>
      </c>
      <c r="P49" s="369">
        <f>IF('EVAL SER Y DECIDIR'!N49="","",'EVAL SER Y DECIDIR'!N49)</f>
      </c>
      <c r="Q49" s="347">
        <f>IF(AUTOEVALUACIÓN!C49="","",AUTOEVALUACIÓN!C49)</f>
      </c>
      <c r="R49" s="348">
        <f t="shared" si="2"/>
      </c>
      <c r="S49" s="350"/>
      <c r="T49" s="350"/>
      <c r="U49" s="350"/>
      <c r="V49" s="350"/>
      <c r="W49" s="350"/>
    </row>
    <row r="50" ht="15" customHeight="1" hidden="1" spans="1:23" s="340" customFormat="1" x14ac:dyDescent="0.25">
      <c r="A50" s="341">
        <v>43</v>
      </c>
      <c r="B50" s="342" t="str">
        <f>IF(NOMINA!B43="","",NOMINA!B43)</f>
        <v>  </v>
      </c>
      <c r="C50" s="369">
        <f>IF('EVAL SER Y DECIDIR'!H50="","",'EVAL SER Y DECIDIR'!H50)</f>
      </c>
      <c r="D50" s="344"/>
      <c r="E50" s="344"/>
      <c r="F50" s="344"/>
      <c r="G50" s="344"/>
      <c r="H50" s="345"/>
      <c r="I50" s="346">
        <f t="shared" si="0"/>
      </c>
      <c r="J50" s="353"/>
      <c r="K50" s="344"/>
      <c r="L50" s="344"/>
      <c r="M50" s="344"/>
      <c r="N50" s="344"/>
      <c r="O50" s="346">
        <f t="shared" si="1"/>
      </c>
      <c r="P50" s="369">
        <f>IF('EVAL SER Y DECIDIR'!N50="","",'EVAL SER Y DECIDIR'!N50)</f>
      </c>
      <c r="Q50" s="347">
        <f>IF(AUTOEVALUACIÓN!C50="","",AUTOEVALUACIÓN!C50)</f>
      </c>
      <c r="R50" s="348">
        <f t="shared" si="2"/>
      </c>
      <c r="S50" s="350"/>
      <c r="T50" s="350"/>
      <c r="U50" s="350"/>
      <c r="V50" s="350"/>
      <c r="W50" s="350"/>
    </row>
    <row r="51" ht="15" customHeight="1" hidden="1" spans="1:23" s="340" customFormat="1" x14ac:dyDescent="0.25">
      <c r="A51" s="341">
        <v>44</v>
      </c>
      <c r="B51" s="342" t="str">
        <f>IF(NOMINA!B44="","",NOMINA!B44)</f>
        <v>  </v>
      </c>
      <c r="C51" s="369">
        <f>IF('EVAL SER Y DECIDIR'!H51="","",'EVAL SER Y DECIDIR'!H51)</f>
      </c>
      <c r="D51" s="344"/>
      <c r="E51" s="344"/>
      <c r="F51" s="344"/>
      <c r="G51" s="344"/>
      <c r="H51" s="345"/>
      <c r="I51" s="346">
        <f t="shared" si="0"/>
      </c>
      <c r="J51" s="353"/>
      <c r="K51" s="344"/>
      <c r="L51" s="344"/>
      <c r="M51" s="344"/>
      <c r="N51" s="344"/>
      <c r="O51" s="346">
        <f t="shared" si="1"/>
      </c>
      <c r="P51" s="369">
        <f>IF('EVAL SER Y DECIDIR'!N51="","",'EVAL SER Y DECIDIR'!N51)</f>
      </c>
      <c r="Q51" s="347">
        <f>IF(AUTOEVALUACIÓN!C51="","",AUTOEVALUACIÓN!C51)</f>
      </c>
      <c r="R51" s="348">
        <f t="shared" si="2"/>
      </c>
      <c r="S51" s="350"/>
      <c r="T51" s="350"/>
      <c r="U51" s="350"/>
      <c r="V51" s="350"/>
      <c r="W51" s="350"/>
    </row>
    <row r="52" ht="15" customHeight="1" hidden="1" spans="1:23" s="340" customFormat="1" x14ac:dyDescent="0.25">
      <c r="A52" s="341">
        <v>45</v>
      </c>
      <c r="B52" s="342" t="str">
        <f>IF(NOMINA!B45="","",NOMINA!B45)</f>
        <v>  </v>
      </c>
      <c r="C52" s="369">
        <f>IF('EVAL SER Y DECIDIR'!H52="","",'EVAL SER Y DECIDIR'!H52)</f>
      </c>
      <c r="D52" s="344"/>
      <c r="E52" s="344"/>
      <c r="F52" s="344"/>
      <c r="G52" s="344"/>
      <c r="H52" s="345"/>
      <c r="I52" s="346">
        <f t="shared" si="0"/>
      </c>
      <c r="J52" s="353"/>
      <c r="K52" s="344"/>
      <c r="L52" s="344"/>
      <c r="M52" s="344"/>
      <c r="N52" s="344"/>
      <c r="O52" s="346">
        <f t="shared" si="1"/>
      </c>
      <c r="P52" s="369">
        <f>IF('EVAL SER Y DECIDIR'!N52="","",'EVAL SER Y DECIDIR'!N52)</f>
      </c>
      <c r="Q52" s="347">
        <f>IF(AUTOEVALUACIÓN!C52="","",AUTOEVALUACIÓN!C52)</f>
      </c>
      <c r="R52" s="348">
        <f t="shared" si="2"/>
      </c>
      <c r="S52" s="350"/>
      <c r="T52" s="350"/>
      <c r="U52" s="350"/>
      <c r="V52" s="350"/>
      <c r="W52" s="350"/>
    </row>
    <row r="53" ht="15" customHeight="1" hidden="1" spans="1:23" s="340" customFormat="1" x14ac:dyDescent="0.25">
      <c r="A53" s="341">
        <v>46</v>
      </c>
      <c r="B53" s="342">
        <f>IF(NOMINA!B46="","",NOMINA!B46)</f>
      </c>
      <c r="C53" s="351">
        <f>IF('EVAL SER Y DECIDIR'!H53="","",'EVAL SER Y DECIDIR'!H53)</f>
      </c>
      <c r="D53" s="344"/>
      <c r="E53" s="344"/>
      <c r="F53" s="344"/>
      <c r="G53" s="344"/>
      <c r="H53" s="345"/>
      <c r="I53" s="352">
        <f t="shared" ref="I53:I55" si="3">IF(ISERROR(ROUND(AVERAGE(D53:H53),0)),"",ROUND(AVERAGE(D53:H53),0))</f>
      </c>
      <c r="J53" s="353"/>
      <c r="K53" s="344"/>
      <c r="L53" s="344"/>
      <c r="M53" s="344"/>
      <c r="N53" s="344"/>
      <c r="O53" s="352">
        <f t="shared" ref="O53:O55" si="4">IF(ISERROR(ROUND(AVERAGE(J53:N53),0)),"",ROUND(AVERAGE(J53:N53),0))</f>
      </c>
      <c r="P53" s="351">
        <f>IF('EVAL SER Y DECIDIR'!N53="","",'EVAL SER Y DECIDIR'!N53)</f>
      </c>
      <c r="Q53" s="347">
        <f>IF(AUTOEVALUACIÓN!C53="","",AUTOEVALUACIÓN!C53)</f>
      </c>
      <c r="R53" s="348">
        <f t="shared" si="2"/>
      </c>
      <c r="S53" s="350"/>
      <c r="T53" s="350"/>
      <c r="U53" s="350"/>
      <c r="V53" s="350"/>
      <c r="W53" s="350"/>
    </row>
    <row r="54" ht="15" customHeight="1" hidden="1" spans="1:23" s="340" customFormat="1" x14ac:dyDescent="0.25">
      <c r="A54" s="341">
        <v>47</v>
      </c>
      <c r="B54" s="342">
        <f>IF(NOMINA!B47="","",NOMINA!B47)</f>
      </c>
      <c r="C54" s="351">
        <f>IF('EVAL SER Y DECIDIR'!H54="","",'EVAL SER Y DECIDIR'!H54)</f>
      </c>
      <c r="D54" s="344"/>
      <c r="E54" s="344"/>
      <c r="F54" s="344"/>
      <c r="G54" s="344"/>
      <c r="H54" s="345"/>
      <c r="I54" s="352">
        <f t="shared" si="3"/>
      </c>
      <c r="J54" s="353"/>
      <c r="K54" s="344"/>
      <c r="L54" s="344"/>
      <c r="M54" s="344"/>
      <c r="N54" s="344"/>
      <c r="O54" s="352">
        <f t="shared" si="4"/>
      </c>
      <c r="P54" s="351">
        <f>IF('EVAL SER Y DECIDIR'!N54="","",'EVAL SER Y DECIDIR'!N54)</f>
      </c>
      <c r="Q54" s="347">
        <f>IF(AUTOEVALUACIÓN!C54="","",AUTOEVALUACIÓN!C54)</f>
      </c>
      <c r="R54" s="348">
        <f t="shared" si="2"/>
      </c>
      <c r="S54" s="350"/>
      <c r="T54" s="350"/>
      <c r="U54" s="350"/>
      <c r="V54" s="350"/>
      <c r="W54" s="350"/>
    </row>
    <row r="55" ht="15" customHeight="1" hidden="1" spans="1:18" x14ac:dyDescent="0.25">
      <c r="A55" s="354">
        <v>48</v>
      </c>
      <c r="B55" s="355">
        <f>IF(NOMINA!B48="","",NOMINA!B48)</f>
      </c>
      <c r="C55" s="351">
        <f>IF('EVAL SER Y DECIDIR'!H55="","",'EVAL SER Y DECIDIR'!H55)</f>
      </c>
      <c r="D55" s="356"/>
      <c r="E55" s="356"/>
      <c r="F55" s="356"/>
      <c r="G55" s="356"/>
      <c r="H55" s="357"/>
      <c r="I55" s="358">
        <f t="shared" si="3"/>
      </c>
      <c r="J55" s="359"/>
      <c r="K55" s="356"/>
      <c r="L55" s="356"/>
      <c r="M55" s="356"/>
      <c r="N55" s="356"/>
      <c r="O55" s="358">
        <f t="shared" si="4"/>
      </c>
      <c r="P55" s="351">
        <f>IF('EVAL SER Y DECIDIR'!N55="","",'EVAL SER Y DECIDIR'!N55)</f>
      </c>
      <c r="Q55" s="360">
        <f>IF(AUTOEVALUACIÓN!C55="","",AUTOEVALUACIÓN!C55)</f>
      </c>
      <c r="R55" s="348">
        <f t="shared" si="2"/>
      </c>
    </row>
  </sheetData>
  <sheetProtection sheet="1" formatCells="0" formatColumns="0" formatRows="0"/>
  <mergeCells count="20">
    <mergeCell ref="A2:R2"/>
    <mergeCell ref="D5:I5"/>
    <mergeCell ref="J5:O5"/>
    <mergeCell ref="A5:A7"/>
    <mergeCell ref="C5:C7"/>
    <mergeCell ref="P5:P7"/>
    <mergeCell ref="Q5:Q7"/>
    <mergeCell ref="R5:R7"/>
    <mergeCell ref="D6:D7"/>
    <mergeCell ref="E6:E7"/>
    <mergeCell ref="F6:F7"/>
    <mergeCell ref="G6:G7"/>
    <mergeCell ref="H6:H7"/>
    <mergeCell ref="I6:I7"/>
    <mergeCell ref="J6:J7"/>
    <mergeCell ref="K6:K7"/>
    <mergeCell ref="L6:L7"/>
    <mergeCell ref="M6:M7"/>
    <mergeCell ref="N6:N7"/>
    <mergeCell ref="O6:O7"/>
  </mergeCells>
  <conditionalFormatting sqref="R8:R55">
    <cfRule type="cellIs" dxfId="24" priority="1" operator="between">
      <formula>1</formula>
      <formula>50</formula>
    </cfRule>
  </conditionalFormatting>
  <dataValidations count="6">
    <dataValidation type="whole" allowBlank="1" showInputMessage="1" showErrorMessage="1" error="Ingrese solo numeros de 1 - 45" sqref="D10:H52">
      <formula1>1</formula1>
      <formula2>45</formula2>
    </dataValidation>
    <dataValidation type="whole" allowBlank="1" showInputMessage="1" showErrorMessage="1" error="Ingrese solo numeros de 1 - 35" sqref="D53:H55">
      <formula1>1</formula1>
      <formula2>35</formula2>
    </dataValidation>
    <dataValidation type="whole" allowBlank="1" showInputMessage="1" showErrorMessage="1" error="Ingrese solo numeros de 1 - 45" sqref="D8:H52">
      <formula1>1</formula1>
      <formula2>45</formula2>
    </dataValidation>
    <dataValidation type="whole" allowBlank="1" showInputMessage="1" showErrorMessage="1" error="Ingrese solo numeros de 1 - 40" sqref="J10:N52">
      <formula1>1</formula1>
      <formula2>40</formula2>
    </dataValidation>
    <dataValidation type="whole" allowBlank="1" showInputMessage="1" showErrorMessage="1" error="Ingrese solo numeros de 1 - 35" sqref="J53:N55">
      <formula1>1</formula1>
      <formula2>35</formula2>
    </dataValidation>
    <dataValidation type="whole" allowBlank="1" showInputMessage="1" showErrorMessage="1" error="Ingrese solo numeros de 1 - 40" sqref="J8:N52">
      <formula1>1</formula1>
      <formula2>40</formula2>
    </dataValidation>
  </dataValidations>
  <printOptions horizontalCentered="1"/>
  <pageMargins left="0.4724409448818898" right="0.1968503937007874" top="0.3937007874015748" bottom="0.1968503937007874" header="0.31496062992125984" footer="0.07874015748031496"/>
  <pageSetup orientation="portrait" horizontalDpi="4294967294" verticalDpi="4294967295" scale="94" fitToWidth="1" fitToHeight="0" firstPageNumber="1" useFirstPageNumber="1" copies="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  <pageSetUpPr fitToPage="1"/>
  </sheetPr>
  <dimension ref="A1:Z55"/>
  <sheetViews>
    <sheetView workbookViewId="0" zoomScale="100" zoomScaleNormal="100" view="pageBreakPreview">
      <selection activeCell="A8" sqref="A8"/>
    </sheetView>
  </sheetViews>
  <sheetFormatPr defaultRowHeight="15" outlineLevelRow="0" outlineLevelCol="0" x14ac:dyDescent="0.25" defaultColWidth="10.5703125"/>
  <cols>
    <col min="1" max="1" width="2.85546875" customWidth="1"/>
    <col min="2" max="2" width="33.5703125" customWidth="1"/>
    <col min="3" max="3" width="3.7109375" customWidth="1"/>
    <col min="4" max="8" width="4.7109375" customWidth="1"/>
    <col min="9" max="9" width="3.7109375" customWidth="1"/>
    <col min="10" max="14" width="4.7109375" customWidth="1"/>
    <col min="15" max="16" width="3.7109375" customWidth="1"/>
    <col min="17" max="17" width="2.7109375" customWidth="1"/>
    <col min="18" max="18" width="5.28515625" customWidth="1"/>
    <col min="19" max="23" width="5.7109375" style="306" customWidth="1"/>
    <col min="24" max="26" width="5.7109375" customWidth="1"/>
  </cols>
  <sheetData>
    <row r="1" ht="12" customHeight="1" spans="1:18" x14ac:dyDescent="0.25">
      <c r="A1" s="22" t="str">
        <f>NOMINA!$F$1</f>
        <v>U.E. "BEATRIZ HARTMANN DE BEDREGAL"</v>
      </c>
      <c r="B1" s="307"/>
      <c r="C1" s="307"/>
      <c r="D1" s="307"/>
      <c r="E1" s="307"/>
      <c r="F1" s="307"/>
      <c r="G1" s="307"/>
      <c r="H1" s="307"/>
      <c r="I1" s="307"/>
      <c r="J1" s="307"/>
      <c r="K1" s="307"/>
      <c r="L1" s="307"/>
      <c r="M1" s="307"/>
      <c r="N1" s="307"/>
      <c r="O1" s="307"/>
      <c r="P1" s="307"/>
      <c r="Q1" s="307"/>
      <c r="R1" s="307"/>
    </row>
    <row r="2" ht="16.5" customHeight="1" spans="1:18" s="361" customFormat="1" x14ac:dyDescent="0.25">
      <c r="A2" s="362" t="s">
        <v>435</v>
      </c>
      <c r="B2" s="362"/>
      <c r="C2" s="362"/>
      <c r="D2" s="362"/>
      <c r="E2" s="362"/>
      <c r="F2" s="362"/>
      <c r="G2" s="362"/>
      <c r="H2" s="362"/>
      <c r="I2" s="362"/>
      <c r="J2" s="362"/>
      <c r="K2" s="362"/>
      <c r="L2" s="362"/>
      <c r="M2" s="362"/>
      <c r="N2" s="362"/>
      <c r="O2" s="362"/>
      <c r="P2" s="362"/>
      <c r="Q2" s="362"/>
      <c r="R2" s="362"/>
    </row>
    <row r="3" ht="18.95" customHeight="1" spans="1:18" x14ac:dyDescent="0.25">
      <c r="A3" s="307" t="str">
        <f>NOMINA!$C$1</f>
        <v>PROFESOR(A): SARA VALDIVIA ARANCIBIA</v>
      </c>
      <c r="B3" s="310"/>
      <c r="C3" s="307"/>
      <c r="D3" s="307"/>
      <c r="E3" s="307"/>
      <c r="F3" s="57"/>
      <c r="G3" s="307"/>
      <c r="H3" s="307" t="s">
        <v>453</v>
      </c>
      <c r="I3" s="307"/>
      <c r="J3" s="307"/>
      <c r="K3" s="307"/>
      <c r="L3" s="307"/>
      <c r="M3" s="307"/>
      <c r="N3" s="307"/>
      <c r="O3" s="307"/>
      <c r="P3" s="307"/>
      <c r="Q3" s="307"/>
      <c r="R3" s="307"/>
    </row>
    <row r="4" ht="18.95" customHeight="1" spans="1:18" x14ac:dyDescent="0.25">
      <c r="A4" s="311" t="str">
        <f>NOMINA!$C$2</f>
        <v>CURSO: 5º "A" PRIMARIA</v>
      </c>
      <c r="B4" s="312"/>
      <c r="C4" s="311"/>
      <c r="D4" s="311"/>
      <c r="E4" s="311"/>
      <c r="F4" s="57"/>
      <c r="G4" s="311"/>
      <c r="H4" s="311" t="str">
        <f>NOMINA!$C$4</f>
        <v>GESTIÓN: 2024</v>
      </c>
      <c r="I4" s="311"/>
      <c r="J4" s="311"/>
      <c r="K4" s="311"/>
      <c r="L4" s="311"/>
      <c r="M4" s="311"/>
      <c r="N4" s="311"/>
      <c r="O4" s="311"/>
      <c r="P4" s="311"/>
      <c r="Q4" s="311"/>
      <c r="R4" s="311"/>
    </row>
    <row r="5" ht="15.75" customHeight="1" spans="1:18" x14ac:dyDescent="0.25">
      <c r="A5" s="313" t="s">
        <v>202</v>
      </c>
      <c r="B5" s="314" t="s">
        <v>227</v>
      </c>
      <c r="C5" s="315" t="s">
        <v>437</v>
      </c>
      <c r="D5" s="316" t="s">
        <v>438</v>
      </c>
      <c r="E5" s="316"/>
      <c r="F5" s="316"/>
      <c r="G5" s="316"/>
      <c r="H5" s="316"/>
      <c r="I5" s="317"/>
      <c r="J5" s="316" t="s">
        <v>439</v>
      </c>
      <c r="K5" s="316"/>
      <c r="L5" s="316"/>
      <c r="M5" s="316"/>
      <c r="N5" s="316"/>
      <c r="O5" s="317"/>
      <c r="P5" s="315" t="s">
        <v>440</v>
      </c>
      <c r="Q5" s="321" t="s">
        <v>441</v>
      </c>
      <c r="R5" s="322" t="s">
        <v>442</v>
      </c>
    </row>
    <row r="6" ht="66" customHeight="1" spans="1:18" x14ac:dyDescent="0.25">
      <c r="A6" s="313"/>
      <c r="B6" s="323"/>
      <c r="C6" s="324"/>
      <c r="D6" s="363"/>
      <c r="E6" s="363"/>
      <c r="F6" s="363"/>
      <c r="G6" s="363"/>
      <c r="H6" s="364"/>
      <c r="I6" s="365" t="s">
        <v>235</v>
      </c>
      <c r="J6" s="366"/>
      <c r="K6" s="363"/>
      <c r="L6" s="363"/>
      <c r="M6" s="363"/>
      <c r="N6" s="363"/>
      <c r="O6" s="328" t="s">
        <v>235</v>
      </c>
      <c r="P6" s="324"/>
      <c r="Q6" s="329"/>
      <c r="R6" s="330"/>
    </row>
    <row r="7" ht="58.5" customHeight="1" spans="1:26" x14ac:dyDescent="0.25">
      <c r="A7" s="313"/>
      <c r="B7" s="331" t="s">
        <v>240</v>
      </c>
      <c r="C7" s="332"/>
      <c r="D7" s="334"/>
      <c r="E7" s="334"/>
      <c r="F7" s="334"/>
      <c r="G7" s="334"/>
      <c r="H7" s="335"/>
      <c r="I7" s="367"/>
      <c r="J7" s="333"/>
      <c r="K7" s="334"/>
      <c r="L7" s="334"/>
      <c r="M7" s="334"/>
      <c r="N7" s="334"/>
      <c r="O7" s="336"/>
      <c r="P7" s="332"/>
      <c r="Q7" s="337"/>
      <c r="R7" s="338"/>
      <c r="T7" s="339" t="s">
        <v>448</v>
      </c>
      <c r="U7" s="339" t="s">
        <v>449</v>
      </c>
      <c r="V7" s="339" t="s">
        <v>450</v>
      </c>
      <c r="X7" s="368"/>
      <c r="Y7" s="368"/>
      <c r="Z7" s="368"/>
    </row>
    <row r="8" ht="22.5" customHeight="1" spans="1:25" s="340" customFormat="1" x14ac:dyDescent="0.25">
      <c r="A8" s="341">
        <v>1</v>
      </c>
      <c r="B8" s="342" t="str">
        <f>IF(NOMINA!B1="","",NOMINA!B1)</f>
        <v> TORREZ CAMILA VICTORIA</v>
      </c>
      <c r="C8" s="369">
        <f>IF('EVAL SER Y DECIDIR'!H8="","",'EVAL SER Y DECIDIR'!H8)</f>
      </c>
      <c r="D8" s="344"/>
      <c r="E8" s="344"/>
      <c r="F8" s="344"/>
      <c r="G8" s="344"/>
      <c r="H8" s="345"/>
      <c r="I8" s="346">
        <f>IF(ISERROR(ROUND(AVERAGE(D8:H8),0)),"",ROUND(AVERAGE(D8:H8),0))</f>
      </c>
      <c r="J8" s="353"/>
      <c r="K8" s="344"/>
      <c r="L8" s="344"/>
      <c r="M8" s="344"/>
      <c r="N8" s="344"/>
      <c r="O8" s="346">
        <f>IF(ISERROR(ROUND(AVERAGE(J8:N8),0)),"",ROUND(AVERAGE(J8:N8),0))</f>
      </c>
      <c r="P8" s="369">
        <f>IF('EVAL SER Y DECIDIR'!N8="","",'EVAL SER Y DECIDIR'!N8)</f>
      </c>
      <c r="Q8" s="347">
        <f>IF(AUTOEVALUACIÓN!C8="","",AUTOEVALUACIÓN!C8)</f>
      </c>
      <c r="R8" s="348">
        <f>IF(OR(C8="",I8="",O8="",P8="",Q8=""),"",SUM(C8,I8,O8,P8,Q8))</f>
      </c>
      <c r="S8" s="349"/>
      <c r="T8" s="349">
        <f>COUNTIFS(R8:R52,"&lt;101",R8:R52,"&gt;0")</f>
        <v>0</v>
      </c>
      <c r="U8" s="350">
        <f>COUNTIFS(R8:R52,"&lt;51",R8:R52,"&gt;1")</f>
        <v>0</v>
      </c>
      <c r="V8" s="350">
        <f>T8-U8</f>
        <v>0</v>
      </c>
      <c r="W8" s="350"/>
      <c r="X8" s="278"/>
      <c r="Y8" s="370"/>
    </row>
    <row r="9" ht="22.5" customHeight="1" spans="1:23" s="340" customFormat="1" x14ac:dyDescent="0.25">
      <c r="A9" s="341">
        <v>2</v>
      </c>
      <c r="B9" s="342" t="str">
        <f>IF(NOMINA!B2="","",NOMINA!B2)</f>
        <v>AZERO BLANCO SARAH JOYCE</v>
      </c>
      <c r="C9" s="369">
        <f>IF('EVAL SER Y DECIDIR'!H9="","",'EVAL SER Y DECIDIR'!H9)</f>
      </c>
      <c r="D9" s="344"/>
      <c r="E9" s="344"/>
      <c r="F9" s="344"/>
      <c r="G9" s="344"/>
      <c r="H9" s="345"/>
      <c r="I9" s="346">
        <f t="shared" ref="I9:I52" si="0">IF(ISERROR(ROUND(AVERAGE(D9:H9),0)),"",ROUND(AVERAGE(D9:H9),0))</f>
      </c>
      <c r="J9" s="353"/>
      <c r="K9" s="344"/>
      <c r="L9" s="344"/>
      <c r="M9" s="344"/>
      <c r="N9" s="344"/>
      <c r="O9" s="346">
        <f t="shared" ref="O9:O52" si="1">IF(ISERROR(ROUND(AVERAGE(J9:N9),0)),"",ROUND(AVERAGE(J9:N9),0))</f>
      </c>
      <c r="P9" s="369">
        <f>IF('EVAL SER Y DECIDIR'!N9="","",'EVAL SER Y DECIDIR'!N9)</f>
      </c>
      <c r="Q9" s="347">
        <f>IF(AUTOEVALUACIÓN!C9="","",AUTOEVALUACIÓN!C9)</f>
      </c>
      <c r="R9" s="348">
        <f t="shared" ref="R9:R55" si="2">IF(OR(C9="",I9="",O9="",P9="",Q9=""),"",SUM(C9,I9,O9,P9,Q9))</f>
      </c>
      <c r="S9" s="349"/>
      <c r="T9" s="349"/>
      <c r="U9" s="350"/>
      <c r="V9" s="350"/>
      <c r="W9" s="350"/>
    </row>
    <row r="10" ht="22.5" customHeight="1" spans="1:23" s="340" customFormat="1" x14ac:dyDescent="0.25">
      <c r="A10" s="341">
        <v>3</v>
      </c>
      <c r="B10" s="342" t="str">
        <f>IF(NOMINA!B3="","",NOMINA!B3)</f>
        <v>BAUTISTA MITA RODRIGO </v>
      </c>
      <c r="C10" s="369">
        <f>IF('EVAL SER Y DECIDIR'!H10="","",'EVAL SER Y DECIDIR'!H10)</f>
      </c>
      <c r="D10" s="344"/>
      <c r="E10" s="344"/>
      <c r="F10" s="344"/>
      <c r="G10" s="344"/>
      <c r="H10" s="345"/>
      <c r="I10" s="346">
        <f t="shared" si="0"/>
      </c>
      <c r="J10" s="353"/>
      <c r="K10" s="344"/>
      <c r="L10" s="344"/>
      <c r="M10" s="344"/>
      <c r="N10" s="344"/>
      <c r="O10" s="346">
        <f t="shared" si="1"/>
      </c>
      <c r="P10" s="369">
        <f>IF('EVAL SER Y DECIDIR'!N10="","",'EVAL SER Y DECIDIR'!N10)</f>
      </c>
      <c r="Q10" s="347">
        <f>IF(AUTOEVALUACIÓN!C10="","",AUTOEVALUACIÓN!C10)</f>
      </c>
      <c r="R10" s="348">
        <f t="shared" si="2"/>
      </c>
      <c r="S10" s="349"/>
      <c r="T10" s="349"/>
      <c r="U10" s="350"/>
      <c r="V10" s="350"/>
      <c r="W10" s="350"/>
    </row>
    <row r="11" ht="22.5" customHeight="1" spans="1:23" s="340" customFormat="1" x14ac:dyDescent="0.25">
      <c r="A11" s="341">
        <v>4</v>
      </c>
      <c r="B11" s="342" t="str">
        <f>IF(NOMINA!B4="","",NOMINA!B4)</f>
        <v>CANSECO PEREDO ANGELINA ISABELLA</v>
      </c>
      <c r="C11" s="369">
        <f>IF('EVAL SER Y DECIDIR'!H11="","",'EVAL SER Y DECIDIR'!H11)</f>
      </c>
      <c r="D11" s="344"/>
      <c r="E11" s="344"/>
      <c r="F11" s="344"/>
      <c r="G11" s="344"/>
      <c r="H11" s="345"/>
      <c r="I11" s="346">
        <f t="shared" si="0"/>
      </c>
      <c r="J11" s="353"/>
      <c r="K11" s="344"/>
      <c r="L11" s="344"/>
      <c r="M11" s="344"/>
      <c r="N11" s="344"/>
      <c r="O11" s="346">
        <f t="shared" si="1"/>
      </c>
      <c r="P11" s="369">
        <f>IF('EVAL SER Y DECIDIR'!N11="","",'EVAL SER Y DECIDIR'!N11)</f>
      </c>
      <c r="Q11" s="347">
        <f>IF(AUTOEVALUACIÓN!C11="","",AUTOEVALUACIÓN!C11)</f>
      </c>
      <c r="R11" s="348">
        <f t="shared" si="2"/>
      </c>
      <c r="S11" s="349"/>
      <c r="T11" s="349"/>
      <c r="U11" s="350"/>
      <c r="V11" s="350"/>
      <c r="W11" s="350"/>
    </row>
    <row r="12" ht="22.5" customHeight="1" spans="1:23" s="340" customFormat="1" x14ac:dyDescent="0.25">
      <c r="A12" s="341">
        <v>5</v>
      </c>
      <c r="B12" s="342" t="str">
        <f>IF(NOMINA!B5="","",NOMINA!B5)</f>
        <v>CERVANTES GUTIERREZ LUIS FERNANDO</v>
      </c>
      <c r="C12" s="369">
        <f>IF('EVAL SER Y DECIDIR'!H12="","",'EVAL SER Y DECIDIR'!H12)</f>
      </c>
      <c r="D12" s="344"/>
      <c r="E12" s="344"/>
      <c r="F12" s="344"/>
      <c r="G12" s="344"/>
      <c r="H12" s="345"/>
      <c r="I12" s="346">
        <f t="shared" si="0"/>
      </c>
      <c r="J12" s="353"/>
      <c r="K12" s="344"/>
      <c r="L12" s="344"/>
      <c r="M12" s="344"/>
      <c r="N12" s="344"/>
      <c r="O12" s="346">
        <f t="shared" si="1"/>
      </c>
      <c r="P12" s="369">
        <f>IF('EVAL SER Y DECIDIR'!N12="","",'EVAL SER Y DECIDIR'!N12)</f>
      </c>
      <c r="Q12" s="347">
        <f>IF(AUTOEVALUACIÓN!C12="","",AUTOEVALUACIÓN!C12)</f>
      </c>
      <c r="R12" s="348">
        <f t="shared" si="2"/>
      </c>
      <c r="S12" s="349"/>
      <c r="T12" s="349"/>
      <c r="U12" s="350"/>
      <c r="V12" s="350"/>
      <c r="W12" s="350"/>
    </row>
    <row r="13" ht="22.5" customHeight="1" spans="1:23" s="340" customFormat="1" x14ac:dyDescent="0.25">
      <c r="A13" s="341">
        <v>6</v>
      </c>
      <c r="B13" s="342" t="str">
        <f>IF(NOMINA!B6="","",NOMINA!B6)</f>
        <v>COLQUE QUENTA MICHELLE ANGELETH</v>
      </c>
      <c r="C13" s="369">
        <f>IF('EVAL SER Y DECIDIR'!H13="","",'EVAL SER Y DECIDIR'!H13)</f>
      </c>
      <c r="D13" s="344"/>
      <c r="E13" s="344"/>
      <c r="F13" s="344"/>
      <c r="G13" s="344"/>
      <c r="H13" s="345"/>
      <c r="I13" s="346">
        <f t="shared" si="0"/>
      </c>
      <c r="J13" s="353"/>
      <c r="K13" s="344"/>
      <c r="L13" s="344"/>
      <c r="M13" s="344"/>
      <c r="N13" s="344"/>
      <c r="O13" s="346">
        <f t="shared" si="1"/>
      </c>
      <c r="P13" s="369">
        <f>IF('EVAL SER Y DECIDIR'!N13="","",'EVAL SER Y DECIDIR'!N13)</f>
      </c>
      <c r="Q13" s="347">
        <f>IF(AUTOEVALUACIÓN!C13="","",AUTOEVALUACIÓN!C13)</f>
      </c>
      <c r="R13" s="348">
        <f t="shared" si="2"/>
      </c>
      <c r="S13" s="349"/>
      <c r="T13" s="349"/>
      <c r="U13" s="350"/>
      <c r="V13" s="350"/>
      <c r="W13" s="350"/>
    </row>
    <row r="14" ht="22.5" customHeight="1" spans="1:23" s="340" customFormat="1" x14ac:dyDescent="0.25">
      <c r="A14" s="341">
        <v>7</v>
      </c>
      <c r="B14" s="342" t="str">
        <f>IF(NOMINA!B7="","",NOMINA!B7)</f>
        <v>CORDOVA MONTAÑO KENDALL MATIAS</v>
      </c>
      <c r="C14" s="369">
        <f>IF('EVAL SER Y DECIDIR'!H14="","",'EVAL SER Y DECIDIR'!H14)</f>
      </c>
      <c r="D14" s="344"/>
      <c r="E14" s="344"/>
      <c r="F14" s="344"/>
      <c r="G14" s="344"/>
      <c r="H14" s="345"/>
      <c r="I14" s="346">
        <f t="shared" si="0"/>
      </c>
      <c r="J14" s="353"/>
      <c r="K14" s="344"/>
      <c r="L14" s="344"/>
      <c r="M14" s="344"/>
      <c r="N14" s="344"/>
      <c r="O14" s="346">
        <f t="shared" si="1"/>
      </c>
      <c r="P14" s="369">
        <f>IF('EVAL SER Y DECIDIR'!N14="","",'EVAL SER Y DECIDIR'!N14)</f>
      </c>
      <c r="Q14" s="347">
        <f>IF(AUTOEVALUACIÓN!C14="","",AUTOEVALUACIÓN!C14)</f>
      </c>
      <c r="R14" s="348">
        <f t="shared" si="2"/>
      </c>
      <c r="S14" s="349"/>
      <c r="T14" s="349"/>
      <c r="U14" s="350"/>
      <c r="V14" s="350"/>
      <c r="W14" s="350"/>
    </row>
    <row r="15" ht="22.5" customHeight="1" spans="1:23" s="340" customFormat="1" x14ac:dyDescent="0.25">
      <c r="A15" s="341">
        <v>8</v>
      </c>
      <c r="B15" s="342" t="str">
        <f>IF(NOMINA!B8="","",NOMINA!B8)</f>
        <v>CUCHALLO ALORAS CHRISTOPHER </v>
      </c>
      <c r="C15" s="369">
        <f>IF('EVAL SER Y DECIDIR'!H15="","",'EVAL SER Y DECIDIR'!H15)</f>
      </c>
      <c r="D15" s="344"/>
      <c r="E15" s="344"/>
      <c r="F15" s="344"/>
      <c r="G15" s="344"/>
      <c r="H15" s="345"/>
      <c r="I15" s="346">
        <f t="shared" si="0"/>
      </c>
      <c r="J15" s="353"/>
      <c r="K15" s="344"/>
      <c r="L15" s="344"/>
      <c r="M15" s="344"/>
      <c r="N15" s="344"/>
      <c r="O15" s="346">
        <f t="shared" si="1"/>
      </c>
      <c r="P15" s="369">
        <f>IF('EVAL SER Y DECIDIR'!N15="","",'EVAL SER Y DECIDIR'!N15)</f>
      </c>
      <c r="Q15" s="347">
        <f>IF(AUTOEVALUACIÓN!C15="","",AUTOEVALUACIÓN!C15)</f>
      </c>
      <c r="R15" s="348">
        <f t="shared" si="2"/>
      </c>
      <c r="S15" s="349"/>
      <c r="T15" s="349"/>
      <c r="U15" s="350"/>
      <c r="V15" s="350"/>
      <c r="W15" s="350"/>
    </row>
    <row r="16" ht="22.5" customHeight="1" spans="1:23" s="340" customFormat="1" x14ac:dyDescent="0.25">
      <c r="A16" s="341">
        <v>9</v>
      </c>
      <c r="B16" s="342" t="str">
        <f>IF(NOMINA!B9="","",NOMINA!B9)</f>
        <v>DUARTE MELO ANA CLARA</v>
      </c>
      <c r="C16" s="369">
        <f>IF('EVAL SER Y DECIDIR'!H16="","",'EVAL SER Y DECIDIR'!H16)</f>
      </c>
      <c r="D16" s="344"/>
      <c r="E16" s="344"/>
      <c r="F16" s="344"/>
      <c r="G16" s="344"/>
      <c r="H16" s="345"/>
      <c r="I16" s="346">
        <f t="shared" si="0"/>
      </c>
      <c r="J16" s="353"/>
      <c r="K16" s="344"/>
      <c r="L16" s="344"/>
      <c r="M16" s="344"/>
      <c r="N16" s="344"/>
      <c r="O16" s="346">
        <f t="shared" si="1"/>
      </c>
      <c r="P16" s="369">
        <f>IF('EVAL SER Y DECIDIR'!N16="","",'EVAL SER Y DECIDIR'!N16)</f>
      </c>
      <c r="Q16" s="347">
        <f>IF(AUTOEVALUACIÓN!C16="","",AUTOEVALUACIÓN!C16)</f>
      </c>
      <c r="R16" s="348">
        <f t="shared" si="2"/>
      </c>
      <c r="S16" s="349"/>
      <c r="T16" s="349"/>
      <c r="U16" s="350"/>
      <c r="V16" s="350"/>
      <c r="W16" s="350"/>
    </row>
    <row r="17" ht="22.5" customHeight="1" spans="1:23" s="340" customFormat="1" x14ac:dyDescent="0.25">
      <c r="A17" s="341">
        <v>10</v>
      </c>
      <c r="B17" s="342" t="str">
        <f>IF(NOMINA!B10="","",NOMINA!B10)</f>
        <v>GONZALES ROJAS ANTONELLA INDIRA</v>
      </c>
      <c r="C17" s="369">
        <f>IF('EVAL SER Y DECIDIR'!H17="","",'EVAL SER Y DECIDIR'!H17)</f>
      </c>
      <c r="D17" s="344"/>
      <c r="E17" s="344"/>
      <c r="F17" s="344"/>
      <c r="G17" s="344"/>
      <c r="H17" s="345"/>
      <c r="I17" s="346">
        <f t="shared" si="0"/>
      </c>
      <c r="J17" s="353"/>
      <c r="K17" s="344"/>
      <c r="L17" s="344"/>
      <c r="M17" s="344"/>
      <c r="N17" s="344"/>
      <c r="O17" s="346">
        <f t="shared" si="1"/>
      </c>
      <c r="P17" s="369">
        <f>IF('EVAL SER Y DECIDIR'!N17="","",'EVAL SER Y DECIDIR'!N17)</f>
      </c>
      <c r="Q17" s="347">
        <f>IF(AUTOEVALUACIÓN!C17="","",AUTOEVALUACIÓN!C17)</f>
      </c>
      <c r="R17" s="348">
        <f t="shared" si="2"/>
      </c>
      <c r="S17" s="349"/>
      <c r="T17" s="349"/>
      <c r="U17" s="350"/>
      <c r="V17" s="350"/>
      <c r="W17" s="350"/>
    </row>
    <row r="18" ht="22.5" customHeight="1" spans="1:23" s="340" customFormat="1" x14ac:dyDescent="0.25">
      <c r="A18" s="341">
        <v>11</v>
      </c>
      <c r="B18" s="342" t="str">
        <f>IF(NOMINA!B11="","",NOMINA!B11)</f>
        <v>GUERRA PANTIGOSO ROGER ALEJANDRO</v>
      </c>
      <c r="C18" s="369">
        <f>IF('EVAL SER Y DECIDIR'!H18="","",'EVAL SER Y DECIDIR'!H18)</f>
      </c>
      <c r="D18" s="344"/>
      <c r="E18" s="344"/>
      <c r="F18" s="344"/>
      <c r="G18" s="344"/>
      <c r="H18" s="345"/>
      <c r="I18" s="346">
        <f t="shared" si="0"/>
      </c>
      <c r="J18" s="353"/>
      <c r="K18" s="344"/>
      <c r="L18" s="344"/>
      <c r="M18" s="344"/>
      <c r="N18" s="344"/>
      <c r="O18" s="346">
        <f t="shared" si="1"/>
      </c>
      <c r="P18" s="369">
        <f>IF('EVAL SER Y DECIDIR'!N18="","",'EVAL SER Y DECIDIR'!N18)</f>
      </c>
      <c r="Q18" s="347">
        <f>IF(AUTOEVALUACIÓN!C18="","",AUTOEVALUACIÓN!C18)</f>
      </c>
      <c r="R18" s="348">
        <f t="shared" si="2"/>
      </c>
      <c r="S18" s="349"/>
      <c r="T18" s="349"/>
      <c r="U18" s="350"/>
      <c r="V18" s="350"/>
      <c r="W18" s="350"/>
    </row>
    <row r="19" ht="22.5" customHeight="1" spans="1:23" s="340" customFormat="1" x14ac:dyDescent="0.25">
      <c r="A19" s="341">
        <v>12</v>
      </c>
      <c r="B19" s="342" t="str">
        <f>IF(NOMINA!B12="","",NOMINA!B12)</f>
        <v>LEON GARNICA JUNIOR ISAIAS</v>
      </c>
      <c r="C19" s="369">
        <f>IF('EVAL SER Y DECIDIR'!H19="","",'EVAL SER Y DECIDIR'!H19)</f>
      </c>
      <c r="D19" s="344"/>
      <c r="E19" s="344"/>
      <c r="F19" s="344"/>
      <c r="G19" s="344"/>
      <c r="H19" s="345"/>
      <c r="I19" s="346">
        <f t="shared" si="0"/>
      </c>
      <c r="J19" s="353"/>
      <c r="K19" s="344"/>
      <c r="L19" s="344"/>
      <c r="M19" s="344"/>
      <c r="N19" s="344"/>
      <c r="O19" s="346">
        <f t="shared" si="1"/>
      </c>
      <c r="P19" s="369">
        <f>IF('EVAL SER Y DECIDIR'!N19="","",'EVAL SER Y DECIDIR'!N19)</f>
      </c>
      <c r="Q19" s="347">
        <f>IF(AUTOEVALUACIÓN!C19="","",AUTOEVALUACIÓN!C19)</f>
      </c>
      <c r="R19" s="348">
        <f t="shared" si="2"/>
      </c>
      <c r="S19" s="349"/>
      <c r="T19" s="349"/>
      <c r="U19" s="350"/>
      <c r="V19" s="350"/>
      <c r="W19" s="350"/>
    </row>
    <row r="20" ht="22.5" customHeight="1" spans="1:23" s="340" customFormat="1" x14ac:dyDescent="0.25">
      <c r="A20" s="341">
        <v>13</v>
      </c>
      <c r="B20" s="342" t="str">
        <f>IF(NOMINA!B13="","",NOMINA!B13)</f>
        <v>MAMANI ESTRADA MARISOL CARMEN</v>
      </c>
      <c r="C20" s="369">
        <f>IF('EVAL SER Y DECIDIR'!H20="","",'EVAL SER Y DECIDIR'!H20)</f>
      </c>
      <c r="D20" s="344"/>
      <c r="E20" s="344"/>
      <c r="F20" s="344"/>
      <c r="G20" s="344"/>
      <c r="H20" s="345"/>
      <c r="I20" s="346">
        <f t="shared" si="0"/>
      </c>
      <c r="J20" s="353"/>
      <c r="K20" s="344"/>
      <c r="L20" s="344"/>
      <c r="M20" s="344"/>
      <c r="N20" s="344"/>
      <c r="O20" s="346">
        <f t="shared" si="1"/>
      </c>
      <c r="P20" s="369">
        <f>IF('EVAL SER Y DECIDIR'!N20="","",'EVAL SER Y DECIDIR'!N20)</f>
      </c>
      <c r="Q20" s="347">
        <f>IF(AUTOEVALUACIÓN!C20="","",AUTOEVALUACIÓN!C20)</f>
      </c>
      <c r="R20" s="348">
        <f t="shared" si="2"/>
      </c>
      <c r="S20" s="349"/>
      <c r="T20" s="349"/>
      <c r="U20" s="350"/>
      <c r="V20" s="350"/>
      <c r="W20" s="350"/>
    </row>
    <row r="21" ht="22.5" customHeight="1" spans="1:23" s="340" customFormat="1" x14ac:dyDescent="0.25">
      <c r="A21" s="341">
        <v>14</v>
      </c>
      <c r="B21" s="342" t="str">
        <f>IF(NOMINA!B14="","",NOMINA!B14)</f>
        <v>MURILLO CALIZAYA DAVID GABRIEL</v>
      </c>
      <c r="C21" s="369">
        <f>IF('EVAL SER Y DECIDIR'!H21="","",'EVAL SER Y DECIDIR'!H21)</f>
      </c>
      <c r="D21" s="344"/>
      <c r="E21" s="344"/>
      <c r="F21" s="344"/>
      <c r="G21" s="344"/>
      <c r="H21" s="345"/>
      <c r="I21" s="346">
        <f t="shared" si="0"/>
      </c>
      <c r="J21" s="353"/>
      <c r="K21" s="344"/>
      <c r="L21" s="344"/>
      <c r="M21" s="344"/>
      <c r="N21" s="344"/>
      <c r="O21" s="346">
        <f t="shared" si="1"/>
      </c>
      <c r="P21" s="369">
        <f>IF('EVAL SER Y DECIDIR'!N21="","",'EVAL SER Y DECIDIR'!N21)</f>
      </c>
      <c r="Q21" s="347">
        <f>IF(AUTOEVALUACIÓN!C21="","",AUTOEVALUACIÓN!C21)</f>
      </c>
      <c r="R21" s="348">
        <f t="shared" si="2"/>
      </c>
      <c r="S21" s="349"/>
      <c r="T21" s="349"/>
      <c r="U21" s="350"/>
      <c r="V21" s="350"/>
      <c r="W21" s="350"/>
    </row>
    <row r="22" ht="22.5" customHeight="1" spans="1:23" s="340" customFormat="1" x14ac:dyDescent="0.25">
      <c r="A22" s="341">
        <v>15</v>
      </c>
      <c r="B22" s="342" t="str">
        <f>IF(NOMINA!B15="","",NOMINA!B15)</f>
        <v>OROSCO LIMACHI ADRIAN </v>
      </c>
      <c r="C22" s="369">
        <f>IF('EVAL SER Y DECIDIR'!H22="","",'EVAL SER Y DECIDIR'!H22)</f>
      </c>
      <c r="D22" s="344"/>
      <c r="E22" s="344"/>
      <c r="F22" s="344"/>
      <c r="G22" s="344"/>
      <c r="H22" s="345"/>
      <c r="I22" s="346">
        <f t="shared" si="0"/>
      </c>
      <c r="J22" s="353"/>
      <c r="K22" s="344"/>
      <c r="L22" s="344"/>
      <c r="M22" s="344"/>
      <c r="N22" s="344"/>
      <c r="O22" s="346">
        <f t="shared" si="1"/>
      </c>
      <c r="P22" s="369">
        <f>IF('EVAL SER Y DECIDIR'!N22="","",'EVAL SER Y DECIDIR'!N22)</f>
      </c>
      <c r="Q22" s="347">
        <f>IF(AUTOEVALUACIÓN!C22="","",AUTOEVALUACIÓN!C22)</f>
      </c>
      <c r="R22" s="348">
        <f t="shared" si="2"/>
      </c>
      <c r="S22" s="349"/>
      <c r="T22" s="349"/>
      <c r="U22" s="350"/>
      <c r="V22" s="350"/>
      <c r="W22" s="350"/>
    </row>
    <row r="23" ht="22.5" customHeight="1" spans="1:23" s="340" customFormat="1" x14ac:dyDescent="0.25">
      <c r="A23" s="341">
        <v>16</v>
      </c>
      <c r="B23" s="342" t="str">
        <f>IF(NOMINA!B16="","",NOMINA!B16)</f>
        <v>REINAGA CHOQUECALLATA DAYANA </v>
      </c>
      <c r="C23" s="369">
        <f>IF('EVAL SER Y DECIDIR'!H23="","",'EVAL SER Y DECIDIR'!H23)</f>
      </c>
      <c r="D23" s="344"/>
      <c r="E23" s="344"/>
      <c r="F23" s="344"/>
      <c r="G23" s="344"/>
      <c r="H23" s="345"/>
      <c r="I23" s="346">
        <f t="shared" si="0"/>
      </c>
      <c r="J23" s="353"/>
      <c r="K23" s="344"/>
      <c r="L23" s="344"/>
      <c r="M23" s="344"/>
      <c r="N23" s="344"/>
      <c r="O23" s="346">
        <f t="shared" si="1"/>
      </c>
      <c r="P23" s="369">
        <f>IF('EVAL SER Y DECIDIR'!N23="","",'EVAL SER Y DECIDIR'!N23)</f>
      </c>
      <c r="Q23" s="347">
        <f>IF(AUTOEVALUACIÓN!C23="","",AUTOEVALUACIÓN!C23)</f>
      </c>
      <c r="R23" s="348">
        <f t="shared" si="2"/>
      </c>
      <c r="S23" s="349"/>
      <c r="T23" s="349"/>
      <c r="U23" s="350"/>
      <c r="V23" s="350"/>
      <c r="W23" s="350"/>
    </row>
    <row r="24" ht="22.5" customHeight="1" spans="1:23" s="340" customFormat="1" x14ac:dyDescent="0.25">
      <c r="A24" s="341">
        <v>17</v>
      </c>
      <c r="B24" s="342" t="str">
        <f>IF(NOMINA!B17="","",NOMINA!B17)</f>
        <v>RIVERO VIDAL LUZ MARIA</v>
      </c>
      <c r="C24" s="369">
        <f>IF('EVAL SER Y DECIDIR'!H24="","",'EVAL SER Y DECIDIR'!H24)</f>
      </c>
      <c r="D24" s="344"/>
      <c r="E24" s="344"/>
      <c r="F24" s="344"/>
      <c r="G24" s="344"/>
      <c r="H24" s="345"/>
      <c r="I24" s="346">
        <f t="shared" si="0"/>
      </c>
      <c r="J24" s="353"/>
      <c r="K24" s="344"/>
      <c r="L24" s="344"/>
      <c r="M24" s="344"/>
      <c r="N24" s="344"/>
      <c r="O24" s="346">
        <f t="shared" si="1"/>
      </c>
      <c r="P24" s="369">
        <f>IF('EVAL SER Y DECIDIR'!N24="","",'EVAL SER Y DECIDIR'!N24)</f>
      </c>
      <c r="Q24" s="347">
        <f>IF(AUTOEVALUACIÓN!C24="","",AUTOEVALUACIÓN!C24)</f>
      </c>
      <c r="R24" s="348">
        <f t="shared" si="2"/>
      </c>
      <c r="S24" s="349"/>
      <c r="T24" s="349"/>
      <c r="U24" s="350"/>
      <c r="V24" s="350"/>
      <c r="W24" s="350"/>
    </row>
    <row r="25" ht="22.5" customHeight="1" spans="1:23" s="340" customFormat="1" x14ac:dyDescent="0.25">
      <c r="A25" s="341">
        <v>18</v>
      </c>
      <c r="B25" s="342" t="str">
        <f>IF(NOMINA!B18="","",NOMINA!B18)</f>
        <v>ROJAS MESA KIMBERLYN DARLY</v>
      </c>
      <c r="C25" s="369">
        <f>IF('EVAL SER Y DECIDIR'!H25="","",'EVAL SER Y DECIDIR'!H25)</f>
      </c>
      <c r="D25" s="344"/>
      <c r="E25" s="344"/>
      <c r="F25" s="344"/>
      <c r="G25" s="344"/>
      <c r="H25" s="345"/>
      <c r="I25" s="346">
        <f t="shared" si="0"/>
      </c>
      <c r="J25" s="353"/>
      <c r="K25" s="344"/>
      <c r="L25" s="344"/>
      <c r="M25" s="344"/>
      <c r="N25" s="344"/>
      <c r="O25" s="346">
        <f t="shared" si="1"/>
      </c>
      <c r="P25" s="369">
        <f>IF('EVAL SER Y DECIDIR'!N25="","",'EVAL SER Y DECIDIR'!N25)</f>
      </c>
      <c r="Q25" s="347">
        <f>IF(AUTOEVALUACIÓN!C25="","",AUTOEVALUACIÓN!C25)</f>
      </c>
      <c r="R25" s="348">
        <f t="shared" si="2"/>
      </c>
      <c r="S25" s="349"/>
      <c r="T25" s="349"/>
      <c r="U25" s="350"/>
      <c r="V25" s="350"/>
      <c r="W25" s="350"/>
    </row>
    <row r="26" ht="22.5" customHeight="1" spans="1:23" s="340" customFormat="1" x14ac:dyDescent="0.25">
      <c r="A26" s="341">
        <v>19</v>
      </c>
      <c r="B26" s="342" t="str">
        <f>IF(NOMINA!B19="","",NOMINA!B19)</f>
        <v>SOLIZ SAAVEDRA FERNANDO MARTIN</v>
      </c>
      <c r="C26" s="369">
        <f>IF('EVAL SER Y DECIDIR'!H26="","",'EVAL SER Y DECIDIR'!H26)</f>
      </c>
      <c r="D26" s="344"/>
      <c r="E26" s="344"/>
      <c r="F26" s="344"/>
      <c r="G26" s="344"/>
      <c r="H26" s="345"/>
      <c r="I26" s="346">
        <f t="shared" si="0"/>
      </c>
      <c r="J26" s="353"/>
      <c r="K26" s="344"/>
      <c r="L26" s="344"/>
      <c r="M26" s="344"/>
      <c r="N26" s="344"/>
      <c r="O26" s="346">
        <f t="shared" si="1"/>
      </c>
      <c r="P26" s="369">
        <f>IF('EVAL SER Y DECIDIR'!N26="","",'EVAL SER Y DECIDIR'!N26)</f>
      </c>
      <c r="Q26" s="347">
        <f>IF(AUTOEVALUACIÓN!C26="","",AUTOEVALUACIÓN!C26)</f>
      </c>
      <c r="R26" s="348">
        <f t="shared" si="2"/>
      </c>
      <c r="S26" s="349"/>
      <c r="T26" s="349"/>
      <c r="U26" s="350"/>
      <c r="V26" s="350"/>
      <c r="W26" s="350"/>
    </row>
    <row r="27" ht="22.5" customHeight="1" spans="1:23" s="340" customFormat="1" x14ac:dyDescent="0.25">
      <c r="A27" s="341">
        <v>20</v>
      </c>
      <c r="B27" s="342" t="str">
        <f>IF(NOMINA!B20="","",NOMINA!B20)</f>
        <v>VILLARROEL CAMPOS ISAIAS ORIOL</v>
      </c>
      <c r="C27" s="369">
        <f>IF('EVAL SER Y DECIDIR'!H27="","",'EVAL SER Y DECIDIR'!H27)</f>
      </c>
      <c r="D27" s="344"/>
      <c r="E27" s="344"/>
      <c r="F27" s="344"/>
      <c r="G27" s="344"/>
      <c r="H27" s="345"/>
      <c r="I27" s="346">
        <f t="shared" si="0"/>
      </c>
      <c r="J27" s="353"/>
      <c r="K27" s="344"/>
      <c r="L27" s="344"/>
      <c r="M27" s="344"/>
      <c r="N27" s="344"/>
      <c r="O27" s="346">
        <f t="shared" si="1"/>
      </c>
      <c r="P27" s="369">
        <f>IF('EVAL SER Y DECIDIR'!N27="","",'EVAL SER Y DECIDIR'!N27)</f>
      </c>
      <c r="Q27" s="347">
        <f>IF(AUTOEVALUACIÓN!C27="","",AUTOEVALUACIÓN!C27)</f>
      </c>
      <c r="R27" s="348">
        <f t="shared" si="2"/>
      </c>
      <c r="S27" s="349"/>
      <c r="T27" s="349"/>
      <c r="U27" s="350"/>
      <c r="V27" s="350"/>
      <c r="W27" s="350"/>
    </row>
    <row r="28" ht="22.5" customHeight="1" spans="1:23" s="340" customFormat="1" x14ac:dyDescent="0.25">
      <c r="A28" s="341">
        <v>21</v>
      </c>
      <c r="B28" s="342" t="str">
        <f>IF(NOMINA!B21="","",NOMINA!B21)</f>
        <v>  </v>
      </c>
      <c r="C28" s="369">
        <f>IF('EVAL SER Y DECIDIR'!H28="","",'EVAL SER Y DECIDIR'!H28)</f>
      </c>
      <c r="D28" s="344"/>
      <c r="E28" s="344"/>
      <c r="F28" s="344"/>
      <c r="G28" s="344"/>
      <c r="H28" s="345"/>
      <c r="I28" s="346">
        <f t="shared" si="0"/>
      </c>
      <c r="J28" s="353"/>
      <c r="K28" s="344"/>
      <c r="L28" s="344"/>
      <c r="M28" s="344"/>
      <c r="N28" s="344"/>
      <c r="O28" s="346">
        <f t="shared" si="1"/>
      </c>
      <c r="P28" s="369">
        <f>IF('EVAL SER Y DECIDIR'!N28="","",'EVAL SER Y DECIDIR'!N28)</f>
      </c>
      <c r="Q28" s="347">
        <f>IF(AUTOEVALUACIÓN!C28="","",AUTOEVALUACIÓN!C28)</f>
      </c>
      <c r="R28" s="348">
        <f t="shared" si="2"/>
      </c>
      <c r="S28" s="349"/>
      <c r="T28" s="349"/>
      <c r="U28" s="350"/>
      <c r="V28" s="350"/>
      <c r="W28" s="350"/>
    </row>
    <row r="29" ht="22.5" customHeight="1" spans="1:23" s="340" customFormat="1" x14ac:dyDescent="0.25">
      <c r="A29" s="341">
        <v>22</v>
      </c>
      <c r="B29" s="342" t="str">
        <f>IF(NOMINA!B22="","",NOMINA!B22)</f>
        <v>  </v>
      </c>
      <c r="C29" s="369">
        <f>IF('EVAL SER Y DECIDIR'!H29="","",'EVAL SER Y DECIDIR'!H29)</f>
      </c>
      <c r="D29" s="344"/>
      <c r="E29" s="344"/>
      <c r="F29" s="344"/>
      <c r="G29" s="344"/>
      <c r="H29" s="345"/>
      <c r="I29" s="346">
        <f t="shared" si="0"/>
      </c>
      <c r="J29" s="353"/>
      <c r="K29" s="344"/>
      <c r="L29" s="344"/>
      <c r="M29" s="344"/>
      <c r="N29" s="344"/>
      <c r="O29" s="346">
        <f t="shared" si="1"/>
      </c>
      <c r="P29" s="369">
        <f>IF('EVAL SER Y DECIDIR'!N29="","",'EVAL SER Y DECIDIR'!N29)</f>
      </c>
      <c r="Q29" s="347">
        <f>IF(AUTOEVALUACIÓN!C29="","",AUTOEVALUACIÓN!C29)</f>
      </c>
      <c r="R29" s="348">
        <f t="shared" si="2"/>
      </c>
      <c r="S29" s="349"/>
      <c r="T29" s="349"/>
      <c r="U29" s="350"/>
      <c r="V29" s="350"/>
      <c r="W29" s="350"/>
    </row>
    <row r="30" ht="22.5" customHeight="1" spans="1:23" s="340" customFormat="1" x14ac:dyDescent="0.25">
      <c r="A30" s="341">
        <v>23</v>
      </c>
      <c r="B30" s="342" t="str">
        <f>IF(NOMINA!B23="","",NOMINA!B23)</f>
        <v>  </v>
      </c>
      <c r="C30" s="369">
        <f>IF('EVAL SER Y DECIDIR'!H30="","",'EVAL SER Y DECIDIR'!H30)</f>
      </c>
      <c r="D30" s="344"/>
      <c r="E30" s="344"/>
      <c r="F30" s="344"/>
      <c r="G30" s="344"/>
      <c r="H30" s="345"/>
      <c r="I30" s="346">
        <f t="shared" si="0"/>
      </c>
      <c r="J30" s="353"/>
      <c r="K30" s="344"/>
      <c r="L30" s="344"/>
      <c r="M30" s="344"/>
      <c r="N30" s="344"/>
      <c r="O30" s="346">
        <f t="shared" si="1"/>
      </c>
      <c r="P30" s="369">
        <f>IF('EVAL SER Y DECIDIR'!N30="","",'EVAL SER Y DECIDIR'!N30)</f>
      </c>
      <c r="Q30" s="347">
        <f>IF(AUTOEVALUACIÓN!C30="","",AUTOEVALUACIÓN!C30)</f>
      </c>
      <c r="R30" s="348">
        <f t="shared" si="2"/>
      </c>
      <c r="S30" s="349"/>
      <c r="T30" s="349"/>
      <c r="U30" s="350"/>
      <c r="V30" s="350"/>
      <c r="W30" s="350"/>
    </row>
    <row r="31" ht="22.5" customHeight="1" spans="1:23" s="340" customFormat="1" x14ac:dyDescent="0.25">
      <c r="A31" s="341">
        <v>24</v>
      </c>
      <c r="B31" s="342" t="str">
        <f>IF(NOMINA!B24="","",NOMINA!B24)</f>
        <v>  </v>
      </c>
      <c r="C31" s="369">
        <f>IF('EVAL SER Y DECIDIR'!H31="","",'EVAL SER Y DECIDIR'!H31)</f>
      </c>
      <c r="D31" s="344"/>
      <c r="E31" s="344"/>
      <c r="F31" s="344"/>
      <c r="G31" s="344"/>
      <c r="H31" s="345"/>
      <c r="I31" s="346">
        <f t="shared" si="0"/>
      </c>
      <c r="J31" s="353"/>
      <c r="K31" s="344"/>
      <c r="L31" s="344"/>
      <c r="M31" s="344"/>
      <c r="N31" s="344"/>
      <c r="O31" s="346">
        <f t="shared" si="1"/>
      </c>
      <c r="P31" s="369">
        <f>IF('EVAL SER Y DECIDIR'!N31="","",'EVAL SER Y DECIDIR'!N31)</f>
      </c>
      <c r="Q31" s="347">
        <f>IF(AUTOEVALUACIÓN!C31="","",AUTOEVALUACIÓN!C31)</f>
      </c>
      <c r="R31" s="348">
        <f t="shared" si="2"/>
      </c>
      <c r="S31" s="349"/>
      <c r="T31" s="349"/>
      <c r="U31" s="350"/>
      <c r="V31" s="350"/>
      <c r="W31" s="350"/>
    </row>
    <row r="32" ht="22.5" customHeight="1" spans="1:23" s="340" customFormat="1" x14ac:dyDescent="0.25">
      <c r="A32" s="341">
        <v>25</v>
      </c>
      <c r="B32" s="342" t="str">
        <f>IF(NOMINA!B25="","",NOMINA!B25)</f>
        <v>  </v>
      </c>
      <c r="C32" s="369">
        <f>IF('EVAL SER Y DECIDIR'!H32="","",'EVAL SER Y DECIDIR'!H32)</f>
      </c>
      <c r="D32" s="344"/>
      <c r="E32" s="344"/>
      <c r="F32" s="344"/>
      <c r="G32" s="344"/>
      <c r="H32" s="345"/>
      <c r="I32" s="346">
        <f t="shared" si="0"/>
      </c>
      <c r="J32" s="353"/>
      <c r="K32" s="344"/>
      <c r="L32" s="344"/>
      <c r="M32" s="344"/>
      <c r="N32" s="344"/>
      <c r="O32" s="346">
        <f t="shared" si="1"/>
      </c>
      <c r="P32" s="369">
        <f>IF('EVAL SER Y DECIDIR'!N32="","",'EVAL SER Y DECIDIR'!N32)</f>
      </c>
      <c r="Q32" s="347">
        <f>IF(AUTOEVALUACIÓN!C32="","",AUTOEVALUACIÓN!C32)</f>
      </c>
      <c r="R32" s="348">
        <f t="shared" si="2"/>
      </c>
      <c r="S32" s="349"/>
      <c r="T32" s="349"/>
      <c r="U32" s="350"/>
      <c r="V32" s="350"/>
      <c r="W32" s="350"/>
    </row>
    <row r="33" ht="18.95" customHeight="1" hidden="1" spans="1:23" s="340" customFormat="1" x14ac:dyDescent="0.25">
      <c r="A33" s="341">
        <v>26</v>
      </c>
      <c r="B33" s="342" t="str">
        <f>IF(NOMINA!B26="","",NOMINA!B26)</f>
        <v>  </v>
      </c>
      <c r="C33" s="369">
        <f>IF('EVAL SER Y DECIDIR'!H33="","",'EVAL SER Y DECIDIR'!H33)</f>
      </c>
      <c r="D33" s="344"/>
      <c r="E33" s="344"/>
      <c r="F33" s="344"/>
      <c r="G33" s="344"/>
      <c r="H33" s="345"/>
      <c r="I33" s="346">
        <f t="shared" si="0"/>
      </c>
      <c r="J33" s="353"/>
      <c r="K33" s="344"/>
      <c r="L33" s="344"/>
      <c r="M33" s="344"/>
      <c r="N33" s="344"/>
      <c r="O33" s="346">
        <f t="shared" si="1"/>
      </c>
      <c r="P33" s="369">
        <f>IF('EVAL SER Y DECIDIR'!N33="","",'EVAL SER Y DECIDIR'!N33)</f>
      </c>
      <c r="Q33" s="347">
        <f>IF(AUTOEVALUACIÓN!C33="","",AUTOEVALUACIÓN!C33)</f>
      </c>
      <c r="R33" s="348">
        <f t="shared" si="2"/>
      </c>
      <c r="S33" s="349"/>
      <c r="T33" s="349"/>
      <c r="U33" s="350"/>
      <c r="V33" s="350"/>
      <c r="W33" s="350"/>
    </row>
    <row r="34" ht="18.95" customHeight="1" hidden="1" spans="1:23" s="340" customFormat="1" x14ac:dyDescent="0.25">
      <c r="A34" s="341">
        <v>27</v>
      </c>
      <c r="B34" s="342" t="str">
        <f>IF(NOMINA!B27="","",NOMINA!B27)</f>
        <v>  </v>
      </c>
      <c r="C34" s="369">
        <f>IF('EVAL SER Y DECIDIR'!H34="","",'EVAL SER Y DECIDIR'!H34)</f>
      </c>
      <c r="D34" s="344"/>
      <c r="E34" s="344"/>
      <c r="F34" s="344"/>
      <c r="G34" s="344"/>
      <c r="H34" s="345"/>
      <c r="I34" s="346">
        <f t="shared" si="0"/>
      </c>
      <c r="J34" s="353"/>
      <c r="K34" s="344"/>
      <c r="L34" s="344"/>
      <c r="M34" s="344"/>
      <c r="N34" s="344"/>
      <c r="O34" s="346">
        <f t="shared" si="1"/>
      </c>
      <c r="P34" s="369">
        <f>IF('EVAL SER Y DECIDIR'!N34="","",'EVAL SER Y DECIDIR'!N34)</f>
      </c>
      <c r="Q34" s="347">
        <f>IF(AUTOEVALUACIÓN!C34="","",AUTOEVALUACIÓN!C34)</f>
      </c>
      <c r="R34" s="348">
        <f t="shared" si="2"/>
      </c>
      <c r="S34" s="349"/>
      <c r="T34" s="349"/>
      <c r="U34" s="350"/>
      <c r="V34" s="350"/>
      <c r="W34" s="350"/>
    </row>
    <row r="35" ht="18.95" customHeight="1" hidden="1" spans="1:23" s="340" customFormat="1" x14ac:dyDescent="0.25">
      <c r="A35" s="341">
        <v>28</v>
      </c>
      <c r="B35" s="342" t="str">
        <f>IF(NOMINA!B28="","",NOMINA!B28)</f>
        <v>  </v>
      </c>
      <c r="C35" s="369">
        <f>IF('EVAL SER Y DECIDIR'!H35="","",'EVAL SER Y DECIDIR'!H35)</f>
      </c>
      <c r="D35" s="344"/>
      <c r="E35" s="344"/>
      <c r="F35" s="344"/>
      <c r="G35" s="344"/>
      <c r="H35" s="345"/>
      <c r="I35" s="346">
        <f t="shared" si="0"/>
      </c>
      <c r="J35" s="353"/>
      <c r="K35" s="344"/>
      <c r="L35" s="344"/>
      <c r="M35" s="344"/>
      <c r="N35" s="344"/>
      <c r="O35" s="346">
        <f t="shared" si="1"/>
      </c>
      <c r="P35" s="369">
        <f>IF('EVAL SER Y DECIDIR'!N35="","",'EVAL SER Y DECIDIR'!N35)</f>
      </c>
      <c r="Q35" s="347">
        <f>IF(AUTOEVALUACIÓN!C35="","",AUTOEVALUACIÓN!C35)</f>
      </c>
      <c r="R35" s="348">
        <f t="shared" si="2"/>
      </c>
      <c r="S35" s="349"/>
      <c r="T35" s="349"/>
      <c r="U35" s="350"/>
      <c r="V35" s="350"/>
      <c r="W35" s="350"/>
    </row>
    <row r="36" ht="18.95" customHeight="1" hidden="1" spans="1:23" s="340" customFormat="1" x14ac:dyDescent="0.25">
      <c r="A36" s="341">
        <v>29</v>
      </c>
      <c r="B36" s="342" t="str">
        <f>IF(NOMINA!B29="","",NOMINA!B29)</f>
        <v>  </v>
      </c>
      <c r="C36" s="369">
        <f>IF('EVAL SER Y DECIDIR'!H36="","",'EVAL SER Y DECIDIR'!H36)</f>
      </c>
      <c r="D36" s="344"/>
      <c r="E36" s="344"/>
      <c r="F36" s="344"/>
      <c r="G36" s="344"/>
      <c r="H36" s="345"/>
      <c r="I36" s="346">
        <f t="shared" si="0"/>
      </c>
      <c r="J36" s="353"/>
      <c r="K36" s="344"/>
      <c r="L36" s="344"/>
      <c r="M36" s="344"/>
      <c r="N36" s="344"/>
      <c r="O36" s="346">
        <f t="shared" si="1"/>
      </c>
      <c r="P36" s="369">
        <f>IF('EVAL SER Y DECIDIR'!N36="","",'EVAL SER Y DECIDIR'!N36)</f>
      </c>
      <c r="Q36" s="347">
        <f>IF(AUTOEVALUACIÓN!C36="","",AUTOEVALUACIÓN!C36)</f>
      </c>
      <c r="R36" s="348">
        <f t="shared" si="2"/>
      </c>
      <c r="S36" s="349"/>
      <c r="T36" s="349"/>
      <c r="U36" s="350"/>
      <c r="V36" s="350"/>
      <c r="W36" s="350"/>
    </row>
    <row r="37" ht="18.95" customHeight="1" hidden="1" spans="1:23" s="340" customFormat="1" x14ac:dyDescent="0.25">
      <c r="A37" s="341">
        <v>30</v>
      </c>
      <c r="B37" s="342" t="str">
        <f>IF(NOMINA!B30="","",NOMINA!B30)</f>
        <v>  </v>
      </c>
      <c r="C37" s="369">
        <f>IF('EVAL SER Y DECIDIR'!H37="","",'EVAL SER Y DECIDIR'!H37)</f>
      </c>
      <c r="D37" s="344"/>
      <c r="E37" s="344"/>
      <c r="F37" s="344"/>
      <c r="G37" s="344"/>
      <c r="H37" s="345"/>
      <c r="I37" s="346">
        <f t="shared" si="0"/>
      </c>
      <c r="J37" s="353"/>
      <c r="K37" s="344"/>
      <c r="L37" s="344"/>
      <c r="M37" s="344"/>
      <c r="N37" s="344"/>
      <c r="O37" s="346">
        <f t="shared" si="1"/>
      </c>
      <c r="P37" s="369">
        <f>IF('EVAL SER Y DECIDIR'!N37="","",'EVAL SER Y DECIDIR'!N37)</f>
      </c>
      <c r="Q37" s="347">
        <f>IF(AUTOEVALUACIÓN!C37="","",AUTOEVALUACIÓN!C37)</f>
      </c>
      <c r="R37" s="348">
        <f t="shared" si="2"/>
      </c>
      <c r="S37" s="349"/>
      <c r="T37" s="349"/>
      <c r="U37" s="350"/>
      <c r="V37" s="350"/>
      <c r="W37" s="350"/>
    </row>
    <row r="38" ht="16.5" customHeight="1" hidden="1" spans="1:23" s="340" customFormat="1" x14ac:dyDescent="0.25">
      <c r="A38" s="341">
        <v>31</v>
      </c>
      <c r="B38" s="342" t="str">
        <f>IF(NOMINA!B31="","",NOMINA!B31)</f>
        <v>  </v>
      </c>
      <c r="C38" s="369">
        <f>IF('EVAL SER Y DECIDIR'!H38="","",'EVAL SER Y DECIDIR'!H38)</f>
      </c>
      <c r="D38" s="344"/>
      <c r="E38" s="344"/>
      <c r="F38" s="344"/>
      <c r="G38" s="344"/>
      <c r="H38" s="345"/>
      <c r="I38" s="346">
        <f t="shared" si="0"/>
      </c>
      <c r="J38" s="353"/>
      <c r="K38" s="344"/>
      <c r="L38" s="344"/>
      <c r="M38" s="344"/>
      <c r="N38" s="344"/>
      <c r="O38" s="346">
        <f t="shared" si="1"/>
      </c>
      <c r="P38" s="369">
        <f>IF('EVAL SER Y DECIDIR'!N38="","",'EVAL SER Y DECIDIR'!N38)</f>
      </c>
      <c r="Q38" s="347">
        <f>IF(AUTOEVALUACIÓN!C38="","",AUTOEVALUACIÓN!C38)</f>
      </c>
      <c r="R38" s="348">
        <f t="shared" si="2"/>
      </c>
      <c r="S38" s="349"/>
      <c r="T38" s="349"/>
      <c r="U38" s="350"/>
      <c r="V38" s="350"/>
      <c r="W38" s="350"/>
    </row>
    <row r="39" ht="16.5" customHeight="1" hidden="1" spans="1:23" s="340" customFormat="1" x14ac:dyDescent="0.25">
      <c r="A39" s="341">
        <v>32</v>
      </c>
      <c r="B39" s="342" t="str">
        <f>IF(NOMINA!B32="","",NOMINA!B32)</f>
        <v>  </v>
      </c>
      <c r="C39" s="369">
        <f>IF('EVAL SER Y DECIDIR'!H39="","",'EVAL SER Y DECIDIR'!H39)</f>
      </c>
      <c r="D39" s="344"/>
      <c r="E39" s="344"/>
      <c r="F39" s="344"/>
      <c r="G39" s="344"/>
      <c r="H39" s="345"/>
      <c r="I39" s="346">
        <f t="shared" si="0"/>
      </c>
      <c r="J39" s="353"/>
      <c r="K39" s="344"/>
      <c r="L39" s="344"/>
      <c r="M39" s="344"/>
      <c r="N39" s="344"/>
      <c r="O39" s="346">
        <f t="shared" si="1"/>
      </c>
      <c r="P39" s="369">
        <f>IF('EVAL SER Y DECIDIR'!N39="","",'EVAL SER Y DECIDIR'!N39)</f>
      </c>
      <c r="Q39" s="347">
        <f>IF(AUTOEVALUACIÓN!C39="","",AUTOEVALUACIÓN!C39)</f>
      </c>
      <c r="R39" s="348">
        <f t="shared" si="2"/>
      </c>
      <c r="S39" s="349"/>
      <c r="T39" s="349"/>
      <c r="U39" s="350"/>
      <c r="V39" s="350"/>
      <c r="W39" s="350"/>
    </row>
    <row r="40" ht="16.5" customHeight="1" hidden="1" spans="1:23" s="340" customFormat="1" x14ac:dyDescent="0.25">
      <c r="A40" s="341">
        <v>33</v>
      </c>
      <c r="B40" s="342" t="str">
        <f>IF(NOMINA!B33="","",NOMINA!B33)</f>
        <v>  </v>
      </c>
      <c r="C40" s="369">
        <f>IF('EVAL SER Y DECIDIR'!H40="","",'EVAL SER Y DECIDIR'!H40)</f>
      </c>
      <c r="D40" s="344"/>
      <c r="E40" s="344"/>
      <c r="F40" s="344"/>
      <c r="G40" s="344"/>
      <c r="H40" s="345"/>
      <c r="I40" s="346">
        <f t="shared" si="0"/>
      </c>
      <c r="J40" s="353"/>
      <c r="K40" s="344"/>
      <c r="L40" s="344"/>
      <c r="M40" s="344"/>
      <c r="N40" s="344"/>
      <c r="O40" s="346">
        <f t="shared" si="1"/>
      </c>
      <c r="P40" s="369">
        <f>IF('EVAL SER Y DECIDIR'!N40="","",'EVAL SER Y DECIDIR'!N40)</f>
      </c>
      <c r="Q40" s="347">
        <f>IF(AUTOEVALUACIÓN!C40="","",AUTOEVALUACIÓN!C40)</f>
      </c>
      <c r="R40" s="348">
        <f t="shared" si="2"/>
      </c>
      <c r="S40" s="349"/>
      <c r="T40" s="349"/>
      <c r="U40" s="350"/>
      <c r="V40" s="350"/>
      <c r="W40" s="350"/>
    </row>
    <row r="41" ht="16.5" customHeight="1" hidden="1" spans="1:23" s="340" customFormat="1" x14ac:dyDescent="0.25">
      <c r="A41" s="341">
        <v>34</v>
      </c>
      <c r="B41" s="342" t="str">
        <f>IF(NOMINA!B34="","",NOMINA!B34)</f>
        <v>  </v>
      </c>
      <c r="C41" s="369">
        <f>IF('EVAL SER Y DECIDIR'!H41="","",'EVAL SER Y DECIDIR'!H41)</f>
      </c>
      <c r="D41" s="344"/>
      <c r="E41" s="344"/>
      <c r="F41" s="344"/>
      <c r="G41" s="344"/>
      <c r="H41" s="345"/>
      <c r="I41" s="346">
        <f t="shared" si="0"/>
      </c>
      <c r="J41" s="353"/>
      <c r="K41" s="344"/>
      <c r="L41" s="344"/>
      <c r="M41" s="344"/>
      <c r="N41" s="344"/>
      <c r="O41" s="346">
        <f t="shared" si="1"/>
      </c>
      <c r="P41" s="369">
        <f>IF('EVAL SER Y DECIDIR'!N41="","",'EVAL SER Y DECIDIR'!N41)</f>
      </c>
      <c r="Q41" s="347">
        <f>IF(AUTOEVALUACIÓN!C41="","",AUTOEVALUACIÓN!C41)</f>
      </c>
      <c r="R41" s="348">
        <f t="shared" si="2"/>
      </c>
      <c r="S41" s="349"/>
      <c r="T41" s="349"/>
      <c r="U41" s="350"/>
      <c r="V41" s="350"/>
      <c r="W41" s="350"/>
    </row>
    <row r="42" ht="16.5" customHeight="1" hidden="1" spans="1:23" s="340" customFormat="1" x14ac:dyDescent="0.25">
      <c r="A42" s="341">
        <v>35</v>
      </c>
      <c r="B42" s="342" t="str">
        <f>IF(NOMINA!B35="","",NOMINA!B35)</f>
        <v>  </v>
      </c>
      <c r="C42" s="369">
        <f>IF('EVAL SER Y DECIDIR'!H42="","",'EVAL SER Y DECIDIR'!H42)</f>
      </c>
      <c r="D42" s="344"/>
      <c r="E42" s="344"/>
      <c r="F42" s="344"/>
      <c r="G42" s="344"/>
      <c r="H42" s="345"/>
      <c r="I42" s="346">
        <f t="shared" si="0"/>
      </c>
      <c r="J42" s="353"/>
      <c r="K42" s="344"/>
      <c r="L42" s="344"/>
      <c r="M42" s="344"/>
      <c r="N42" s="344"/>
      <c r="O42" s="346">
        <f t="shared" si="1"/>
      </c>
      <c r="P42" s="369">
        <f>IF('EVAL SER Y DECIDIR'!N42="","",'EVAL SER Y DECIDIR'!N42)</f>
      </c>
      <c r="Q42" s="347">
        <f>IF(AUTOEVALUACIÓN!C42="","",AUTOEVALUACIÓN!C42)</f>
      </c>
      <c r="R42" s="348">
        <f t="shared" si="2"/>
      </c>
      <c r="S42" s="349"/>
      <c r="T42" s="349"/>
      <c r="U42" s="350"/>
      <c r="V42" s="350"/>
      <c r="W42" s="350"/>
    </row>
    <row r="43" ht="15.6" customHeight="1" hidden="1" spans="1:23" s="340" customFormat="1" x14ac:dyDescent="0.25">
      <c r="A43" s="341">
        <v>36</v>
      </c>
      <c r="B43" s="342" t="str">
        <f>IF(NOMINA!B36="","",NOMINA!B36)</f>
        <v>  </v>
      </c>
      <c r="C43" s="369">
        <f>IF('EVAL SER Y DECIDIR'!H43="","",'EVAL SER Y DECIDIR'!H43)</f>
      </c>
      <c r="D43" s="344"/>
      <c r="E43" s="344"/>
      <c r="F43" s="344"/>
      <c r="G43" s="344"/>
      <c r="H43" s="345"/>
      <c r="I43" s="346">
        <f t="shared" si="0"/>
      </c>
      <c r="J43" s="353"/>
      <c r="K43" s="344"/>
      <c r="L43" s="344"/>
      <c r="M43" s="344"/>
      <c r="N43" s="344"/>
      <c r="O43" s="346">
        <f t="shared" si="1"/>
      </c>
      <c r="P43" s="369">
        <f>IF('EVAL SER Y DECIDIR'!N43="","",'EVAL SER Y DECIDIR'!N43)</f>
      </c>
      <c r="Q43" s="347">
        <f>IF(AUTOEVALUACIÓN!C43="","",AUTOEVALUACIÓN!C43)</f>
      </c>
      <c r="R43" s="348">
        <f t="shared" si="2"/>
      </c>
      <c r="S43" s="349"/>
      <c r="T43" s="349"/>
      <c r="U43" s="350"/>
      <c r="V43" s="350"/>
      <c r="W43" s="350"/>
    </row>
    <row r="44" ht="15.6" customHeight="1" hidden="1" spans="1:23" s="340" customFormat="1" x14ac:dyDescent="0.25">
      <c r="A44" s="341">
        <v>37</v>
      </c>
      <c r="B44" s="342" t="str">
        <f>IF(NOMINA!B37="","",NOMINA!B37)</f>
        <v>  </v>
      </c>
      <c r="C44" s="369">
        <f>IF('EVAL SER Y DECIDIR'!H44="","",'EVAL SER Y DECIDIR'!H44)</f>
      </c>
      <c r="D44" s="344"/>
      <c r="E44" s="344"/>
      <c r="F44" s="344"/>
      <c r="G44" s="344"/>
      <c r="H44" s="345"/>
      <c r="I44" s="346">
        <f t="shared" si="0"/>
      </c>
      <c r="J44" s="353"/>
      <c r="K44" s="344"/>
      <c r="L44" s="344"/>
      <c r="M44" s="344"/>
      <c r="N44" s="344"/>
      <c r="O44" s="346">
        <f t="shared" si="1"/>
      </c>
      <c r="P44" s="369">
        <f>IF('EVAL SER Y DECIDIR'!N44="","",'EVAL SER Y DECIDIR'!N44)</f>
      </c>
      <c r="Q44" s="347">
        <f>IF(AUTOEVALUACIÓN!C44="","",AUTOEVALUACIÓN!C44)</f>
      </c>
      <c r="R44" s="348">
        <f t="shared" si="2"/>
      </c>
      <c r="S44" s="349"/>
      <c r="T44" s="349"/>
      <c r="U44" s="350"/>
      <c r="V44" s="350"/>
      <c r="W44" s="350"/>
    </row>
    <row r="45" ht="15.6" customHeight="1" hidden="1" spans="1:23" s="340" customFormat="1" x14ac:dyDescent="0.25">
      <c r="A45" s="341">
        <v>38</v>
      </c>
      <c r="B45" s="342" t="str">
        <f>IF(NOMINA!B38="","",NOMINA!B38)</f>
        <v>  </v>
      </c>
      <c r="C45" s="369">
        <f>IF('EVAL SER Y DECIDIR'!H45="","",'EVAL SER Y DECIDIR'!H45)</f>
      </c>
      <c r="D45" s="344"/>
      <c r="E45" s="344"/>
      <c r="F45" s="344"/>
      <c r="G45" s="344"/>
      <c r="H45" s="345"/>
      <c r="I45" s="346">
        <f t="shared" si="0"/>
      </c>
      <c r="J45" s="353"/>
      <c r="K45" s="344"/>
      <c r="L45" s="344"/>
      <c r="M45" s="344"/>
      <c r="N45" s="344"/>
      <c r="O45" s="346">
        <f t="shared" si="1"/>
      </c>
      <c r="P45" s="369">
        <f>IF('EVAL SER Y DECIDIR'!N45="","",'EVAL SER Y DECIDIR'!N45)</f>
      </c>
      <c r="Q45" s="347">
        <f>IF(AUTOEVALUACIÓN!C45="","",AUTOEVALUACIÓN!C45)</f>
      </c>
      <c r="R45" s="348">
        <f t="shared" si="2"/>
      </c>
      <c r="S45" s="350"/>
      <c r="T45" s="350"/>
      <c r="U45" s="350"/>
      <c r="V45" s="350"/>
      <c r="W45" s="350"/>
    </row>
    <row r="46" ht="14.45" customHeight="1" hidden="1" spans="1:23" s="340" customFormat="1" x14ac:dyDescent="0.25">
      <c r="A46" s="341">
        <v>39</v>
      </c>
      <c r="B46" s="342" t="str">
        <f>IF(NOMINA!B39="","",NOMINA!B39)</f>
        <v>  </v>
      </c>
      <c r="C46" s="369">
        <f>IF('EVAL SER Y DECIDIR'!H46="","",'EVAL SER Y DECIDIR'!H46)</f>
      </c>
      <c r="D46" s="344"/>
      <c r="E46" s="344"/>
      <c r="F46" s="344"/>
      <c r="G46" s="344"/>
      <c r="H46" s="345"/>
      <c r="I46" s="346">
        <f t="shared" si="0"/>
      </c>
      <c r="J46" s="353"/>
      <c r="K46" s="344"/>
      <c r="L46" s="344"/>
      <c r="M46" s="344"/>
      <c r="N46" s="344"/>
      <c r="O46" s="346">
        <f t="shared" si="1"/>
      </c>
      <c r="P46" s="369">
        <f>IF('EVAL SER Y DECIDIR'!N46="","",'EVAL SER Y DECIDIR'!N46)</f>
      </c>
      <c r="Q46" s="347">
        <f>IF(AUTOEVALUACIÓN!C46="","",AUTOEVALUACIÓN!C46)</f>
      </c>
      <c r="R46" s="348">
        <f t="shared" si="2"/>
      </c>
      <c r="S46" s="350"/>
      <c r="T46" s="350"/>
      <c r="U46" s="350"/>
      <c r="V46" s="350"/>
      <c r="W46" s="350"/>
    </row>
    <row r="47" ht="14.45" customHeight="1" hidden="1" spans="1:23" s="340" customFormat="1" x14ac:dyDescent="0.25">
      <c r="A47" s="341">
        <v>40</v>
      </c>
      <c r="B47" s="342" t="str">
        <f>IF(NOMINA!B40="","",NOMINA!B40)</f>
        <v>  </v>
      </c>
      <c r="C47" s="369">
        <f>IF('EVAL SER Y DECIDIR'!H47="","",'EVAL SER Y DECIDIR'!H47)</f>
      </c>
      <c r="D47" s="344"/>
      <c r="E47" s="344"/>
      <c r="F47" s="344"/>
      <c r="G47" s="344"/>
      <c r="H47" s="345"/>
      <c r="I47" s="346">
        <f t="shared" si="0"/>
      </c>
      <c r="J47" s="353"/>
      <c r="K47" s="344"/>
      <c r="L47" s="344"/>
      <c r="M47" s="344"/>
      <c r="N47" s="344"/>
      <c r="O47" s="346">
        <f t="shared" si="1"/>
      </c>
      <c r="P47" s="369">
        <f>IF('EVAL SER Y DECIDIR'!N47="","",'EVAL SER Y DECIDIR'!N47)</f>
      </c>
      <c r="Q47" s="347">
        <f>IF(AUTOEVALUACIÓN!C47="","",AUTOEVALUACIÓN!C47)</f>
      </c>
      <c r="R47" s="348">
        <f t="shared" si="2"/>
      </c>
      <c r="S47" s="350"/>
      <c r="T47" s="350"/>
      <c r="U47" s="350"/>
      <c r="V47" s="350"/>
      <c r="W47" s="350"/>
    </row>
    <row r="48" ht="14.45" customHeight="1" hidden="1" spans="1:23" s="340" customFormat="1" x14ac:dyDescent="0.25">
      <c r="A48" s="341">
        <v>41</v>
      </c>
      <c r="B48" s="342" t="str">
        <f>IF(NOMINA!B41="","",NOMINA!B41)</f>
        <v>  </v>
      </c>
      <c r="C48" s="369">
        <f>IF('EVAL SER Y DECIDIR'!H48="","",'EVAL SER Y DECIDIR'!H48)</f>
      </c>
      <c r="D48" s="344"/>
      <c r="E48" s="344"/>
      <c r="F48" s="344"/>
      <c r="G48" s="344"/>
      <c r="H48" s="345"/>
      <c r="I48" s="346">
        <f t="shared" si="0"/>
      </c>
      <c r="J48" s="353"/>
      <c r="K48" s="344"/>
      <c r="L48" s="344"/>
      <c r="M48" s="344"/>
      <c r="N48" s="344"/>
      <c r="O48" s="346">
        <f t="shared" si="1"/>
      </c>
      <c r="P48" s="369">
        <f>IF('EVAL SER Y DECIDIR'!N48="","",'EVAL SER Y DECIDIR'!N48)</f>
      </c>
      <c r="Q48" s="347">
        <f>IF(AUTOEVALUACIÓN!C48="","",AUTOEVALUACIÓN!C48)</f>
      </c>
      <c r="R48" s="348">
        <f t="shared" si="2"/>
      </c>
      <c r="S48" s="350"/>
      <c r="T48" s="350"/>
      <c r="U48" s="350"/>
      <c r="V48" s="350"/>
      <c r="W48" s="350"/>
    </row>
    <row r="49" ht="14.45" customHeight="1" hidden="1" spans="1:23" s="340" customFormat="1" x14ac:dyDescent="0.25">
      <c r="A49" s="341">
        <v>42</v>
      </c>
      <c r="B49" s="342" t="str">
        <f>IF(NOMINA!B42="","",NOMINA!B42)</f>
        <v>  </v>
      </c>
      <c r="C49" s="369">
        <f>IF('EVAL SER Y DECIDIR'!H49="","",'EVAL SER Y DECIDIR'!H49)</f>
      </c>
      <c r="D49" s="344"/>
      <c r="E49" s="344"/>
      <c r="F49" s="344"/>
      <c r="G49" s="344"/>
      <c r="H49" s="345"/>
      <c r="I49" s="346">
        <f t="shared" si="0"/>
      </c>
      <c r="J49" s="353"/>
      <c r="K49" s="344"/>
      <c r="L49" s="344"/>
      <c r="M49" s="344"/>
      <c r="N49" s="344"/>
      <c r="O49" s="346">
        <f t="shared" si="1"/>
      </c>
      <c r="P49" s="369">
        <f>IF('EVAL SER Y DECIDIR'!N49="","",'EVAL SER Y DECIDIR'!N49)</f>
      </c>
      <c r="Q49" s="347">
        <f>IF(AUTOEVALUACIÓN!C49="","",AUTOEVALUACIÓN!C49)</f>
      </c>
      <c r="R49" s="348">
        <f t="shared" si="2"/>
      </c>
      <c r="S49" s="350"/>
      <c r="T49" s="350"/>
      <c r="U49" s="350"/>
      <c r="V49" s="350"/>
      <c r="W49" s="350"/>
    </row>
    <row r="50" ht="15" customHeight="1" hidden="1" spans="1:23" s="340" customFormat="1" x14ac:dyDescent="0.25">
      <c r="A50" s="341">
        <v>43</v>
      </c>
      <c r="B50" s="342" t="str">
        <f>IF(NOMINA!B43="","",NOMINA!B43)</f>
        <v>  </v>
      </c>
      <c r="C50" s="369">
        <f>IF('EVAL SER Y DECIDIR'!H50="","",'EVAL SER Y DECIDIR'!H50)</f>
      </c>
      <c r="D50" s="344"/>
      <c r="E50" s="344"/>
      <c r="F50" s="344"/>
      <c r="G50" s="344"/>
      <c r="H50" s="345"/>
      <c r="I50" s="346">
        <f t="shared" si="0"/>
      </c>
      <c r="J50" s="353"/>
      <c r="K50" s="344"/>
      <c r="L50" s="344"/>
      <c r="M50" s="344"/>
      <c r="N50" s="344"/>
      <c r="O50" s="346">
        <f t="shared" si="1"/>
      </c>
      <c r="P50" s="369">
        <f>IF('EVAL SER Y DECIDIR'!N50="","",'EVAL SER Y DECIDIR'!N50)</f>
      </c>
      <c r="Q50" s="347">
        <f>IF(AUTOEVALUACIÓN!C50="","",AUTOEVALUACIÓN!C50)</f>
      </c>
      <c r="R50" s="348">
        <f t="shared" si="2"/>
      </c>
      <c r="S50" s="350"/>
      <c r="T50" s="350"/>
      <c r="U50" s="350"/>
      <c r="V50" s="350"/>
      <c r="W50" s="350"/>
    </row>
    <row r="51" ht="15" customHeight="1" hidden="1" spans="1:23" s="340" customFormat="1" x14ac:dyDescent="0.25">
      <c r="A51" s="341">
        <v>44</v>
      </c>
      <c r="B51" s="342" t="str">
        <f>IF(NOMINA!B44="","",NOMINA!B44)</f>
        <v>  </v>
      </c>
      <c r="C51" s="369">
        <f>IF('EVAL SER Y DECIDIR'!H51="","",'EVAL SER Y DECIDIR'!H51)</f>
      </c>
      <c r="D51" s="344"/>
      <c r="E51" s="344"/>
      <c r="F51" s="344"/>
      <c r="G51" s="344"/>
      <c r="H51" s="345"/>
      <c r="I51" s="346">
        <f t="shared" si="0"/>
      </c>
      <c r="J51" s="353"/>
      <c r="K51" s="344"/>
      <c r="L51" s="344"/>
      <c r="M51" s="344"/>
      <c r="N51" s="344"/>
      <c r="O51" s="346">
        <f t="shared" si="1"/>
      </c>
      <c r="P51" s="369">
        <f>IF('EVAL SER Y DECIDIR'!N51="","",'EVAL SER Y DECIDIR'!N51)</f>
      </c>
      <c r="Q51" s="347">
        <f>IF(AUTOEVALUACIÓN!C51="","",AUTOEVALUACIÓN!C51)</f>
      </c>
      <c r="R51" s="348">
        <f t="shared" si="2"/>
      </c>
      <c r="S51" s="350"/>
      <c r="T51" s="350"/>
      <c r="U51" s="350"/>
      <c r="V51" s="350"/>
      <c r="W51" s="350"/>
    </row>
    <row r="52" ht="15" customHeight="1" hidden="1" spans="1:23" s="340" customFormat="1" x14ac:dyDescent="0.25">
      <c r="A52" s="341">
        <v>45</v>
      </c>
      <c r="B52" s="342" t="str">
        <f>IF(NOMINA!B45="","",NOMINA!B45)</f>
        <v>  </v>
      </c>
      <c r="C52" s="369">
        <f>IF('EVAL SER Y DECIDIR'!H52="","",'EVAL SER Y DECIDIR'!H52)</f>
      </c>
      <c r="D52" s="344"/>
      <c r="E52" s="344"/>
      <c r="F52" s="344"/>
      <c r="G52" s="344"/>
      <c r="H52" s="345"/>
      <c r="I52" s="346">
        <f t="shared" si="0"/>
      </c>
      <c r="J52" s="353"/>
      <c r="K52" s="344"/>
      <c r="L52" s="344"/>
      <c r="M52" s="344"/>
      <c r="N52" s="344"/>
      <c r="O52" s="346">
        <f t="shared" si="1"/>
      </c>
      <c r="P52" s="369">
        <f>IF('EVAL SER Y DECIDIR'!N52="","",'EVAL SER Y DECIDIR'!N52)</f>
      </c>
      <c r="Q52" s="347">
        <f>IF(AUTOEVALUACIÓN!C52="","",AUTOEVALUACIÓN!C52)</f>
      </c>
      <c r="R52" s="348">
        <f t="shared" si="2"/>
      </c>
      <c r="S52" s="350"/>
      <c r="T52" s="350"/>
      <c r="U52" s="350"/>
      <c r="V52" s="350"/>
      <c r="W52" s="350"/>
    </row>
    <row r="53" ht="15" customHeight="1" hidden="1" spans="1:23" s="340" customFormat="1" x14ac:dyDescent="0.25">
      <c r="A53" s="341">
        <v>46</v>
      </c>
      <c r="B53" s="342">
        <f>IF(NOMINA!B46="","",NOMINA!B46)</f>
      </c>
      <c r="C53" s="351">
        <f>IF('EVAL SER Y DECIDIR'!H53="","",'EVAL SER Y DECIDIR'!H53)</f>
      </c>
      <c r="D53" s="344"/>
      <c r="E53" s="344"/>
      <c r="F53" s="344"/>
      <c r="G53" s="344"/>
      <c r="H53" s="345"/>
      <c r="I53" s="352">
        <f t="shared" ref="I53:I55" si="3">IF(ISERROR(ROUND(AVERAGE(D53:H53),0)),"",ROUND(AVERAGE(D53:H53),0))</f>
      </c>
      <c r="J53" s="353"/>
      <c r="K53" s="344"/>
      <c r="L53" s="344"/>
      <c r="M53" s="344"/>
      <c r="N53" s="344"/>
      <c r="O53" s="352">
        <f t="shared" ref="O53:O55" si="4">IF(ISERROR(ROUND(AVERAGE(J53:N53),0)),"",ROUND(AVERAGE(J53:N53),0))</f>
      </c>
      <c r="P53" s="351">
        <f>IF('EVAL SER Y DECIDIR'!N53="","",'EVAL SER Y DECIDIR'!N53)</f>
      </c>
      <c r="Q53" s="347">
        <f>IF(AUTOEVALUACIÓN!C53="","",AUTOEVALUACIÓN!C53)</f>
      </c>
      <c r="R53" s="348">
        <f t="shared" si="2"/>
      </c>
      <c r="S53" s="350"/>
      <c r="T53" s="350"/>
      <c r="U53" s="350"/>
      <c r="V53" s="350"/>
      <c r="W53" s="350"/>
    </row>
    <row r="54" ht="15" customHeight="1" hidden="1" spans="1:23" s="340" customFormat="1" x14ac:dyDescent="0.25">
      <c r="A54" s="341">
        <v>47</v>
      </c>
      <c r="B54" s="342">
        <f>IF(NOMINA!B47="","",NOMINA!B47)</f>
      </c>
      <c r="C54" s="351">
        <f>IF('EVAL SER Y DECIDIR'!H54="","",'EVAL SER Y DECIDIR'!H54)</f>
      </c>
      <c r="D54" s="344"/>
      <c r="E54" s="344"/>
      <c r="F54" s="344"/>
      <c r="G54" s="344"/>
      <c r="H54" s="345"/>
      <c r="I54" s="352">
        <f t="shared" si="3"/>
      </c>
      <c r="J54" s="353"/>
      <c r="K54" s="344"/>
      <c r="L54" s="344"/>
      <c r="M54" s="344"/>
      <c r="N54" s="344"/>
      <c r="O54" s="352">
        <f t="shared" si="4"/>
      </c>
      <c r="P54" s="351">
        <f>IF('EVAL SER Y DECIDIR'!N54="","",'EVAL SER Y DECIDIR'!N54)</f>
      </c>
      <c r="Q54" s="347">
        <f>IF(AUTOEVALUACIÓN!C54="","",AUTOEVALUACIÓN!C54)</f>
      </c>
      <c r="R54" s="348">
        <f t="shared" si="2"/>
      </c>
      <c r="S54" s="350"/>
      <c r="T54" s="350"/>
      <c r="U54" s="350"/>
      <c r="V54" s="350"/>
      <c r="W54" s="350"/>
    </row>
    <row r="55" ht="15" customHeight="1" hidden="1" spans="1:18" x14ac:dyDescent="0.25">
      <c r="A55" s="354">
        <v>48</v>
      </c>
      <c r="B55" s="355">
        <f>IF(NOMINA!B48="","",NOMINA!B48)</f>
      </c>
      <c r="C55" s="351">
        <f>IF('EVAL SER Y DECIDIR'!H55="","",'EVAL SER Y DECIDIR'!H55)</f>
      </c>
      <c r="D55" s="356"/>
      <c r="E55" s="356"/>
      <c r="F55" s="356"/>
      <c r="G55" s="356"/>
      <c r="H55" s="357"/>
      <c r="I55" s="358">
        <f t="shared" si="3"/>
      </c>
      <c r="J55" s="359"/>
      <c r="K55" s="356"/>
      <c r="L55" s="356"/>
      <c r="M55" s="356"/>
      <c r="N55" s="356"/>
      <c r="O55" s="358">
        <f t="shared" si="4"/>
      </c>
      <c r="P55" s="351">
        <f>IF('EVAL SER Y DECIDIR'!N55="","",'EVAL SER Y DECIDIR'!N55)</f>
      </c>
      <c r="Q55" s="360">
        <f>IF(AUTOEVALUACIÓN!C55="","",AUTOEVALUACIÓN!C55)</f>
      </c>
      <c r="R55" s="348">
        <f t="shared" si="2"/>
      </c>
    </row>
  </sheetData>
  <sheetProtection sheet="1" formatCells="0" formatColumns="0" formatRows="0"/>
  <mergeCells count="20">
    <mergeCell ref="A2:R2"/>
    <mergeCell ref="D5:I5"/>
    <mergeCell ref="J5:O5"/>
    <mergeCell ref="A5:A7"/>
    <mergeCell ref="C5:C7"/>
    <mergeCell ref="P5:P7"/>
    <mergeCell ref="Q5:Q7"/>
    <mergeCell ref="R5:R7"/>
    <mergeCell ref="D6:D7"/>
    <mergeCell ref="E6:E7"/>
    <mergeCell ref="F6:F7"/>
    <mergeCell ref="G6:G7"/>
    <mergeCell ref="H6:H7"/>
    <mergeCell ref="I6:I7"/>
    <mergeCell ref="J6:J7"/>
    <mergeCell ref="K6:K7"/>
    <mergeCell ref="L6:L7"/>
    <mergeCell ref="M6:M7"/>
    <mergeCell ref="N6:N7"/>
    <mergeCell ref="O6:O7"/>
  </mergeCells>
  <conditionalFormatting sqref="R8:R55">
    <cfRule type="cellIs" dxfId="25" priority="1" operator="between">
      <formula>1</formula>
      <formula>50</formula>
    </cfRule>
  </conditionalFormatting>
  <dataValidations count="6">
    <dataValidation type="whole" allowBlank="1" showInputMessage="1" showErrorMessage="1" error="Ingrese solo numeros de 1 - 45" sqref="D10:H52">
      <formula1>1</formula1>
      <formula2>45</formula2>
    </dataValidation>
    <dataValidation type="whole" allowBlank="1" showInputMessage="1" showErrorMessage="1" error="Ingrese solo numeros de 1 - 35" sqref="D53:H55">
      <formula1>1</formula1>
      <formula2>35</formula2>
    </dataValidation>
    <dataValidation type="whole" allowBlank="1" showInputMessage="1" showErrorMessage="1" error="Ingrese solo numeros de 1 - 45" sqref="D8:H52">
      <formula1>1</formula1>
      <formula2>45</formula2>
    </dataValidation>
    <dataValidation type="whole" allowBlank="1" showInputMessage="1" showErrorMessage="1" error="Ingrese solo numeros de 1 - 40" sqref="J10:N52">
      <formula1>1</formula1>
      <formula2>40</formula2>
    </dataValidation>
    <dataValidation type="whole" allowBlank="1" showInputMessage="1" showErrorMessage="1" error="Ingrese solo numeros de 1 - 35" sqref="J53:N55">
      <formula1>1</formula1>
      <formula2>35</formula2>
    </dataValidation>
    <dataValidation type="whole" allowBlank="1" showInputMessage="1" showErrorMessage="1" error="Ingrese solo numeros de 1 - 40" sqref="J8:N52">
      <formula1>1</formula1>
      <formula2>40</formula2>
    </dataValidation>
  </dataValidations>
  <printOptions horizontalCentered="1"/>
  <pageMargins left="0.4724409448818898" right="0.1968503937007874" top="0.3937007874015748" bottom="0.1968503937007874" header="0.31496062992125984" footer="0.07874015748031496"/>
  <pageSetup orientation="portrait" horizontalDpi="4294967294" verticalDpi="4294967295" scale="94" fitToWidth="1" fitToHeight="0" firstPageNumber="1" useFirstPageNumber="1" copies="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0066"/>
    <pageSetUpPr fitToPage="1"/>
  </sheetPr>
  <dimension ref="A1:Z55"/>
  <sheetViews>
    <sheetView workbookViewId="0" zoomScale="100" zoomScaleNormal="100" view="pageBreakPreview">
      <selection activeCell="A8" sqref="A8"/>
    </sheetView>
  </sheetViews>
  <sheetFormatPr defaultRowHeight="15" outlineLevelRow="0" outlineLevelCol="0" x14ac:dyDescent="0.25" defaultColWidth="10.5703125"/>
  <cols>
    <col min="1" max="1" width="2.85546875" customWidth="1"/>
    <col min="2" max="2" width="33.5703125" customWidth="1"/>
    <col min="3" max="3" width="3.7109375" customWidth="1"/>
    <col min="4" max="8" width="4.7109375" customWidth="1"/>
    <col min="9" max="9" width="3.7109375" customWidth="1"/>
    <col min="10" max="14" width="4.7109375" customWidth="1"/>
    <col min="15" max="16" width="3.7109375" customWidth="1"/>
    <col min="17" max="17" width="2.7109375" customWidth="1"/>
    <col min="18" max="18" width="5.28515625" customWidth="1"/>
    <col min="19" max="23" width="5.7109375" style="306" customWidth="1"/>
    <col min="24" max="26" width="5.7109375" customWidth="1"/>
  </cols>
  <sheetData>
    <row r="1" ht="12" customHeight="1" spans="1:18" x14ac:dyDescent="0.25">
      <c r="A1" s="22" t="str">
        <f>NOMINA!$F$1</f>
        <v>U.E. "BEATRIZ HARTMANN DE BEDREGAL"</v>
      </c>
      <c r="B1" s="307"/>
      <c r="C1" s="307"/>
      <c r="D1" s="307"/>
      <c r="E1" s="307"/>
      <c r="F1" s="307"/>
      <c r="G1" s="307"/>
      <c r="H1" s="307"/>
      <c r="I1" s="307"/>
      <c r="J1" s="307"/>
      <c r="K1" s="307"/>
      <c r="L1" s="307"/>
      <c r="M1" s="307"/>
      <c r="N1" s="307"/>
      <c r="O1" s="307"/>
      <c r="P1" s="307"/>
      <c r="Q1" s="307"/>
      <c r="R1" s="307"/>
    </row>
    <row r="2" ht="16.5" customHeight="1" spans="1:18" s="361" customFormat="1" x14ac:dyDescent="0.25">
      <c r="A2" s="362" t="s">
        <v>435</v>
      </c>
      <c r="B2" s="362"/>
      <c r="C2" s="362"/>
      <c r="D2" s="362"/>
      <c r="E2" s="362"/>
      <c r="F2" s="362"/>
      <c r="G2" s="362"/>
      <c r="H2" s="362"/>
      <c r="I2" s="362"/>
      <c r="J2" s="362"/>
      <c r="K2" s="362"/>
      <c r="L2" s="362"/>
      <c r="M2" s="362"/>
      <c r="N2" s="362"/>
      <c r="O2" s="362"/>
      <c r="P2" s="362"/>
      <c r="Q2" s="362"/>
      <c r="R2" s="362"/>
    </row>
    <row r="3" ht="18.95" customHeight="1" spans="1:18" x14ac:dyDescent="0.25">
      <c r="A3" s="307" t="str">
        <f>NOMINA!$C$1</f>
        <v>PROFESOR(A): SARA VALDIVIA ARANCIBIA</v>
      </c>
      <c r="B3" s="310"/>
      <c r="C3" s="307"/>
      <c r="D3" s="307"/>
      <c r="E3" s="307"/>
      <c r="F3" s="57"/>
      <c r="G3" s="307"/>
      <c r="H3" s="307" t="s">
        <v>454</v>
      </c>
      <c r="I3" s="307"/>
      <c r="J3" s="307"/>
      <c r="K3" s="307"/>
      <c r="L3" s="307"/>
      <c r="M3" s="307"/>
      <c r="N3" s="307"/>
      <c r="O3" s="307"/>
      <c r="P3" s="307"/>
      <c r="Q3" s="307"/>
      <c r="R3" s="307"/>
    </row>
    <row r="4" ht="18.95" customHeight="1" spans="1:18" x14ac:dyDescent="0.25">
      <c r="A4" s="311" t="str">
        <f>NOMINA!$C$2</f>
        <v>CURSO: 5º "A" PRIMARIA</v>
      </c>
      <c r="B4" s="312"/>
      <c r="C4" s="311"/>
      <c r="D4" s="311"/>
      <c r="E4" s="311"/>
      <c r="F4" s="57"/>
      <c r="G4" s="311"/>
      <c r="H4" s="311" t="str">
        <f>NOMINA!$C$4</f>
        <v>GESTIÓN: 2024</v>
      </c>
      <c r="I4" s="311"/>
      <c r="J4" s="311"/>
      <c r="K4" s="311"/>
      <c r="L4" s="311"/>
      <c r="M4" s="311"/>
      <c r="N4" s="311"/>
      <c r="O4" s="311"/>
      <c r="P4" s="311"/>
      <c r="Q4" s="311"/>
      <c r="R4" s="311"/>
    </row>
    <row r="5" ht="15.75" customHeight="1" spans="1:18" x14ac:dyDescent="0.25">
      <c r="A5" s="313" t="s">
        <v>202</v>
      </c>
      <c r="B5" s="314" t="s">
        <v>227</v>
      </c>
      <c r="C5" s="315" t="s">
        <v>437</v>
      </c>
      <c r="D5" s="316" t="s">
        <v>438</v>
      </c>
      <c r="E5" s="316"/>
      <c r="F5" s="316"/>
      <c r="G5" s="316"/>
      <c r="H5" s="316"/>
      <c r="I5" s="317"/>
      <c r="J5" s="316" t="s">
        <v>439</v>
      </c>
      <c r="K5" s="316"/>
      <c r="L5" s="316"/>
      <c r="M5" s="316"/>
      <c r="N5" s="316"/>
      <c r="O5" s="317"/>
      <c r="P5" s="315" t="s">
        <v>440</v>
      </c>
      <c r="Q5" s="321" t="s">
        <v>441</v>
      </c>
      <c r="R5" s="322" t="s">
        <v>442</v>
      </c>
    </row>
    <row r="6" ht="66" customHeight="1" spans="1:18" x14ac:dyDescent="0.25">
      <c r="A6" s="313"/>
      <c r="B6" s="323"/>
      <c r="C6" s="324"/>
      <c r="D6" s="363"/>
      <c r="E6" s="363"/>
      <c r="F6" s="363"/>
      <c r="G6" s="363"/>
      <c r="H6" s="364"/>
      <c r="I6" s="365" t="s">
        <v>235</v>
      </c>
      <c r="J6" s="366"/>
      <c r="K6" s="363"/>
      <c r="L6" s="363"/>
      <c r="M6" s="363"/>
      <c r="N6" s="363"/>
      <c r="O6" s="328" t="s">
        <v>235</v>
      </c>
      <c r="P6" s="324"/>
      <c r="Q6" s="329"/>
      <c r="R6" s="330"/>
    </row>
    <row r="7" ht="58.5" customHeight="1" spans="1:26" x14ac:dyDescent="0.25">
      <c r="A7" s="313"/>
      <c r="B7" s="331" t="s">
        <v>240</v>
      </c>
      <c r="C7" s="332"/>
      <c r="D7" s="334"/>
      <c r="E7" s="334"/>
      <c r="F7" s="334"/>
      <c r="G7" s="334"/>
      <c r="H7" s="335"/>
      <c r="I7" s="367"/>
      <c r="J7" s="333"/>
      <c r="K7" s="334"/>
      <c r="L7" s="334"/>
      <c r="M7" s="334"/>
      <c r="N7" s="334"/>
      <c r="O7" s="336"/>
      <c r="P7" s="332"/>
      <c r="Q7" s="337"/>
      <c r="R7" s="338"/>
      <c r="T7" s="339" t="s">
        <v>448</v>
      </c>
      <c r="U7" s="339" t="s">
        <v>449</v>
      </c>
      <c r="V7" s="339" t="s">
        <v>450</v>
      </c>
      <c r="X7" s="368"/>
      <c r="Y7" s="368"/>
      <c r="Z7" s="368"/>
    </row>
    <row r="8" ht="22.5" customHeight="1" spans="1:25" s="340" customFormat="1" x14ac:dyDescent="0.25">
      <c r="A8" s="341">
        <v>1</v>
      </c>
      <c r="B8" s="342" t="str">
        <f>IF(NOMINA!B1="","",NOMINA!B1)</f>
        <v> TORREZ CAMILA VICTORIA</v>
      </c>
      <c r="C8" s="369">
        <f>IF('EVAL SER Y DECIDIR'!H8="","",'EVAL SER Y DECIDIR'!H8)</f>
      </c>
      <c r="D8" s="344"/>
      <c r="E8" s="344"/>
      <c r="F8" s="344"/>
      <c r="G8" s="344"/>
      <c r="H8" s="345"/>
      <c r="I8" s="346">
        <f>IF(ISERROR(ROUND(AVERAGE(D8:H8),0)),"",ROUND(AVERAGE(D8:H8),0))</f>
      </c>
      <c r="J8" s="353"/>
      <c r="K8" s="344"/>
      <c r="L8" s="344"/>
      <c r="M8" s="344"/>
      <c r="N8" s="344"/>
      <c r="O8" s="346">
        <f>IF(ISERROR(ROUND(AVERAGE(J8:N8),0)),"",ROUND(AVERAGE(J8:N8),0))</f>
      </c>
      <c r="P8" s="369">
        <f>IF('EVAL SER Y DECIDIR'!N8="","",'EVAL SER Y DECIDIR'!N8)</f>
      </c>
      <c r="Q8" s="347">
        <f>IF(AUTOEVALUACIÓN!C8="","",AUTOEVALUACIÓN!C8)</f>
      </c>
      <c r="R8" s="348">
        <f>IF(OR(C8="",I8="",O8="",P8="",Q8=""),"",SUM(C8,I8,O8,P8,Q8))</f>
      </c>
      <c r="S8" s="349"/>
      <c r="T8" s="349">
        <f>COUNTIFS(R8:R52,"&lt;101",R8:R52,"&gt;0")</f>
        <v>0</v>
      </c>
      <c r="U8" s="350">
        <f>COUNTIFS(R8:R52,"&lt;51",R8:R52,"&gt;1")</f>
        <v>0</v>
      </c>
      <c r="V8" s="350">
        <f>T8-U8</f>
        <v>0</v>
      </c>
      <c r="W8" s="350"/>
      <c r="X8" s="278"/>
      <c r="Y8" s="370"/>
    </row>
    <row r="9" ht="22.5" customHeight="1" spans="1:23" s="340" customFormat="1" x14ac:dyDescent="0.25">
      <c r="A9" s="341">
        <v>2</v>
      </c>
      <c r="B9" s="342" t="str">
        <f>IF(NOMINA!B2="","",NOMINA!B2)</f>
        <v>AZERO BLANCO SARAH JOYCE</v>
      </c>
      <c r="C9" s="369">
        <f>IF('EVAL SER Y DECIDIR'!H9="","",'EVAL SER Y DECIDIR'!H9)</f>
      </c>
      <c r="D9" s="344"/>
      <c r="E9" s="344"/>
      <c r="F9" s="344"/>
      <c r="G9" s="344"/>
      <c r="H9" s="345"/>
      <c r="I9" s="346">
        <f t="shared" ref="I9:I52" si="0">IF(ISERROR(ROUND(AVERAGE(D9:H9),0)),"",ROUND(AVERAGE(D9:H9),0))</f>
      </c>
      <c r="J9" s="353"/>
      <c r="K9" s="344"/>
      <c r="L9" s="344"/>
      <c r="M9" s="344"/>
      <c r="N9" s="344"/>
      <c r="O9" s="346">
        <f t="shared" ref="O9:O52" si="1">IF(ISERROR(ROUND(AVERAGE(J9:N9),0)),"",ROUND(AVERAGE(J9:N9),0))</f>
      </c>
      <c r="P9" s="369">
        <f>IF('EVAL SER Y DECIDIR'!N9="","",'EVAL SER Y DECIDIR'!N9)</f>
      </c>
      <c r="Q9" s="347">
        <f>IF(AUTOEVALUACIÓN!C9="","",AUTOEVALUACIÓN!C9)</f>
      </c>
      <c r="R9" s="348">
        <f t="shared" ref="R9:R55" si="2">IF(OR(C9="",I9="",O9="",P9="",Q9=""),"",SUM(C9,I9,O9,P9,Q9))</f>
      </c>
      <c r="S9" s="349"/>
      <c r="T9" s="349"/>
      <c r="U9" s="350"/>
      <c r="V9" s="350"/>
      <c r="W9" s="350"/>
    </row>
    <row r="10" ht="22.5" customHeight="1" spans="1:23" s="340" customFormat="1" x14ac:dyDescent="0.25">
      <c r="A10" s="341">
        <v>3</v>
      </c>
      <c r="B10" s="342" t="str">
        <f>IF(NOMINA!B3="","",NOMINA!B3)</f>
        <v>BAUTISTA MITA RODRIGO </v>
      </c>
      <c r="C10" s="369">
        <f>IF('EVAL SER Y DECIDIR'!H10="","",'EVAL SER Y DECIDIR'!H10)</f>
      </c>
      <c r="D10" s="344"/>
      <c r="E10" s="344"/>
      <c r="F10" s="344"/>
      <c r="G10" s="344"/>
      <c r="H10" s="345"/>
      <c r="I10" s="346">
        <f t="shared" si="0"/>
      </c>
      <c r="J10" s="353"/>
      <c r="K10" s="344"/>
      <c r="L10" s="344"/>
      <c r="M10" s="344"/>
      <c r="N10" s="344"/>
      <c r="O10" s="346">
        <f t="shared" si="1"/>
      </c>
      <c r="P10" s="369">
        <f>IF('EVAL SER Y DECIDIR'!N10="","",'EVAL SER Y DECIDIR'!N10)</f>
      </c>
      <c r="Q10" s="347">
        <f>IF(AUTOEVALUACIÓN!C10="","",AUTOEVALUACIÓN!C10)</f>
      </c>
      <c r="R10" s="348">
        <f t="shared" si="2"/>
      </c>
      <c r="S10" s="349"/>
      <c r="T10" s="349"/>
      <c r="U10" s="350"/>
      <c r="V10" s="350"/>
      <c r="W10" s="350"/>
    </row>
    <row r="11" ht="22.5" customHeight="1" spans="1:23" s="340" customFormat="1" x14ac:dyDescent="0.25">
      <c r="A11" s="341">
        <v>4</v>
      </c>
      <c r="B11" s="342" t="str">
        <f>IF(NOMINA!B4="","",NOMINA!B4)</f>
        <v>CANSECO PEREDO ANGELINA ISABELLA</v>
      </c>
      <c r="C11" s="369">
        <f>IF('EVAL SER Y DECIDIR'!H11="","",'EVAL SER Y DECIDIR'!H11)</f>
      </c>
      <c r="D11" s="344"/>
      <c r="E11" s="344"/>
      <c r="F11" s="344"/>
      <c r="G11" s="344"/>
      <c r="H11" s="345"/>
      <c r="I11" s="346">
        <f t="shared" si="0"/>
      </c>
      <c r="J11" s="353"/>
      <c r="K11" s="344"/>
      <c r="L11" s="344"/>
      <c r="M11" s="344"/>
      <c r="N11" s="344"/>
      <c r="O11" s="346">
        <f t="shared" si="1"/>
      </c>
      <c r="P11" s="369">
        <f>IF('EVAL SER Y DECIDIR'!N11="","",'EVAL SER Y DECIDIR'!N11)</f>
      </c>
      <c r="Q11" s="347">
        <f>IF(AUTOEVALUACIÓN!C11="","",AUTOEVALUACIÓN!C11)</f>
      </c>
      <c r="R11" s="348">
        <f t="shared" si="2"/>
      </c>
      <c r="S11" s="349"/>
      <c r="T11" s="349"/>
      <c r="U11" s="350"/>
      <c r="V11" s="350"/>
      <c r="W11" s="350"/>
    </row>
    <row r="12" ht="22.5" customHeight="1" spans="1:23" s="340" customFormat="1" x14ac:dyDescent="0.25">
      <c r="A12" s="341">
        <v>5</v>
      </c>
      <c r="B12" s="342" t="str">
        <f>IF(NOMINA!B5="","",NOMINA!B5)</f>
        <v>CERVANTES GUTIERREZ LUIS FERNANDO</v>
      </c>
      <c r="C12" s="369">
        <f>IF('EVAL SER Y DECIDIR'!H12="","",'EVAL SER Y DECIDIR'!H12)</f>
      </c>
      <c r="D12" s="344"/>
      <c r="E12" s="344"/>
      <c r="F12" s="344"/>
      <c r="G12" s="344"/>
      <c r="H12" s="345"/>
      <c r="I12" s="346">
        <f t="shared" si="0"/>
      </c>
      <c r="J12" s="353"/>
      <c r="K12" s="344"/>
      <c r="L12" s="344"/>
      <c r="M12" s="344"/>
      <c r="N12" s="344"/>
      <c r="O12" s="346">
        <f t="shared" si="1"/>
      </c>
      <c r="P12" s="369">
        <f>IF('EVAL SER Y DECIDIR'!N12="","",'EVAL SER Y DECIDIR'!N12)</f>
      </c>
      <c r="Q12" s="347">
        <f>IF(AUTOEVALUACIÓN!C12="","",AUTOEVALUACIÓN!C12)</f>
      </c>
      <c r="R12" s="348">
        <f t="shared" si="2"/>
      </c>
      <c r="S12" s="349"/>
      <c r="T12" s="349"/>
      <c r="U12" s="350"/>
      <c r="V12" s="350"/>
      <c r="W12" s="350"/>
    </row>
    <row r="13" ht="22.5" customHeight="1" spans="1:23" s="340" customFormat="1" x14ac:dyDescent="0.25">
      <c r="A13" s="341">
        <v>6</v>
      </c>
      <c r="B13" s="342" t="str">
        <f>IF(NOMINA!B6="","",NOMINA!B6)</f>
        <v>COLQUE QUENTA MICHELLE ANGELETH</v>
      </c>
      <c r="C13" s="369">
        <f>IF('EVAL SER Y DECIDIR'!H13="","",'EVAL SER Y DECIDIR'!H13)</f>
      </c>
      <c r="D13" s="344"/>
      <c r="E13" s="344"/>
      <c r="F13" s="344"/>
      <c r="G13" s="344"/>
      <c r="H13" s="345"/>
      <c r="I13" s="346">
        <f t="shared" si="0"/>
      </c>
      <c r="J13" s="353"/>
      <c r="K13" s="344"/>
      <c r="L13" s="344"/>
      <c r="M13" s="344"/>
      <c r="N13" s="344"/>
      <c r="O13" s="346">
        <f t="shared" si="1"/>
      </c>
      <c r="P13" s="369">
        <f>IF('EVAL SER Y DECIDIR'!N13="","",'EVAL SER Y DECIDIR'!N13)</f>
      </c>
      <c r="Q13" s="347">
        <f>IF(AUTOEVALUACIÓN!C13="","",AUTOEVALUACIÓN!C13)</f>
      </c>
      <c r="R13" s="348">
        <f t="shared" si="2"/>
      </c>
      <c r="S13" s="349"/>
      <c r="T13" s="349"/>
      <c r="U13" s="350"/>
      <c r="V13" s="350"/>
      <c r="W13" s="350"/>
    </row>
    <row r="14" ht="22.5" customHeight="1" spans="1:23" s="340" customFormat="1" x14ac:dyDescent="0.25">
      <c r="A14" s="341">
        <v>7</v>
      </c>
      <c r="B14" s="342" t="str">
        <f>IF(NOMINA!B7="","",NOMINA!B7)</f>
        <v>CORDOVA MONTAÑO KENDALL MATIAS</v>
      </c>
      <c r="C14" s="369">
        <f>IF('EVAL SER Y DECIDIR'!H14="","",'EVAL SER Y DECIDIR'!H14)</f>
      </c>
      <c r="D14" s="344"/>
      <c r="E14" s="344"/>
      <c r="F14" s="344"/>
      <c r="G14" s="344"/>
      <c r="H14" s="345"/>
      <c r="I14" s="346">
        <f t="shared" si="0"/>
      </c>
      <c r="J14" s="353"/>
      <c r="K14" s="344"/>
      <c r="L14" s="344"/>
      <c r="M14" s="344"/>
      <c r="N14" s="344"/>
      <c r="O14" s="346">
        <f t="shared" si="1"/>
      </c>
      <c r="P14" s="369">
        <f>IF('EVAL SER Y DECIDIR'!N14="","",'EVAL SER Y DECIDIR'!N14)</f>
      </c>
      <c r="Q14" s="347">
        <f>IF(AUTOEVALUACIÓN!C14="","",AUTOEVALUACIÓN!C14)</f>
      </c>
      <c r="R14" s="348">
        <f t="shared" si="2"/>
      </c>
      <c r="S14" s="349"/>
      <c r="T14" s="349"/>
      <c r="U14" s="350"/>
      <c r="V14" s="350"/>
      <c r="W14" s="350"/>
    </row>
    <row r="15" ht="22.5" customHeight="1" spans="1:23" s="340" customFormat="1" x14ac:dyDescent="0.25">
      <c r="A15" s="341">
        <v>8</v>
      </c>
      <c r="B15" s="342" t="str">
        <f>IF(NOMINA!B8="","",NOMINA!B8)</f>
        <v>CUCHALLO ALORAS CHRISTOPHER </v>
      </c>
      <c r="C15" s="369">
        <f>IF('EVAL SER Y DECIDIR'!H15="","",'EVAL SER Y DECIDIR'!H15)</f>
      </c>
      <c r="D15" s="344"/>
      <c r="E15" s="344"/>
      <c r="F15" s="344"/>
      <c r="G15" s="344"/>
      <c r="H15" s="345"/>
      <c r="I15" s="346">
        <f t="shared" si="0"/>
      </c>
      <c r="J15" s="353"/>
      <c r="K15" s="344"/>
      <c r="L15" s="344"/>
      <c r="M15" s="344"/>
      <c r="N15" s="344"/>
      <c r="O15" s="346">
        <f t="shared" si="1"/>
      </c>
      <c r="P15" s="369">
        <f>IF('EVAL SER Y DECIDIR'!N15="","",'EVAL SER Y DECIDIR'!N15)</f>
      </c>
      <c r="Q15" s="347">
        <f>IF(AUTOEVALUACIÓN!C15="","",AUTOEVALUACIÓN!C15)</f>
      </c>
      <c r="R15" s="348">
        <f t="shared" si="2"/>
      </c>
      <c r="S15" s="349"/>
      <c r="T15" s="349"/>
      <c r="U15" s="350"/>
      <c r="V15" s="350"/>
      <c r="W15" s="350"/>
    </row>
    <row r="16" ht="22.5" customHeight="1" spans="1:23" s="340" customFormat="1" x14ac:dyDescent="0.25">
      <c r="A16" s="341">
        <v>9</v>
      </c>
      <c r="B16" s="342" t="str">
        <f>IF(NOMINA!B9="","",NOMINA!B9)</f>
        <v>DUARTE MELO ANA CLARA</v>
      </c>
      <c r="C16" s="369">
        <f>IF('EVAL SER Y DECIDIR'!H16="","",'EVAL SER Y DECIDIR'!H16)</f>
      </c>
      <c r="D16" s="344"/>
      <c r="E16" s="344"/>
      <c r="F16" s="344"/>
      <c r="G16" s="344"/>
      <c r="H16" s="345"/>
      <c r="I16" s="346">
        <f t="shared" si="0"/>
      </c>
      <c r="J16" s="353"/>
      <c r="K16" s="344"/>
      <c r="L16" s="344"/>
      <c r="M16" s="344"/>
      <c r="N16" s="344"/>
      <c r="O16" s="346">
        <f t="shared" si="1"/>
      </c>
      <c r="P16" s="369">
        <f>IF('EVAL SER Y DECIDIR'!N16="","",'EVAL SER Y DECIDIR'!N16)</f>
      </c>
      <c r="Q16" s="347">
        <f>IF(AUTOEVALUACIÓN!C16="","",AUTOEVALUACIÓN!C16)</f>
      </c>
      <c r="R16" s="348">
        <f t="shared" si="2"/>
      </c>
      <c r="S16" s="349"/>
      <c r="T16" s="349"/>
      <c r="U16" s="350"/>
      <c r="V16" s="350"/>
      <c r="W16" s="350"/>
    </row>
    <row r="17" ht="22.5" customHeight="1" spans="1:23" s="340" customFormat="1" x14ac:dyDescent="0.25">
      <c r="A17" s="341">
        <v>10</v>
      </c>
      <c r="B17" s="342" t="str">
        <f>IF(NOMINA!B10="","",NOMINA!B10)</f>
        <v>GONZALES ROJAS ANTONELLA INDIRA</v>
      </c>
      <c r="C17" s="369">
        <f>IF('EVAL SER Y DECIDIR'!H17="","",'EVAL SER Y DECIDIR'!H17)</f>
      </c>
      <c r="D17" s="344"/>
      <c r="E17" s="344"/>
      <c r="F17" s="344"/>
      <c r="G17" s="344"/>
      <c r="H17" s="345"/>
      <c r="I17" s="346">
        <f t="shared" si="0"/>
      </c>
      <c r="J17" s="353"/>
      <c r="K17" s="344"/>
      <c r="L17" s="344"/>
      <c r="M17" s="344"/>
      <c r="N17" s="344"/>
      <c r="O17" s="346">
        <f t="shared" si="1"/>
      </c>
      <c r="P17" s="369">
        <f>IF('EVAL SER Y DECIDIR'!N17="","",'EVAL SER Y DECIDIR'!N17)</f>
      </c>
      <c r="Q17" s="347">
        <f>IF(AUTOEVALUACIÓN!C17="","",AUTOEVALUACIÓN!C17)</f>
      </c>
      <c r="R17" s="348">
        <f t="shared" si="2"/>
      </c>
      <c r="S17" s="349"/>
      <c r="T17" s="349"/>
      <c r="U17" s="350"/>
      <c r="V17" s="350"/>
      <c r="W17" s="350"/>
    </row>
    <row r="18" ht="22.5" customHeight="1" spans="1:23" s="340" customFormat="1" x14ac:dyDescent="0.25">
      <c r="A18" s="341">
        <v>11</v>
      </c>
      <c r="B18" s="342" t="str">
        <f>IF(NOMINA!B11="","",NOMINA!B11)</f>
        <v>GUERRA PANTIGOSO ROGER ALEJANDRO</v>
      </c>
      <c r="C18" s="369">
        <f>IF('EVAL SER Y DECIDIR'!H18="","",'EVAL SER Y DECIDIR'!H18)</f>
      </c>
      <c r="D18" s="344"/>
      <c r="E18" s="344"/>
      <c r="F18" s="344"/>
      <c r="G18" s="344"/>
      <c r="H18" s="345"/>
      <c r="I18" s="346">
        <f t="shared" si="0"/>
      </c>
      <c r="J18" s="353"/>
      <c r="K18" s="344"/>
      <c r="L18" s="344"/>
      <c r="M18" s="344"/>
      <c r="N18" s="344"/>
      <c r="O18" s="346">
        <f t="shared" si="1"/>
      </c>
      <c r="P18" s="369">
        <f>IF('EVAL SER Y DECIDIR'!N18="","",'EVAL SER Y DECIDIR'!N18)</f>
      </c>
      <c r="Q18" s="347">
        <f>IF(AUTOEVALUACIÓN!C18="","",AUTOEVALUACIÓN!C18)</f>
      </c>
      <c r="R18" s="348">
        <f t="shared" si="2"/>
      </c>
      <c r="S18" s="349"/>
      <c r="T18" s="349"/>
      <c r="U18" s="350"/>
      <c r="V18" s="350"/>
      <c r="W18" s="350"/>
    </row>
    <row r="19" ht="22.5" customHeight="1" spans="1:23" s="340" customFormat="1" x14ac:dyDescent="0.25">
      <c r="A19" s="341">
        <v>12</v>
      </c>
      <c r="B19" s="342" t="str">
        <f>IF(NOMINA!B12="","",NOMINA!B12)</f>
        <v>LEON GARNICA JUNIOR ISAIAS</v>
      </c>
      <c r="C19" s="369">
        <f>IF('EVAL SER Y DECIDIR'!H19="","",'EVAL SER Y DECIDIR'!H19)</f>
      </c>
      <c r="D19" s="344"/>
      <c r="E19" s="344"/>
      <c r="F19" s="344"/>
      <c r="G19" s="344"/>
      <c r="H19" s="345"/>
      <c r="I19" s="346">
        <f t="shared" si="0"/>
      </c>
      <c r="J19" s="353"/>
      <c r="K19" s="344"/>
      <c r="L19" s="344"/>
      <c r="M19" s="344"/>
      <c r="N19" s="344"/>
      <c r="O19" s="346">
        <f t="shared" si="1"/>
      </c>
      <c r="P19" s="369">
        <f>IF('EVAL SER Y DECIDIR'!N19="","",'EVAL SER Y DECIDIR'!N19)</f>
      </c>
      <c r="Q19" s="347">
        <f>IF(AUTOEVALUACIÓN!C19="","",AUTOEVALUACIÓN!C19)</f>
      </c>
      <c r="R19" s="348">
        <f t="shared" si="2"/>
      </c>
      <c r="S19" s="349"/>
      <c r="T19" s="349"/>
      <c r="U19" s="350"/>
      <c r="V19" s="350"/>
      <c r="W19" s="350"/>
    </row>
    <row r="20" ht="22.5" customHeight="1" spans="1:23" s="340" customFormat="1" x14ac:dyDescent="0.25">
      <c r="A20" s="341">
        <v>13</v>
      </c>
      <c r="B20" s="342" t="str">
        <f>IF(NOMINA!B13="","",NOMINA!B13)</f>
        <v>MAMANI ESTRADA MARISOL CARMEN</v>
      </c>
      <c r="C20" s="369">
        <f>IF('EVAL SER Y DECIDIR'!H20="","",'EVAL SER Y DECIDIR'!H20)</f>
      </c>
      <c r="D20" s="344"/>
      <c r="E20" s="344"/>
      <c r="F20" s="344"/>
      <c r="G20" s="344"/>
      <c r="H20" s="345"/>
      <c r="I20" s="346">
        <f t="shared" si="0"/>
      </c>
      <c r="J20" s="353"/>
      <c r="K20" s="344"/>
      <c r="L20" s="344"/>
      <c r="M20" s="344"/>
      <c r="N20" s="344"/>
      <c r="O20" s="346">
        <f t="shared" si="1"/>
      </c>
      <c r="P20" s="369">
        <f>IF('EVAL SER Y DECIDIR'!N20="","",'EVAL SER Y DECIDIR'!N20)</f>
      </c>
      <c r="Q20" s="347">
        <f>IF(AUTOEVALUACIÓN!C20="","",AUTOEVALUACIÓN!C20)</f>
      </c>
      <c r="R20" s="348">
        <f t="shared" si="2"/>
      </c>
      <c r="S20" s="349"/>
      <c r="T20" s="349"/>
      <c r="U20" s="350"/>
      <c r="V20" s="350"/>
      <c r="W20" s="350"/>
    </row>
    <row r="21" ht="22.5" customHeight="1" spans="1:23" s="340" customFormat="1" x14ac:dyDescent="0.25">
      <c r="A21" s="341">
        <v>14</v>
      </c>
      <c r="B21" s="342" t="str">
        <f>IF(NOMINA!B14="","",NOMINA!B14)</f>
        <v>MURILLO CALIZAYA DAVID GABRIEL</v>
      </c>
      <c r="C21" s="369">
        <f>IF('EVAL SER Y DECIDIR'!H21="","",'EVAL SER Y DECIDIR'!H21)</f>
      </c>
      <c r="D21" s="344"/>
      <c r="E21" s="344"/>
      <c r="F21" s="344"/>
      <c r="G21" s="344"/>
      <c r="H21" s="345"/>
      <c r="I21" s="346">
        <f t="shared" si="0"/>
      </c>
      <c r="J21" s="353"/>
      <c r="K21" s="344"/>
      <c r="L21" s="344"/>
      <c r="M21" s="344"/>
      <c r="N21" s="344"/>
      <c r="O21" s="346">
        <f t="shared" si="1"/>
      </c>
      <c r="P21" s="369">
        <f>IF('EVAL SER Y DECIDIR'!N21="","",'EVAL SER Y DECIDIR'!N21)</f>
      </c>
      <c r="Q21" s="347">
        <f>IF(AUTOEVALUACIÓN!C21="","",AUTOEVALUACIÓN!C21)</f>
      </c>
      <c r="R21" s="348">
        <f t="shared" si="2"/>
      </c>
      <c r="S21" s="349"/>
      <c r="T21" s="349"/>
      <c r="U21" s="350"/>
      <c r="V21" s="350"/>
      <c r="W21" s="350"/>
    </row>
    <row r="22" ht="22.5" customHeight="1" spans="1:23" s="340" customFormat="1" x14ac:dyDescent="0.25">
      <c r="A22" s="341">
        <v>15</v>
      </c>
      <c r="B22" s="342" t="str">
        <f>IF(NOMINA!B15="","",NOMINA!B15)</f>
        <v>OROSCO LIMACHI ADRIAN </v>
      </c>
      <c r="C22" s="369">
        <f>IF('EVAL SER Y DECIDIR'!H22="","",'EVAL SER Y DECIDIR'!H22)</f>
      </c>
      <c r="D22" s="344"/>
      <c r="E22" s="344"/>
      <c r="F22" s="344"/>
      <c r="G22" s="344"/>
      <c r="H22" s="345"/>
      <c r="I22" s="346">
        <f t="shared" si="0"/>
      </c>
      <c r="J22" s="353"/>
      <c r="K22" s="344"/>
      <c r="L22" s="344"/>
      <c r="M22" s="344"/>
      <c r="N22" s="344"/>
      <c r="O22" s="346">
        <f t="shared" si="1"/>
      </c>
      <c r="P22" s="369">
        <f>IF('EVAL SER Y DECIDIR'!N22="","",'EVAL SER Y DECIDIR'!N22)</f>
      </c>
      <c r="Q22" s="347">
        <f>IF(AUTOEVALUACIÓN!C22="","",AUTOEVALUACIÓN!C22)</f>
      </c>
      <c r="R22" s="348">
        <f t="shared" si="2"/>
      </c>
      <c r="S22" s="349"/>
      <c r="T22" s="349"/>
      <c r="U22" s="350"/>
      <c r="V22" s="350"/>
      <c r="W22" s="350"/>
    </row>
    <row r="23" ht="22.5" customHeight="1" spans="1:23" s="340" customFormat="1" x14ac:dyDescent="0.25">
      <c r="A23" s="341">
        <v>16</v>
      </c>
      <c r="B23" s="342" t="str">
        <f>IF(NOMINA!B16="","",NOMINA!B16)</f>
        <v>REINAGA CHOQUECALLATA DAYANA </v>
      </c>
      <c r="C23" s="369">
        <f>IF('EVAL SER Y DECIDIR'!H23="","",'EVAL SER Y DECIDIR'!H23)</f>
      </c>
      <c r="D23" s="344"/>
      <c r="E23" s="344"/>
      <c r="F23" s="344"/>
      <c r="G23" s="344"/>
      <c r="H23" s="345"/>
      <c r="I23" s="346">
        <f t="shared" si="0"/>
      </c>
      <c r="J23" s="353"/>
      <c r="K23" s="344"/>
      <c r="L23" s="344"/>
      <c r="M23" s="344"/>
      <c r="N23" s="344"/>
      <c r="O23" s="346">
        <f t="shared" si="1"/>
      </c>
      <c r="P23" s="369">
        <f>IF('EVAL SER Y DECIDIR'!N23="","",'EVAL SER Y DECIDIR'!N23)</f>
      </c>
      <c r="Q23" s="347">
        <f>IF(AUTOEVALUACIÓN!C23="","",AUTOEVALUACIÓN!C23)</f>
      </c>
      <c r="R23" s="348">
        <f t="shared" si="2"/>
      </c>
      <c r="S23" s="349"/>
      <c r="T23" s="349"/>
      <c r="U23" s="350"/>
      <c r="V23" s="350"/>
      <c r="W23" s="350"/>
    </row>
    <row r="24" ht="22.5" customHeight="1" spans="1:23" s="340" customFormat="1" x14ac:dyDescent="0.25">
      <c r="A24" s="341">
        <v>17</v>
      </c>
      <c r="B24" s="342" t="str">
        <f>IF(NOMINA!B17="","",NOMINA!B17)</f>
        <v>RIVERO VIDAL LUZ MARIA</v>
      </c>
      <c r="C24" s="369">
        <f>IF('EVAL SER Y DECIDIR'!H24="","",'EVAL SER Y DECIDIR'!H24)</f>
      </c>
      <c r="D24" s="344"/>
      <c r="E24" s="344"/>
      <c r="F24" s="344"/>
      <c r="G24" s="344"/>
      <c r="H24" s="345"/>
      <c r="I24" s="346">
        <f t="shared" si="0"/>
      </c>
      <c r="J24" s="353"/>
      <c r="K24" s="344"/>
      <c r="L24" s="344"/>
      <c r="M24" s="344"/>
      <c r="N24" s="344"/>
      <c r="O24" s="346">
        <f t="shared" si="1"/>
      </c>
      <c r="P24" s="369">
        <f>IF('EVAL SER Y DECIDIR'!N24="","",'EVAL SER Y DECIDIR'!N24)</f>
      </c>
      <c r="Q24" s="347">
        <f>IF(AUTOEVALUACIÓN!C24="","",AUTOEVALUACIÓN!C24)</f>
      </c>
      <c r="R24" s="348">
        <f t="shared" si="2"/>
      </c>
      <c r="S24" s="349"/>
      <c r="T24" s="349"/>
      <c r="U24" s="350"/>
      <c r="V24" s="350"/>
      <c r="W24" s="350"/>
    </row>
    <row r="25" ht="22.5" customHeight="1" spans="1:23" s="340" customFormat="1" x14ac:dyDescent="0.25">
      <c r="A25" s="341">
        <v>18</v>
      </c>
      <c r="B25" s="342" t="str">
        <f>IF(NOMINA!B18="","",NOMINA!B18)</f>
        <v>ROJAS MESA KIMBERLYN DARLY</v>
      </c>
      <c r="C25" s="369">
        <f>IF('EVAL SER Y DECIDIR'!H25="","",'EVAL SER Y DECIDIR'!H25)</f>
      </c>
      <c r="D25" s="344"/>
      <c r="E25" s="344"/>
      <c r="F25" s="344"/>
      <c r="G25" s="344"/>
      <c r="H25" s="345"/>
      <c r="I25" s="346">
        <f t="shared" si="0"/>
      </c>
      <c r="J25" s="353"/>
      <c r="K25" s="344"/>
      <c r="L25" s="344"/>
      <c r="M25" s="344"/>
      <c r="N25" s="344"/>
      <c r="O25" s="346">
        <f t="shared" si="1"/>
      </c>
      <c r="P25" s="369">
        <f>IF('EVAL SER Y DECIDIR'!N25="","",'EVAL SER Y DECIDIR'!N25)</f>
      </c>
      <c r="Q25" s="347">
        <f>IF(AUTOEVALUACIÓN!C25="","",AUTOEVALUACIÓN!C25)</f>
      </c>
      <c r="R25" s="348">
        <f t="shared" si="2"/>
      </c>
      <c r="S25" s="349"/>
      <c r="T25" s="349"/>
      <c r="U25" s="350"/>
      <c r="V25" s="350"/>
      <c r="W25" s="350"/>
    </row>
    <row r="26" ht="22.5" customHeight="1" spans="1:23" s="340" customFormat="1" x14ac:dyDescent="0.25">
      <c r="A26" s="341">
        <v>19</v>
      </c>
      <c r="B26" s="342" t="str">
        <f>IF(NOMINA!B19="","",NOMINA!B19)</f>
        <v>SOLIZ SAAVEDRA FERNANDO MARTIN</v>
      </c>
      <c r="C26" s="369">
        <f>IF('EVAL SER Y DECIDIR'!H26="","",'EVAL SER Y DECIDIR'!H26)</f>
      </c>
      <c r="D26" s="344"/>
      <c r="E26" s="344"/>
      <c r="F26" s="344"/>
      <c r="G26" s="344"/>
      <c r="H26" s="345"/>
      <c r="I26" s="346">
        <f t="shared" si="0"/>
      </c>
      <c r="J26" s="353"/>
      <c r="K26" s="344"/>
      <c r="L26" s="344"/>
      <c r="M26" s="344"/>
      <c r="N26" s="344"/>
      <c r="O26" s="346">
        <f t="shared" si="1"/>
      </c>
      <c r="P26" s="369">
        <f>IF('EVAL SER Y DECIDIR'!N26="","",'EVAL SER Y DECIDIR'!N26)</f>
      </c>
      <c r="Q26" s="347">
        <f>IF(AUTOEVALUACIÓN!C26="","",AUTOEVALUACIÓN!C26)</f>
      </c>
      <c r="R26" s="348">
        <f t="shared" si="2"/>
      </c>
      <c r="S26" s="349"/>
      <c r="T26" s="349"/>
      <c r="U26" s="350"/>
      <c r="V26" s="350"/>
      <c r="W26" s="350"/>
    </row>
    <row r="27" ht="22.5" customHeight="1" spans="1:23" s="340" customFormat="1" x14ac:dyDescent="0.25">
      <c r="A27" s="341">
        <v>20</v>
      </c>
      <c r="B27" s="342" t="str">
        <f>IF(NOMINA!B20="","",NOMINA!B20)</f>
        <v>VILLARROEL CAMPOS ISAIAS ORIOL</v>
      </c>
      <c r="C27" s="369">
        <f>IF('EVAL SER Y DECIDIR'!H27="","",'EVAL SER Y DECIDIR'!H27)</f>
      </c>
      <c r="D27" s="344"/>
      <c r="E27" s="344"/>
      <c r="F27" s="344"/>
      <c r="G27" s="344"/>
      <c r="H27" s="345"/>
      <c r="I27" s="346">
        <f t="shared" si="0"/>
      </c>
      <c r="J27" s="353"/>
      <c r="K27" s="344"/>
      <c r="L27" s="344"/>
      <c r="M27" s="344"/>
      <c r="N27" s="344"/>
      <c r="O27" s="346">
        <f t="shared" si="1"/>
      </c>
      <c r="P27" s="369">
        <f>IF('EVAL SER Y DECIDIR'!N27="","",'EVAL SER Y DECIDIR'!N27)</f>
      </c>
      <c r="Q27" s="347">
        <f>IF(AUTOEVALUACIÓN!C27="","",AUTOEVALUACIÓN!C27)</f>
      </c>
      <c r="R27" s="348">
        <f t="shared" si="2"/>
      </c>
      <c r="S27" s="349"/>
      <c r="T27" s="349"/>
      <c r="U27" s="350"/>
      <c r="V27" s="350"/>
      <c r="W27" s="350"/>
    </row>
    <row r="28" ht="22.5" customHeight="1" spans="1:23" s="340" customFormat="1" x14ac:dyDescent="0.25">
      <c r="A28" s="341">
        <v>21</v>
      </c>
      <c r="B28" s="342" t="str">
        <f>IF(NOMINA!B21="","",NOMINA!B21)</f>
        <v>  </v>
      </c>
      <c r="C28" s="369">
        <f>IF('EVAL SER Y DECIDIR'!H28="","",'EVAL SER Y DECIDIR'!H28)</f>
      </c>
      <c r="D28" s="344"/>
      <c r="E28" s="344"/>
      <c r="F28" s="344"/>
      <c r="G28" s="344"/>
      <c r="H28" s="345"/>
      <c r="I28" s="346">
        <f t="shared" si="0"/>
      </c>
      <c r="J28" s="353"/>
      <c r="K28" s="344"/>
      <c r="L28" s="344"/>
      <c r="M28" s="344"/>
      <c r="N28" s="344"/>
      <c r="O28" s="346">
        <f t="shared" si="1"/>
      </c>
      <c r="P28" s="369">
        <f>IF('EVAL SER Y DECIDIR'!N28="","",'EVAL SER Y DECIDIR'!N28)</f>
      </c>
      <c r="Q28" s="347">
        <f>IF(AUTOEVALUACIÓN!C28="","",AUTOEVALUACIÓN!C28)</f>
      </c>
      <c r="R28" s="348">
        <f t="shared" si="2"/>
      </c>
      <c r="S28" s="349"/>
      <c r="T28" s="349"/>
      <c r="U28" s="350"/>
      <c r="V28" s="350"/>
      <c r="W28" s="350"/>
    </row>
    <row r="29" ht="22.5" customHeight="1" spans="1:23" s="340" customFormat="1" x14ac:dyDescent="0.25">
      <c r="A29" s="341">
        <v>22</v>
      </c>
      <c r="B29" s="342" t="str">
        <f>IF(NOMINA!B22="","",NOMINA!B22)</f>
        <v>  </v>
      </c>
      <c r="C29" s="369">
        <f>IF('EVAL SER Y DECIDIR'!H29="","",'EVAL SER Y DECIDIR'!H29)</f>
      </c>
      <c r="D29" s="344"/>
      <c r="E29" s="344"/>
      <c r="F29" s="344"/>
      <c r="G29" s="344"/>
      <c r="H29" s="345"/>
      <c r="I29" s="346">
        <f t="shared" si="0"/>
      </c>
      <c r="J29" s="353"/>
      <c r="K29" s="344"/>
      <c r="L29" s="344"/>
      <c r="M29" s="344"/>
      <c r="N29" s="344"/>
      <c r="O29" s="346">
        <f t="shared" si="1"/>
      </c>
      <c r="P29" s="369">
        <f>IF('EVAL SER Y DECIDIR'!N29="","",'EVAL SER Y DECIDIR'!N29)</f>
      </c>
      <c r="Q29" s="347">
        <f>IF(AUTOEVALUACIÓN!C29="","",AUTOEVALUACIÓN!C29)</f>
      </c>
      <c r="R29" s="348">
        <f t="shared" si="2"/>
      </c>
      <c r="S29" s="349"/>
      <c r="T29" s="349"/>
      <c r="U29" s="350"/>
      <c r="V29" s="350"/>
      <c r="W29" s="350"/>
    </row>
    <row r="30" ht="22.5" customHeight="1" spans="1:23" s="340" customFormat="1" x14ac:dyDescent="0.25">
      <c r="A30" s="341">
        <v>23</v>
      </c>
      <c r="B30" s="342" t="str">
        <f>IF(NOMINA!B23="","",NOMINA!B23)</f>
        <v>  </v>
      </c>
      <c r="C30" s="369">
        <f>IF('EVAL SER Y DECIDIR'!H30="","",'EVAL SER Y DECIDIR'!H30)</f>
      </c>
      <c r="D30" s="344"/>
      <c r="E30" s="344"/>
      <c r="F30" s="344"/>
      <c r="G30" s="344"/>
      <c r="H30" s="345"/>
      <c r="I30" s="346">
        <f t="shared" si="0"/>
      </c>
      <c r="J30" s="353"/>
      <c r="K30" s="344"/>
      <c r="L30" s="344"/>
      <c r="M30" s="344"/>
      <c r="N30" s="344"/>
      <c r="O30" s="346">
        <f t="shared" si="1"/>
      </c>
      <c r="P30" s="369">
        <f>IF('EVAL SER Y DECIDIR'!N30="","",'EVAL SER Y DECIDIR'!N30)</f>
      </c>
      <c r="Q30" s="347">
        <f>IF(AUTOEVALUACIÓN!C30="","",AUTOEVALUACIÓN!C30)</f>
      </c>
      <c r="R30" s="348">
        <f t="shared" si="2"/>
      </c>
      <c r="S30" s="349"/>
      <c r="T30" s="349"/>
      <c r="U30" s="350"/>
      <c r="V30" s="350"/>
      <c r="W30" s="350"/>
    </row>
    <row r="31" ht="22.5" customHeight="1" spans="1:23" s="340" customFormat="1" x14ac:dyDescent="0.25">
      <c r="A31" s="341">
        <v>24</v>
      </c>
      <c r="B31" s="342" t="str">
        <f>IF(NOMINA!B24="","",NOMINA!B24)</f>
        <v>  </v>
      </c>
      <c r="C31" s="369">
        <f>IF('EVAL SER Y DECIDIR'!H31="","",'EVAL SER Y DECIDIR'!H31)</f>
      </c>
      <c r="D31" s="344"/>
      <c r="E31" s="344"/>
      <c r="F31" s="344"/>
      <c r="G31" s="344"/>
      <c r="H31" s="345"/>
      <c r="I31" s="346">
        <f t="shared" si="0"/>
      </c>
      <c r="J31" s="353"/>
      <c r="K31" s="344"/>
      <c r="L31" s="344"/>
      <c r="M31" s="344"/>
      <c r="N31" s="344"/>
      <c r="O31" s="346">
        <f t="shared" si="1"/>
      </c>
      <c r="P31" s="369">
        <f>IF('EVAL SER Y DECIDIR'!N31="","",'EVAL SER Y DECIDIR'!N31)</f>
      </c>
      <c r="Q31" s="347">
        <f>IF(AUTOEVALUACIÓN!C31="","",AUTOEVALUACIÓN!C31)</f>
      </c>
      <c r="R31" s="348">
        <f t="shared" si="2"/>
      </c>
      <c r="S31" s="349"/>
      <c r="T31" s="349"/>
      <c r="U31" s="350"/>
      <c r="V31" s="350"/>
      <c r="W31" s="350"/>
    </row>
    <row r="32" ht="22.5" customHeight="1" spans="1:23" s="340" customFormat="1" x14ac:dyDescent="0.25">
      <c r="A32" s="341">
        <v>25</v>
      </c>
      <c r="B32" s="342" t="str">
        <f>IF(NOMINA!B25="","",NOMINA!B25)</f>
        <v>  </v>
      </c>
      <c r="C32" s="369">
        <f>IF('EVAL SER Y DECIDIR'!H32="","",'EVAL SER Y DECIDIR'!H32)</f>
      </c>
      <c r="D32" s="344"/>
      <c r="E32" s="344"/>
      <c r="F32" s="344"/>
      <c r="G32" s="344"/>
      <c r="H32" s="345"/>
      <c r="I32" s="346">
        <f t="shared" si="0"/>
      </c>
      <c r="J32" s="353"/>
      <c r="K32" s="344"/>
      <c r="L32" s="344"/>
      <c r="M32" s="344"/>
      <c r="N32" s="344"/>
      <c r="O32" s="346">
        <f t="shared" si="1"/>
      </c>
      <c r="P32" s="369">
        <f>IF('EVAL SER Y DECIDIR'!N32="","",'EVAL SER Y DECIDIR'!N32)</f>
      </c>
      <c r="Q32" s="347">
        <f>IF(AUTOEVALUACIÓN!C32="","",AUTOEVALUACIÓN!C32)</f>
      </c>
      <c r="R32" s="348">
        <f t="shared" si="2"/>
      </c>
      <c r="S32" s="349"/>
      <c r="T32" s="349"/>
      <c r="U32" s="350"/>
      <c r="V32" s="350"/>
      <c r="W32" s="350"/>
    </row>
    <row r="33" ht="18.95" customHeight="1" hidden="1" spans="1:23" s="340" customFormat="1" x14ac:dyDescent="0.25">
      <c r="A33" s="341">
        <v>26</v>
      </c>
      <c r="B33" s="342" t="str">
        <f>IF(NOMINA!B26="","",NOMINA!B26)</f>
        <v>  </v>
      </c>
      <c r="C33" s="369">
        <f>IF('EVAL SER Y DECIDIR'!H33="","",'EVAL SER Y DECIDIR'!H33)</f>
      </c>
      <c r="D33" s="344"/>
      <c r="E33" s="344"/>
      <c r="F33" s="344"/>
      <c r="G33" s="344"/>
      <c r="H33" s="345"/>
      <c r="I33" s="346">
        <f t="shared" si="0"/>
      </c>
      <c r="J33" s="353"/>
      <c r="K33" s="344"/>
      <c r="L33" s="344"/>
      <c r="M33" s="344"/>
      <c r="N33" s="344"/>
      <c r="O33" s="346">
        <f t="shared" si="1"/>
      </c>
      <c r="P33" s="369">
        <f>IF('EVAL SER Y DECIDIR'!N33="","",'EVAL SER Y DECIDIR'!N33)</f>
      </c>
      <c r="Q33" s="347">
        <f>IF(AUTOEVALUACIÓN!C33="","",AUTOEVALUACIÓN!C33)</f>
      </c>
      <c r="R33" s="348">
        <f t="shared" si="2"/>
      </c>
      <c r="S33" s="349"/>
      <c r="T33" s="349"/>
      <c r="U33" s="350"/>
      <c r="V33" s="350"/>
      <c r="W33" s="350"/>
    </row>
    <row r="34" ht="18.95" customHeight="1" hidden="1" spans="1:23" s="340" customFormat="1" x14ac:dyDescent="0.25">
      <c r="A34" s="341">
        <v>27</v>
      </c>
      <c r="B34" s="342" t="str">
        <f>IF(NOMINA!B27="","",NOMINA!B27)</f>
        <v>  </v>
      </c>
      <c r="C34" s="369">
        <f>IF('EVAL SER Y DECIDIR'!H34="","",'EVAL SER Y DECIDIR'!H34)</f>
      </c>
      <c r="D34" s="344"/>
      <c r="E34" s="344"/>
      <c r="F34" s="344"/>
      <c r="G34" s="344"/>
      <c r="H34" s="345"/>
      <c r="I34" s="346">
        <f t="shared" si="0"/>
      </c>
      <c r="J34" s="353"/>
      <c r="K34" s="344"/>
      <c r="L34" s="344"/>
      <c r="M34" s="344"/>
      <c r="N34" s="344"/>
      <c r="O34" s="346">
        <f t="shared" si="1"/>
      </c>
      <c r="P34" s="369">
        <f>IF('EVAL SER Y DECIDIR'!N34="","",'EVAL SER Y DECIDIR'!N34)</f>
      </c>
      <c r="Q34" s="347">
        <f>IF(AUTOEVALUACIÓN!C34="","",AUTOEVALUACIÓN!C34)</f>
      </c>
      <c r="R34" s="348">
        <f t="shared" si="2"/>
      </c>
      <c r="S34" s="349"/>
      <c r="T34" s="349"/>
      <c r="U34" s="350"/>
      <c r="V34" s="350"/>
      <c r="W34" s="350"/>
    </row>
    <row r="35" ht="18.95" customHeight="1" hidden="1" spans="1:23" s="340" customFormat="1" x14ac:dyDescent="0.25">
      <c r="A35" s="341">
        <v>28</v>
      </c>
      <c r="B35" s="342" t="str">
        <f>IF(NOMINA!B28="","",NOMINA!B28)</f>
        <v>  </v>
      </c>
      <c r="C35" s="369">
        <f>IF('EVAL SER Y DECIDIR'!H35="","",'EVAL SER Y DECIDIR'!H35)</f>
      </c>
      <c r="D35" s="344"/>
      <c r="E35" s="344"/>
      <c r="F35" s="344"/>
      <c r="G35" s="344"/>
      <c r="H35" s="345"/>
      <c r="I35" s="346">
        <f t="shared" si="0"/>
      </c>
      <c r="J35" s="353"/>
      <c r="K35" s="344"/>
      <c r="L35" s="344"/>
      <c r="M35" s="344"/>
      <c r="N35" s="344"/>
      <c r="O35" s="346">
        <f t="shared" si="1"/>
      </c>
      <c r="P35" s="369">
        <f>IF('EVAL SER Y DECIDIR'!N35="","",'EVAL SER Y DECIDIR'!N35)</f>
      </c>
      <c r="Q35" s="347">
        <f>IF(AUTOEVALUACIÓN!C35="","",AUTOEVALUACIÓN!C35)</f>
      </c>
      <c r="R35" s="348">
        <f t="shared" si="2"/>
      </c>
      <c r="S35" s="349"/>
      <c r="T35" s="349"/>
      <c r="U35" s="350"/>
      <c r="V35" s="350"/>
      <c r="W35" s="350"/>
    </row>
    <row r="36" ht="18.95" customHeight="1" hidden="1" spans="1:23" s="340" customFormat="1" x14ac:dyDescent="0.25">
      <c r="A36" s="341">
        <v>29</v>
      </c>
      <c r="B36" s="342" t="str">
        <f>IF(NOMINA!B29="","",NOMINA!B29)</f>
        <v>  </v>
      </c>
      <c r="C36" s="369">
        <f>IF('EVAL SER Y DECIDIR'!H36="","",'EVAL SER Y DECIDIR'!H36)</f>
      </c>
      <c r="D36" s="344"/>
      <c r="E36" s="344"/>
      <c r="F36" s="344"/>
      <c r="G36" s="344"/>
      <c r="H36" s="345"/>
      <c r="I36" s="346">
        <f t="shared" si="0"/>
      </c>
      <c r="J36" s="353"/>
      <c r="K36" s="344"/>
      <c r="L36" s="344"/>
      <c r="M36" s="344"/>
      <c r="N36" s="344"/>
      <c r="O36" s="346">
        <f t="shared" si="1"/>
      </c>
      <c r="P36" s="369">
        <f>IF('EVAL SER Y DECIDIR'!N36="","",'EVAL SER Y DECIDIR'!N36)</f>
      </c>
      <c r="Q36" s="347">
        <f>IF(AUTOEVALUACIÓN!C36="","",AUTOEVALUACIÓN!C36)</f>
      </c>
      <c r="R36" s="348">
        <f t="shared" si="2"/>
      </c>
      <c r="S36" s="349"/>
      <c r="T36" s="349"/>
      <c r="U36" s="350"/>
      <c r="V36" s="350"/>
      <c r="W36" s="350"/>
    </row>
    <row r="37" ht="18.95" customHeight="1" hidden="1" spans="1:23" s="340" customFormat="1" x14ac:dyDescent="0.25">
      <c r="A37" s="341">
        <v>30</v>
      </c>
      <c r="B37" s="342" t="str">
        <f>IF(NOMINA!B30="","",NOMINA!B30)</f>
        <v>  </v>
      </c>
      <c r="C37" s="369">
        <f>IF('EVAL SER Y DECIDIR'!H37="","",'EVAL SER Y DECIDIR'!H37)</f>
      </c>
      <c r="D37" s="344"/>
      <c r="E37" s="344"/>
      <c r="F37" s="344"/>
      <c r="G37" s="344"/>
      <c r="H37" s="345"/>
      <c r="I37" s="346">
        <f t="shared" si="0"/>
      </c>
      <c r="J37" s="353"/>
      <c r="K37" s="344"/>
      <c r="L37" s="344"/>
      <c r="M37" s="344"/>
      <c r="N37" s="344"/>
      <c r="O37" s="346">
        <f t="shared" si="1"/>
      </c>
      <c r="P37" s="369">
        <f>IF('EVAL SER Y DECIDIR'!N37="","",'EVAL SER Y DECIDIR'!N37)</f>
      </c>
      <c r="Q37" s="347">
        <f>IF(AUTOEVALUACIÓN!C37="","",AUTOEVALUACIÓN!C37)</f>
      </c>
      <c r="R37" s="348">
        <f t="shared" si="2"/>
      </c>
      <c r="S37" s="349"/>
      <c r="T37" s="349"/>
      <c r="U37" s="350"/>
      <c r="V37" s="350"/>
      <c r="W37" s="350"/>
    </row>
    <row r="38" ht="16.5" customHeight="1" hidden="1" spans="1:23" s="340" customFormat="1" x14ac:dyDescent="0.25">
      <c r="A38" s="341">
        <v>31</v>
      </c>
      <c r="B38" s="342" t="str">
        <f>IF(NOMINA!B31="","",NOMINA!B31)</f>
        <v>  </v>
      </c>
      <c r="C38" s="369">
        <f>IF('EVAL SER Y DECIDIR'!H38="","",'EVAL SER Y DECIDIR'!H38)</f>
      </c>
      <c r="D38" s="344"/>
      <c r="E38" s="344"/>
      <c r="F38" s="344"/>
      <c r="G38" s="344"/>
      <c r="H38" s="345"/>
      <c r="I38" s="346">
        <f t="shared" si="0"/>
      </c>
      <c r="J38" s="353"/>
      <c r="K38" s="344"/>
      <c r="L38" s="344"/>
      <c r="M38" s="344"/>
      <c r="N38" s="344"/>
      <c r="O38" s="346">
        <f t="shared" si="1"/>
      </c>
      <c r="P38" s="369">
        <f>IF('EVAL SER Y DECIDIR'!N38="","",'EVAL SER Y DECIDIR'!N38)</f>
      </c>
      <c r="Q38" s="347">
        <f>IF(AUTOEVALUACIÓN!C38="","",AUTOEVALUACIÓN!C38)</f>
      </c>
      <c r="R38" s="348">
        <f t="shared" si="2"/>
      </c>
      <c r="S38" s="349"/>
      <c r="T38" s="349"/>
      <c r="U38" s="350"/>
      <c r="V38" s="350"/>
      <c r="W38" s="350"/>
    </row>
    <row r="39" ht="16.5" customHeight="1" hidden="1" spans="1:23" s="340" customFormat="1" x14ac:dyDescent="0.25">
      <c r="A39" s="341">
        <v>32</v>
      </c>
      <c r="B39" s="342" t="str">
        <f>IF(NOMINA!B32="","",NOMINA!B32)</f>
        <v>  </v>
      </c>
      <c r="C39" s="369">
        <f>IF('EVAL SER Y DECIDIR'!H39="","",'EVAL SER Y DECIDIR'!H39)</f>
      </c>
      <c r="D39" s="344"/>
      <c r="E39" s="344"/>
      <c r="F39" s="344"/>
      <c r="G39" s="344"/>
      <c r="H39" s="345"/>
      <c r="I39" s="346">
        <f t="shared" si="0"/>
      </c>
      <c r="J39" s="353"/>
      <c r="K39" s="344"/>
      <c r="L39" s="344"/>
      <c r="M39" s="344"/>
      <c r="N39" s="344"/>
      <c r="O39" s="346">
        <f t="shared" si="1"/>
      </c>
      <c r="P39" s="369">
        <f>IF('EVAL SER Y DECIDIR'!N39="","",'EVAL SER Y DECIDIR'!N39)</f>
      </c>
      <c r="Q39" s="347">
        <f>IF(AUTOEVALUACIÓN!C39="","",AUTOEVALUACIÓN!C39)</f>
      </c>
      <c r="R39" s="348">
        <f t="shared" si="2"/>
      </c>
      <c r="S39" s="349"/>
      <c r="T39" s="349"/>
      <c r="U39" s="350"/>
      <c r="V39" s="350"/>
      <c r="W39" s="350"/>
    </row>
    <row r="40" ht="16.5" customHeight="1" hidden="1" spans="1:23" s="340" customFormat="1" x14ac:dyDescent="0.25">
      <c r="A40" s="341">
        <v>33</v>
      </c>
      <c r="B40" s="342" t="str">
        <f>IF(NOMINA!B33="","",NOMINA!B33)</f>
        <v>  </v>
      </c>
      <c r="C40" s="369">
        <f>IF('EVAL SER Y DECIDIR'!H40="","",'EVAL SER Y DECIDIR'!H40)</f>
      </c>
      <c r="D40" s="344"/>
      <c r="E40" s="344"/>
      <c r="F40" s="344"/>
      <c r="G40" s="344"/>
      <c r="H40" s="345"/>
      <c r="I40" s="346">
        <f t="shared" si="0"/>
      </c>
      <c r="J40" s="353"/>
      <c r="K40" s="344"/>
      <c r="L40" s="344"/>
      <c r="M40" s="344"/>
      <c r="N40" s="344"/>
      <c r="O40" s="346">
        <f t="shared" si="1"/>
      </c>
      <c r="P40" s="369">
        <f>IF('EVAL SER Y DECIDIR'!N40="","",'EVAL SER Y DECIDIR'!N40)</f>
      </c>
      <c r="Q40" s="347">
        <f>IF(AUTOEVALUACIÓN!C40="","",AUTOEVALUACIÓN!C40)</f>
      </c>
      <c r="R40" s="348">
        <f t="shared" si="2"/>
      </c>
      <c r="S40" s="349"/>
      <c r="T40" s="349"/>
      <c r="U40" s="350"/>
      <c r="V40" s="350"/>
      <c r="W40" s="350"/>
    </row>
    <row r="41" ht="16.5" customHeight="1" hidden="1" spans="1:23" s="340" customFormat="1" x14ac:dyDescent="0.25">
      <c r="A41" s="341">
        <v>34</v>
      </c>
      <c r="B41" s="342" t="str">
        <f>IF(NOMINA!B34="","",NOMINA!B34)</f>
        <v>  </v>
      </c>
      <c r="C41" s="369">
        <f>IF('EVAL SER Y DECIDIR'!H41="","",'EVAL SER Y DECIDIR'!H41)</f>
      </c>
      <c r="D41" s="344"/>
      <c r="E41" s="344"/>
      <c r="F41" s="344"/>
      <c r="G41" s="344"/>
      <c r="H41" s="345"/>
      <c r="I41" s="346">
        <f t="shared" si="0"/>
      </c>
      <c r="J41" s="353"/>
      <c r="K41" s="344"/>
      <c r="L41" s="344"/>
      <c r="M41" s="344"/>
      <c r="N41" s="344"/>
      <c r="O41" s="346">
        <f t="shared" si="1"/>
      </c>
      <c r="P41" s="369">
        <f>IF('EVAL SER Y DECIDIR'!N41="","",'EVAL SER Y DECIDIR'!N41)</f>
      </c>
      <c r="Q41" s="347">
        <f>IF(AUTOEVALUACIÓN!C41="","",AUTOEVALUACIÓN!C41)</f>
      </c>
      <c r="R41" s="348">
        <f t="shared" si="2"/>
      </c>
      <c r="S41" s="349"/>
      <c r="T41" s="349"/>
      <c r="U41" s="350"/>
      <c r="V41" s="350"/>
      <c r="W41" s="350"/>
    </row>
    <row r="42" ht="16.5" customHeight="1" hidden="1" spans="1:23" s="340" customFormat="1" x14ac:dyDescent="0.25">
      <c r="A42" s="341">
        <v>35</v>
      </c>
      <c r="B42" s="342" t="str">
        <f>IF(NOMINA!B35="","",NOMINA!B35)</f>
        <v>  </v>
      </c>
      <c r="C42" s="369">
        <f>IF('EVAL SER Y DECIDIR'!H42="","",'EVAL SER Y DECIDIR'!H42)</f>
      </c>
      <c r="D42" s="344"/>
      <c r="E42" s="344"/>
      <c r="F42" s="344"/>
      <c r="G42" s="344"/>
      <c r="H42" s="345"/>
      <c r="I42" s="346">
        <f t="shared" si="0"/>
      </c>
      <c r="J42" s="353"/>
      <c r="K42" s="344"/>
      <c r="L42" s="344"/>
      <c r="M42" s="344"/>
      <c r="N42" s="344"/>
      <c r="O42" s="346">
        <f t="shared" si="1"/>
      </c>
      <c r="P42" s="369">
        <f>IF('EVAL SER Y DECIDIR'!N42="","",'EVAL SER Y DECIDIR'!N42)</f>
      </c>
      <c r="Q42" s="347">
        <f>IF(AUTOEVALUACIÓN!C42="","",AUTOEVALUACIÓN!C42)</f>
      </c>
      <c r="R42" s="348">
        <f t="shared" si="2"/>
      </c>
      <c r="S42" s="349"/>
      <c r="T42" s="349"/>
      <c r="U42" s="350"/>
      <c r="V42" s="350"/>
      <c r="W42" s="350"/>
    </row>
    <row r="43" ht="15.6" customHeight="1" hidden="1" spans="1:23" s="340" customFormat="1" x14ac:dyDescent="0.25">
      <c r="A43" s="341">
        <v>36</v>
      </c>
      <c r="B43" s="342" t="str">
        <f>IF(NOMINA!B36="","",NOMINA!B36)</f>
        <v>  </v>
      </c>
      <c r="C43" s="369">
        <f>IF('EVAL SER Y DECIDIR'!H43="","",'EVAL SER Y DECIDIR'!H43)</f>
      </c>
      <c r="D43" s="344"/>
      <c r="E43" s="344"/>
      <c r="F43" s="344"/>
      <c r="G43" s="344"/>
      <c r="H43" s="345"/>
      <c r="I43" s="346">
        <f t="shared" si="0"/>
      </c>
      <c r="J43" s="353"/>
      <c r="K43" s="344"/>
      <c r="L43" s="344"/>
      <c r="M43" s="344"/>
      <c r="N43" s="344"/>
      <c r="O43" s="346">
        <f t="shared" si="1"/>
      </c>
      <c r="P43" s="369">
        <f>IF('EVAL SER Y DECIDIR'!N43="","",'EVAL SER Y DECIDIR'!N43)</f>
      </c>
      <c r="Q43" s="347">
        <f>IF(AUTOEVALUACIÓN!C43="","",AUTOEVALUACIÓN!C43)</f>
      </c>
      <c r="R43" s="348">
        <f t="shared" si="2"/>
      </c>
      <c r="S43" s="349"/>
      <c r="T43" s="349"/>
      <c r="U43" s="350"/>
      <c r="V43" s="350"/>
      <c r="W43" s="350"/>
    </row>
    <row r="44" ht="15.6" customHeight="1" hidden="1" spans="1:23" s="340" customFormat="1" x14ac:dyDescent="0.25">
      <c r="A44" s="341">
        <v>37</v>
      </c>
      <c r="B44" s="342" t="str">
        <f>IF(NOMINA!B37="","",NOMINA!B37)</f>
        <v>  </v>
      </c>
      <c r="C44" s="369">
        <f>IF('EVAL SER Y DECIDIR'!H44="","",'EVAL SER Y DECIDIR'!H44)</f>
      </c>
      <c r="D44" s="344"/>
      <c r="E44" s="344"/>
      <c r="F44" s="344"/>
      <c r="G44" s="344"/>
      <c r="H44" s="345"/>
      <c r="I44" s="346">
        <f t="shared" si="0"/>
      </c>
      <c r="J44" s="353"/>
      <c r="K44" s="344"/>
      <c r="L44" s="344"/>
      <c r="M44" s="344"/>
      <c r="N44" s="344"/>
      <c r="O44" s="346">
        <f t="shared" si="1"/>
      </c>
      <c r="P44" s="369">
        <f>IF('EVAL SER Y DECIDIR'!N44="","",'EVAL SER Y DECIDIR'!N44)</f>
      </c>
      <c r="Q44" s="347">
        <f>IF(AUTOEVALUACIÓN!C44="","",AUTOEVALUACIÓN!C44)</f>
      </c>
      <c r="R44" s="348">
        <f t="shared" si="2"/>
      </c>
      <c r="S44" s="349"/>
      <c r="T44" s="349"/>
      <c r="U44" s="350"/>
      <c r="V44" s="350"/>
      <c r="W44" s="350"/>
    </row>
    <row r="45" ht="15.6" customHeight="1" hidden="1" spans="1:23" s="340" customFormat="1" x14ac:dyDescent="0.25">
      <c r="A45" s="341">
        <v>38</v>
      </c>
      <c r="B45" s="342" t="str">
        <f>IF(NOMINA!B38="","",NOMINA!B38)</f>
        <v>  </v>
      </c>
      <c r="C45" s="369">
        <f>IF('EVAL SER Y DECIDIR'!H45="","",'EVAL SER Y DECIDIR'!H45)</f>
      </c>
      <c r="D45" s="344"/>
      <c r="E45" s="344"/>
      <c r="F45" s="344"/>
      <c r="G45" s="344"/>
      <c r="H45" s="345"/>
      <c r="I45" s="346">
        <f t="shared" si="0"/>
      </c>
      <c r="J45" s="353"/>
      <c r="K45" s="344"/>
      <c r="L45" s="344"/>
      <c r="M45" s="344"/>
      <c r="N45" s="344"/>
      <c r="O45" s="346">
        <f t="shared" si="1"/>
      </c>
      <c r="P45" s="369">
        <f>IF('EVAL SER Y DECIDIR'!N45="","",'EVAL SER Y DECIDIR'!N45)</f>
      </c>
      <c r="Q45" s="347">
        <f>IF(AUTOEVALUACIÓN!C45="","",AUTOEVALUACIÓN!C45)</f>
      </c>
      <c r="R45" s="348">
        <f t="shared" si="2"/>
      </c>
      <c r="S45" s="350"/>
      <c r="T45" s="350"/>
      <c r="U45" s="350"/>
      <c r="V45" s="350"/>
      <c r="W45" s="350"/>
    </row>
    <row r="46" ht="14.45" customHeight="1" hidden="1" spans="1:23" s="340" customFormat="1" x14ac:dyDescent="0.25">
      <c r="A46" s="341">
        <v>39</v>
      </c>
      <c r="B46" s="342" t="str">
        <f>IF(NOMINA!B39="","",NOMINA!B39)</f>
        <v>  </v>
      </c>
      <c r="C46" s="369">
        <f>IF('EVAL SER Y DECIDIR'!H46="","",'EVAL SER Y DECIDIR'!H46)</f>
      </c>
      <c r="D46" s="344"/>
      <c r="E46" s="344"/>
      <c r="F46" s="344"/>
      <c r="G46" s="344"/>
      <c r="H46" s="345"/>
      <c r="I46" s="346">
        <f t="shared" si="0"/>
      </c>
      <c r="J46" s="353"/>
      <c r="K46" s="344"/>
      <c r="L46" s="344"/>
      <c r="M46" s="344"/>
      <c r="N46" s="344"/>
      <c r="O46" s="346">
        <f t="shared" si="1"/>
      </c>
      <c r="P46" s="369">
        <f>IF('EVAL SER Y DECIDIR'!N46="","",'EVAL SER Y DECIDIR'!N46)</f>
      </c>
      <c r="Q46" s="347">
        <f>IF(AUTOEVALUACIÓN!C46="","",AUTOEVALUACIÓN!C46)</f>
      </c>
      <c r="R46" s="348">
        <f t="shared" si="2"/>
      </c>
      <c r="S46" s="350"/>
      <c r="T46" s="350"/>
      <c r="U46" s="350"/>
      <c r="V46" s="350"/>
      <c r="W46" s="350"/>
    </row>
    <row r="47" ht="14.45" customHeight="1" hidden="1" spans="1:23" s="340" customFormat="1" x14ac:dyDescent="0.25">
      <c r="A47" s="341">
        <v>40</v>
      </c>
      <c r="B47" s="342" t="str">
        <f>IF(NOMINA!B40="","",NOMINA!B40)</f>
        <v>  </v>
      </c>
      <c r="C47" s="369">
        <f>IF('EVAL SER Y DECIDIR'!H47="","",'EVAL SER Y DECIDIR'!H47)</f>
      </c>
      <c r="D47" s="344"/>
      <c r="E47" s="344"/>
      <c r="F47" s="344"/>
      <c r="G47" s="344"/>
      <c r="H47" s="345"/>
      <c r="I47" s="346">
        <f t="shared" si="0"/>
      </c>
      <c r="J47" s="353"/>
      <c r="K47" s="344"/>
      <c r="L47" s="344"/>
      <c r="M47" s="344"/>
      <c r="N47" s="344"/>
      <c r="O47" s="346">
        <f t="shared" si="1"/>
      </c>
      <c r="P47" s="369">
        <f>IF('EVAL SER Y DECIDIR'!N47="","",'EVAL SER Y DECIDIR'!N47)</f>
      </c>
      <c r="Q47" s="347">
        <f>IF(AUTOEVALUACIÓN!C47="","",AUTOEVALUACIÓN!C47)</f>
      </c>
      <c r="R47" s="348">
        <f t="shared" si="2"/>
      </c>
      <c r="S47" s="350"/>
      <c r="T47" s="350"/>
      <c r="U47" s="350"/>
      <c r="V47" s="350"/>
      <c r="W47" s="350"/>
    </row>
    <row r="48" ht="14.45" customHeight="1" hidden="1" spans="1:23" s="340" customFormat="1" x14ac:dyDescent="0.25">
      <c r="A48" s="341">
        <v>41</v>
      </c>
      <c r="B48" s="342" t="str">
        <f>IF(NOMINA!B41="","",NOMINA!B41)</f>
        <v>  </v>
      </c>
      <c r="C48" s="369">
        <f>IF('EVAL SER Y DECIDIR'!H48="","",'EVAL SER Y DECIDIR'!H48)</f>
      </c>
      <c r="D48" s="344"/>
      <c r="E48" s="344"/>
      <c r="F48" s="344"/>
      <c r="G48" s="344"/>
      <c r="H48" s="345"/>
      <c r="I48" s="346">
        <f t="shared" si="0"/>
      </c>
      <c r="J48" s="353"/>
      <c r="K48" s="344"/>
      <c r="L48" s="344"/>
      <c r="M48" s="344"/>
      <c r="N48" s="344"/>
      <c r="O48" s="346">
        <f t="shared" si="1"/>
      </c>
      <c r="P48" s="369">
        <f>IF('EVAL SER Y DECIDIR'!N48="","",'EVAL SER Y DECIDIR'!N48)</f>
      </c>
      <c r="Q48" s="347">
        <f>IF(AUTOEVALUACIÓN!C48="","",AUTOEVALUACIÓN!C48)</f>
      </c>
      <c r="R48" s="348">
        <f t="shared" si="2"/>
      </c>
      <c r="S48" s="350"/>
      <c r="T48" s="350"/>
      <c r="U48" s="350"/>
      <c r="V48" s="350"/>
      <c r="W48" s="350"/>
    </row>
    <row r="49" ht="14.45" customHeight="1" hidden="1" spans="1:23" s="340" customFormat="1" x14ac:dyDescent="0.25">
      <c r="A49" s="341">
        <v>42</v>
      </c>
      <c r="B49" s="342" t="str">
        <f>IF(NOMINA!B42="","",NOMINA!B42)</f>
        <v>  </v>
      </c>
      <c r="C49" s="369">
        <f>IF('EVAL SER Y DECIDIR'!H49="","",'EVAL SER Y DECIDIR'!H49)</f>
      </c>
      <c r="D49" s="344"/>
      <c r="E49" s="344"/>
      <c r="F49" s="344"/>
      <c r="G49" s="344"/>
      <c r="H49" s="345"/>
      <c r="I49" s="346">
        <f t="shared" si="0"/>
      </c>
      <c r="J49" s="353"/>
      <c r="K49" s="344"/>
      <c r="L49" s="344"/>
      <c r="M49" s="344"/>
      <c r="N49" s="344"/>
      <c r="O49" s="346">
        <f t="shared" si="1"/>
      </c>
      <c r="P49" s="369">
        <f>IF('EVAL SER Y DECIDIR'!N49="","",'EVAL SER Y DECIDIR'!N49)</f>
      </c>
      <c r="Q49" s="347">
        <f>IF(AUTOEVALUACIÓN!C49="","",AUTOEVALUACIÓN!C49)</f>
      </c>
      <c r="R49" s="348">
        <f t="shared" si="2"/>
      </c>
      <c r="S49" s="350"/>
      <c r="T49" s="350"/>
      <c r="U49" s="350"/>
      <c r="V49" s="350"/>
      <c r="W49" s="350"/>
    </row>
    <row r="50" ht="15" customHeight="1" hidden="1" spans="1:23" s="340" customFormat="1" x14ac:dyDescent="0.25">
      <c r="A50" s="341">
        <v>43</v>
      </c>
      <c r="B50" s="342" t="str">
        <f>IF(NOMINA!B43="","",NOMINA!B43)</f>
        <v>  </v>
      </c>
      <c r="C50" s="369">
        <f>IF('EVAL SER Y DECIDIR'!H50="","",'EVAL SER Y DECIDIR'!H50)</f>
      </c>
      <c r="D50" s="344"/>
      <c r="E50" s="344"/>
      <c r="F50" s="344"/>
      <c r="G50" s="344"/>
      <c r="H50" s="345"/>
      <c r="I50" s="346">
        <f t="shared" si="0"/>
      </c>
      <c r="J50" s="353"/>
      <c r="K50" s="344"/>
      <c r="L50" s="344"/>
      <c r="M50" s="344"/>
      <c r="N50" s="344"/>
      <c r="O50" s="346">
        <f t="shared" si="1"/>
      </c>
      <c r="P50" s="369">
        <f>IF('EVAL SER Y DECIDIR'!N50="","",'EVAL SER Y DECIDIR'!N50)</f>
      </c>
      <c r="Q50" s="347">
        <f>IF(AUTOEVALUACIÓN!C50="","",AUTOEVALUACIÓN!C50)</f>
      </c>
      <c r="R50" s="348">
        <f t="shared" si="2"/>
      </c>
      <c r="S50" s="350"/>
      <c r="T50" s="350"/>
      <c r="U50" s="350"/>
      <c r="V50" s="350"/>
      <c r="W50" s="350"/>
    </row>
    <row r="51" ht="15" customHeight="1" hidden="1" spans="1:23" s="340" customFormat="1" x14ac:dyDescent="0.25">
      <c r="A51" s="341">
        <v>44</v>
      </c>
      <c r="B51" s="342" t="str">
        <f>IF(NOMINA!B44="","",NOMINA!B44)</f>
        <v>  </v>
      </c>
      <c r="C51" s="369">
        <f>IF('EVAL SER Y DECIDIR'!H51="","",'EVAL SER Y DECIDIR'!H51)</f>
      </c>
      <c r="D51" s="344"/>
      <c r="E51" s="344"/>
      <c r="F51" s="344"/>
      <c r="G51" s="344"/>
      <c r="H51" s="345"/>
      <c r="I51" s="346">
        <f t="shared" si="0"/>
      </c>
      <c r="J51" s="353"/>
      <c r="K51" s="344"/>
      <c r="L51" s="344"/>
      <c r="M51" s="344"/>
      <c r="N51" s="344"/>
      <c r="O51" s="346">
        <f t="shared" si="1"/>
      </c>
      <c r="P51" s="369">
        <f>IF('EVAL SER Y DECIDIR'!N51="","",'EVAL SER Y DECIDIR'!N51)</f>
      </c>
      <c r="Q51" s="347">
        <f>IF(AUTOEVALUACIÓN!C51="","",AUTOEVALUACIÓN!C51)</f>
      </c>
      <c r="R51" s="348">
        <f t="shared" si="2"/>
      </c>
      <c r="S51" s="350"/>
      <c r="T51" s="350"/>
      <c r="U51" s="350"/>
      <c r="V51" s="350"/>
      <c r="W51" s="350"/>
    </row>
    <row r="52" ht="15" customHeight="1" hidden="1" spans="1:23" s="340" customFormat="1" x14ac:dyDescent="0.25">
      <c r="A52" s="341">
        <v>45</v>
      </c>
      <c r="B52" s="342" t="str">
        <f>IF(NOMINA!B45="","",NOMINA!B45)</f>
        <v>  </v>
      </c>
      <c r="C52" s="369">
        <f>IF('EVAL SER Y DECIDIR'!H52="","",'EVAL SER Y DECIDIR'!H52)</f>
      </c>
      <c r="D52" s="344"/>
      <c r="E52" s="344"/>
      <c r="F52" s="344"/>
      <c r="G52" s="344"/>
      <c r="H52" s="345"/>
      <c r="I52" s="346">
        <f t="shared" si="0"/>
      </c>
      <c r="J52" s="353"/>
      <c r="K52" s="344"/>
      <c r="L52" s="344"/>
      <c r="M52" s="344"/>
      <c r="N52" s="344"/>
      <c r="O52" s="346">
        <f t="shared" si="1"/>
      </c>
      <c r="P52" s="369">
        <f>IF('EVAL SER Y DECIDIR'!N52="","",'EVAL SER Y DECIDIR'!N52)</f>
      </c>
      <c r="Q52" s="347">
        <f>IF(AUTOEVALUACIÓN!C52="","",AUTOEVALUACIÓN!C52)</f>
      </c>
      <c r="R52" s="348">
        <f t="shared" si="2"/>
      </c>
      <c r="S52" s="350"/>
      <c r="T52" s="350"/>
      <c r="U52" s="350"/>
      <c r="V52" s="350"/>
      <c r="W52" s="350"/>
    </row>
    <row r="53" ht="15" customHeight="1" hidden="1" spans="1:23" s="340" customFormat="1" x14ac:dyDescent="0.25">
      <c r="A53" s="341">
        <v>46</v>
      </c>
      <c r="B53" s="342">
        <f>IF(NOMINA!B46="","",NOMINA!B46)</f>
      </c>
      <c r="C53" s="351">
        <f>IF('EVAL SER Y DECIDIR'!H53="","",'EVAL SER Y DECIDIR'!H53)</f>
      </c>
      <c r="D53" s="344"/>
      <c r="E53" s="344"/>
      <c r="F53" s="344"/>
      <c r="G53" s="344"/>
      <c r="H53" s="345"/>
      <c r="I53" s="352">
        <f t="shared" ref="I53:I55" si="3">IF(ISERROR(ROUND(AVERAGE(D53:H53),0)),"",ROUND(AVERAGE(D53:H53),0))</f>
      </c>
      <c r="J53" s="353"/>
      <c r="K53" s="344"/>
      <c r="L53" s="344"/>
      <c r="M53" s="344"/>
      <c r="N53" s="344"/>
      <c r="O53" s="352">
        <f t="shared" ref="O53:O55" si="4">IF(ISERROR(ROUND(AVERAGE(J53:N53),0)),"",ROUND(AVERAGE(J53:N53),0))</f>
      </c>
      <c r="P53" s="351">
        <f>IF('EVAL SER Y DECIDIR'!N53="","",'EVAL SER Y DECIDIR'!N53)</f>
      </c>
      <c r="Q53" s="347">
        <f>IF(AUTOEVALUACIÓN!C53="","",AUTOEVALUACIÓN!C53)</f>
      </c>
      <c r="R53" s="348">
        <f t="shared" si="2"/>
      </c>
      <c r="S53" s="350"/>
      <c r="T53" s="350"/>
      <c r="U53" s="350"/>
      <c r="V53" s="350"/>
      <c r="W53" s="350"/>
    </row>
    <row r="54" ht="15" customHeight="1" hidden="1" spans="1:23" s="340" customFormat="1" x14ac:dyDescent="0.25">
      <c r="A54" s="341">
        <v>47</v>
      </c>
      <c r="B54" s="342">
        <f>IF(NOMINA!B47="","",NOMINA!B47)</f>
      </c>
      <c r="C54" s="351">
        <f>IF('EVAL SER Y DECIDIR'!H54="","",'EVAL SER Y DECIDIR'!H54)</f>
      </c>
      <c r="D54" s="344"/>
      <c r="E54" s="344"/>
      <c r="F54" s="344"/>
      <c r="G54" s="344"/>
      <c r="H54" s="345"/>
      <c r="I54" s="352">
        <f t="shared" si="3"/>
      </c>
      <c r="J54" s="353"/>
      <c r="K54" s="344"/>
      <c r="L54" s="344"/>
      <c r="M54" s="344"/>
      <c r="N54" s="344"/>
      <c r="O54" s="352">
        <f t="shared" si="4"/>
      </c>
      <c r="P54" s="351">
        <f>IF('EVAL SER Y DECIDIR'!N54="","",'EVAL SER Y DECIDIR'!N54)</f>
      </c>
      <c r="Q54" s="347">
        <f>IF(AUTOEVALUACIÓN!C54="","",AUTOEVALUACIÓN!C54)</f>
      </c>
      <c r="R54" s="348">
        <f t="shared" si="2"/>
      </c>
      <c r="S54" s="350"/>
      <c r="T54" s="350"/>
      <c r="U54" s="350"/>
      <c r="V54" s="350"/>
      <c r="W54" s="350"/>
    </row>
    <row r="55" ht="15" customHeight="1" hidden="1" spans="1:18" x14ac:dyDescent="0.25">
      <c r="A55" s="354">
        <v>48</v>
      </c>
      <c r="B55" s="355">
        <f>IF(NOMINA!B48="","",NOMINA!B48)</f>
      </c>
      <c r="C55" s="351">
        <f>IF('EVAL SER Y DECIDIR'!H55="","",'EVAL SER Y DECIDIR'!H55)</f>
      </c>
      <c r="D55" s="356"/>
      <c r="E55" s="356"/>
      <c r="F55" s="356"/>
      <c r="G55" s="356"/>
      <c r="H55" s="357"/>
      <c r="I55" s="358">
        <f t="shared" si="3"/>
      </c>
      <c r="J55" s="359"/>
      <c r="K55" s="356"/>
      <c r="L55" s="356"/>
      <c r="M55" s="356"/>
      <c r="N55" s="356"/>
      <c r="O55" s="358">
        <f t="shared" si="4"/>
      </c>
      <c r="P55" s="351">
        <f>IF('EVAL SER Y DECIDIR'!N55="","",'EVAL SER Y DECIDIR'!N55)</f>
      </c>
      <c r="Q55" s="360">
        <f>IF(AUTOEVALUACIÓN!C55="","",AUTOEVALUACIÓN!C55)</f>
      </c>
      <c r="R55" s="348">
        <f t="shared" si="2"/>
      </c>
    </row>
  </sheetData>
  <sheetProtection sheet="1" formatCells="0" formatColumns="0" formatRows="0"/>
  <mergeCells count="20">
    <mergeCell ref="A2:R2"/>
    <mergeCell ref="D5:I5"/>
    <mergeCell ref="J5:O5"/>
    <mergeCell ref="A5:A7"/>
    <mergeCell ref="C5:C7"/>
    <mergeCell ref="P5:P7"/>
    <mergeCell ref="Q5:Q7"/>
    <mergeCell ref="R5:R7"/>
    <mergeCell ref="D6:D7"/>
    <mergeCell ref="E6:E7"/>
    <mergeCell ref="F6:F7"/>
    <mergeCell ref="G6:G7"/>
    <mergeCell ref="H6:H7"/>
    <mergeCell ref="I6:I7"/>
    <mergeCell ref="J6:J7"/>
    <mergeCell ref="K6:K7"/>
    <mergeCell ref="L6:L7"/>
    <mergeCell ref="M6:M7"/>
    <mergeCell ref="N6:N7"/>
    <mergeCell ref="O6:O7"/>
  </mergeCells>
  <conditionalFormatting sqref="R8:R55">
    <cfRule type="cellIs" dxfId="26" priority="1" operator="between">
      <formula>1</formula>
      <formula>50</formula>
    </cfRule>
  </conditionalFormatting>
  <dataValidations count="6">
    <dataValidation type="whole" allowBlank="1" showInputMessage="1" showErrorMessage="1" error="Ingrese solo numeros de 1 - 45" sqref="D10:H52">
      <formula1>1</formula1>
      <formula2>45</formula2>
    </dataValidation>
    <dataValidation type="whole" allowBlank="1" showInputMessage="1" showErrorMessage="1" error="Ingrese solo numeros de 1 - 35" sqref="D53:H55">
      <formula1>1</formula1>
      <formula2>35</formula2>
    </dataValidation>
    <dataValidation type="whole" allowBlank="1" showInputMessage="1" showErrorMessage="1" error="Ingrese solo numeros de 1 - 45" sqref="D8:H52">
      <formula1>1</formula1>
      <formula2>45</formula2>
    </dataValidation>
    <dataValidation type="whole" allowBlank="1" showInputMessage="1" showErrorMessage="1" error="Ingrese solo numeros de 1 - 40" sqref="J10:N52">
      <formula1>1</formula1>
      <formula2>40</formula2>
    </dataValidation>
    <dataValidation type="whole" allowBlank="1" showInputMessage="1" showErrorMessage="1" error="Ingrese solo numeros de 1 - 35" sqref="J53:N55">
      <formula1>1</formula1>
      <formula2>35</formula2>
    </dataValidation>
    <dataValidation type="whole" allowBlank="1" showInputMessage="1" showErrorMessage="1" error="Ingrese solo numeros de 1 - 40" sqref="J8:N52">
      <formula1>1</formula1>
      <formula2>40</formula2>
    </dataValidation>
  </dataValidations>
  <printOptions horizontalCentered="1"/>
  <pageMargins left="0.4724409448818898" right="0.1968503937007874" top="0.3937007874015748" bottom="0.1968503937007874" header="0.31496062992125984" footer="0.07874015748031496"/>
  <pageSetup orientation="portrait" horizontalDpi="4294967294" verticalDpi="4294967295" scale="94" fitToWidth="1" fitToHeight="0" firstPageNumber="1" useFirstPageNumber="1" copies="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0066"/>
    <pageSetUpPr fitToPage="1"/>
  </sheetPr>
  <dimension ref="A1:Y55"/>
  <sheetViews>
    <sheetView workbookViewId="0" zoomScale="100" zoomScaleNormal="100" view="pageBreakPreview">
      <selection activeCell="R11" sqref="R11"/>
    </sheetView>
  </sheetViews>
  <sheetFormatPr defaultRowHeight="15" outlineLevelRow="0" outlineLevelCol="0" x14ac:dyDescent="0.25" defaultColWidth="10.5703125"/>
  <cols>
    <col min="1" max="1" width="2.85546875" customWidth="1"/>
    <col min="2" max="2" width="33.5703125" customWidth="1"/>
    <col min="3" max="3" width="3.7109375" customWidth="1"/>
    <col min="4" max="9" width="4.7109375" customWidth="1"/>
    <col min="10" max="10" width="3.7109375" customWidth="1"/>
    <col min="11" max="16" width="4.7109375" customWidth="1"/>
    <col min="17" max="18" width="3.7109375" customWidth="1"/>
    <col min="19" max="19" width="2.7109375" customWidth="1"/>
    <col min="20" max="20" width="5.7109375" customWidth="1"/>
    <col min="21" max="25" width="5.7109375" style="306" customWidth="1"/>
    <col min="26" max="26" width="5.7109375" customWidth="1"/>
  </cols>
  <sheetData>
    <row r="1" ht="12" customHeight="1" spans="1:20" x14ac:dyDescent="0.25">
      <c r="A1" s="22" t="str">
        <f>NOMINA!$F$1</f>
        <v>U.E. "BEATRIZ HARTMANN DE BEDREGAL"</v>
      </c>
      <c r="B1" s="307"/>
      <c r="C1" s="307"/>
      <c r="D1" s="307"/>
      <c r="E1" s="307"/>
      <c r="F1" s="307"/>
      <c r="G1" s="307"/>
      <c r="H1" s="307"/>
      <c r="I1" s="307"/>
      <c r="J1" s="307"/>
      <c r="K1" s="307"/>
      <c r="L1" s="307"/>
      <c r="M1" s="307"/>
      <c r="N1" s="307"/>
      <c r="O1" s="307"/>
      <c r="P1" s="307"/>
      <c r="Q1" s="307"/>
      <c r="R1" s="307"/>
      <c r="S1" s="307"/>
      <c r="T1" s="307"/>
    </row>
    <row r="2" ht="16.5" customHeight="1" spans="1:20" s="361" customFormat="1" x14ac:dyDescent="0.25">
      <c r="A2" s="362" t="s">
        <v>435</v>
      </c>
      <c r="B2" s="362"/>
      <c r="C2" s="362"/>
      <c r="D2" s="362"/>
      <c r="E2" s="362"/>
      <c r="F2" s="362"/>
      <c r="G2" s="362"/>
      <c r="H2" s="362"/>
      <c r="I2" s="362"/>
      <c r="J2" s="362"/>
      <c r="K2" s="362"/>
      <c r="L2" s="362"/>
      <c r="M2" s="362"/>
      <c r="N2" s="362"/>
      <c r="O2" s="362"/>
      <c r="P2" s="362"/>
      <c r="Q2" s="362"/>
      <c r="R2" s="362"/>
      <c r="S2" s="362"/>
      <c r="T2" s="362"/>
    </row>
    <row r="3" ht="18.95" customHeight="1" spans="1:20" x14ac:dyDescent="0.25">
      <c r="A3" s="307" t="str">
        <f>NOMINA!$C$1</f>
        <v>PROFESOR(A): SARA VALDIVIA ARANCIBIA</v>
      </c>
      <c r="B3" s="310"/>
      <c r="C3" s="307"/>
      <c r="D3" s="307"/>
      <c r="E3" s="307"/>
      <c r="F3" s="307"/>
      <c r="G3" s="57"/>
      <c r="H3" s="307"/>
      <c r="I3" s="307" t="s">
        <v>455</v>
      </c>
      <c r="J3" s="307"/>
      <c r="K3" s="307"/>
      <c r="L3" s="307"/>
      <c r="M3" s="307"/>
      <c r="N3" s="307"/>
      <c r="O3" s="307"/>
      <c r="P3" s="307"/>
      <c r="Q3" s="307"/>
      <c r="R3" s="307"/>
      <c r="S3" s="307"/>
      <c r="T3" s="307"/>
    </row>
    <row r="4" ht="18.95" customHeight="1" spans="1:20" x14ac:dyDescent="0.25">
      <c r="A4" s="311" t="str">
        <f>NOMINA!$C$2</f>
        <v>CURSO: 5º "A" PRIMARIA</v>
      </c>
      <c r="B4" s="312"/>
      <c r="C4" s="311"/>
      <c r="D4" s="311"/>
      <c r="E4" s="311"/>
      <c r="F4" s="307"/>
      <c r="G4" s="57"/>
      <c r="H4" s="311"/>
      <c r="I4" s="311" t="str">
        <f>NOMINA!$C$4</f>
        <v>GESTIÓN: 2024</v>
      </c>
      <c r="J4" s="311"/>
      <c r="K4" s="311"/>
      <c r="L4" s="311"/>
      <c r="M4" s="311"/>
      <c r="N4" s="311"/>
      <c r="O4" s="311"/>
      <c r="P4" s="311"/>
      <c r="Q4" s="311"/>
      <c r="R4" s="311"/>
      <c r="S4" s="311"/>
      <c r="T4" s="311"/>
    </row>
    <row r="5" ht="15.75" customHeight="1" spans="1:20" x14ac:dyDescent="0.25">
      <c r="A5" s="313" t="s">
        <v>202</v>
      </c>
      <c r="B5" s="314" t="s">
        <v>227</v>
      </c>
      <c r="C5" s="315" t="s">
        <v>437</v>
      </c>
      <c r="D5" s="316" t="s">
        <v>438</v>
      </c>
      <c r="E5" s="316"/>
      <c r="F5" s="316"/>
      <c r="G5" s="316"/>
      <c r="H5" s="316"/>
      <c r="I5" s="316"/>
      <c r="J5" s="317"/>
      <c r="K5" s="316" t="s">
        <v>439</v>
      </c>
      <c r="L5" s="316"/>
      <c r="M5" s="316"/>
      <c r="N5" s="316"/>
      <c r="O5" s="316"/>
      <c r="P5" s="316"/>
      <c r="Q5" s="317"/>
      <c r="R5" s="315" t="s">
        <v>440</v>
      </c>
      <c r="S5" s="321" t="s">
        <v>441</v>
      </c>
      <c r="T5" s="322" t="s">
        <v>442</v>
      </c>
    </row>
    <row r="6" ht="66" customHeight="1" spans="1:20" x14ac:dyDescent="0.25">
      <c r="A6" s="313"/>
      <c r="B6" s="323"/>
      <c r="C6" s="324"/>
      <c r="D6" s="363"/>
      <c r="E6" s="363"/>
      <c r="F6" s="363"/>
      <c r="G6" s="363"/>
      <c r="H6" s="363"/>
      <c r="I6" s="364"/>
      <c r="J6" s="328" t="s">
        <v>235</v>
      </c>
      <c r="K6" s="366"/>
      <c r="L6" s="363"/>
      <c r="M6" s="363"/>
      <c r="N6" s="363"/>
      <c r="O6" s="371"/>
      <c r="P6" s="371"/>
      <c r="Q6" s="328" t="s">
        <v>235</v>
      </c>
      <c r="R6" s="324"/>
      <c r="S6" s="329"/>
      <c r="T6" s="330"/>
    </row>
    <row r="7" ht="58.5" customHeight="1" spans="1:25" x14ac:dyDescent="0.25">
      <c r="A7" s="313"/>
      <c r="B7" s="331" t="s">
        <v>240</v>
      </c>
      <c r="C7" s="332"/>
      <c r="D7" s="334"/>
      <c r="E7" s="334"/>
      <c r="F7" s="334"/>
      <c r="G7" s="334"/>
      <c r="H7" s="334"/>
      <c r="I7" s="335"/>
      <c r="J7" s="336"/>
      <c r="K7" s="333"/>
      <c r="L7" s="334"/>
      <c r="M7" s="334"/>
      <c r="N7" s="334"/>
      <c r="O7" s="372"/>
      <c r="P7" s="372"/>
      <c r="Q7" s="336"/>
      <c r="R7" s="332"/>
      <c r="S7" s="337"/>
      <c r="T7" s="338"/>
      <c r="V7" s="339" t="s">
        <v>448</v>
      </c>
      <c r="W7" s="339" t="s">
        <v>449</v>
      </c>
      <c r="X7" s="339" t="s">
        <v>450</v>
      </c>
      <c r="Y7" s="339"/>
    </row>
    <row r="8" ht="26.1" customHeight="1" spans="1:25" s="340" customFormat="1" x14ac:dyDescent="0.25">
      <c r="A8" s="341">
        <v>1</v>
      </c>
      <c r="B8" s="342" t="str">
        <f>IF(NOMINA!B1="","",NOMINA!B1)</f>
        <v> TORREZ CAMILA VICTORIA</v>
      </c>
      <c r="C8" s="369">
        <f>IF('EVAL SER Y DECIDIR'!H8="","",'EVAL SER Y DECIDIR'!H8)</f>
      </c>
      <c r="D8" s="344"/>
      <c r="E8" s="344"/>
      <c r="F8" s="344"/>
      <c r="G8" s="344"/>
      <c r="H8" s="344"/>
      <c r="I8" s="345"/>
      <c r="J8" s="346">
        <f t="shared" ref="J8:J55" si="0">IF(ISERROR(ROUND(AVERAGE(D8:I8),0)),"",ROUND(AVERAGE(D8:I8),0))</f>
      </c>
      <c r="K8" s="353"/>
      <c r="L8" s="344"/>
      <c r="M8" s="344"/>
      <c r="N8" s="344"/>
      <c r="O8" s="344"/>
      <c r="P8" s="344"/>
      <c r="Q8" s="346">
        <f t="shared" ref="Q8:Q55" si="1">IF(ISERROR(ROUND(AVERAGE(K8:P8),0)),"",ROUND(AVERAGE(K8:P8),0))</f>
      </c>
      <c r="R8" s="369">
        <f>IF('EVAL SER Y DECIDIR'!N8="","",'EVAL SER Y DECIDIR'!N8)</f>
      </c>
      <c r="S8" s="347">
        <f>IF(AUTOEVALUACIÓN!C8="","",AUTOEVALUACIÓN!C8)</f>
      </c>
      <c r="T8" s="348">
        <f>IF(OR(C8="",J8="",Q8="",R8="",S8=""),"",SUM(C8,J8,Q8,R8,S8))</f>
      </c>
      <c r="U8" s="349"/>
      <c r="V8" s="349">
        <f>COUNTIFS(T8:T52,"&lt;101",T8:T52,"&gt;0")</f>
        <v>0</v>
      </c>
      <c r="W8" s="350">
        <f>COUNTIFS(T8:T52,"&lt;51",T8:T52,"&gt;1")</f>
        <v>0</v>
      </c>
      <c r="X8" s="350">
        <f>V8-W8</f>
        <v>0</v>
      </c>
      <c r="Y8" s="350"/>
    </row>
    <row r="9" ht="26.1" customHeight="1" spans="1:25" s="340" customFormat="1" x14ac:dyDescent="0.25">
      <c r="A9" s="341">
        <v>2</v>
      </c>
      <c r="B9" s="342" t="str">
        <f>IF(NOMINA!B2="","",NOMINA!B2)</f>
        <v>AZERO BLANCO SARAH JOYCE</v>
      </c>
      <c r="C9" s="369">
        <f>IF('EVAL SER Y DECIDIR'!H9="","",'EVAL SER Y DECIDIR'!H9)</f>
      </c>
      <c r="D9" s="344"/>
      <c r="E9" s="344"/>
      <c r="F9" s="344"/>
      <c r="G9" s="344"/>
      <c r="H9" s="344"/>
      <c r="I9" s="345"/>
      <c r="J9" s="346">
        <f t="shared" si="0"/>
      </c>
      <c r="K9" s="353"/>
      <c r="L9" s="344"/>
      <c r="M9" s="344"/>
      <c r="N9" s="344"/>
      <c r="O9" s="344"/>
      <c r="P9" s="344"/>
      <c r="Q9" s="346">
        <f t="shared" si="1"/>
      </c>
      <c r="R9" s="369">
        <f>IF('EVAL SER Y DECIDIR'!N9="","",'EVAL SER Y DECIDIR'!N9)</f>
      </c>
      <c r="S9" s="347">
        <f>IF(AUTOEVALUACIÓN!C9="","",AUTOEVALUACIÓN!C9)</f>
      </c>
      <c r="T9" s="348">
        <f t="shared" ref="T9:T55" si="2">IF(OR(C9="",J9="",Q9="",R9="",S9=""),"",SUM(C9,J9,Q9,R9,S9))</f>
      </c>
      <c r="U9" s="349"/>
      <c r="V9" s="349"/>
      <c r="W9" s="350"/>
      <c r="X9" s="350"/>
      <c r="Y9" s="350"/>
    </row>
    <row r="10" ht="26.1" customHeight="1" spans="1:25" s="340" customFormat="1" x14ac:dyDescent="0.25">
      <c r="A10" s="341">
        <v>3</v>
      </c>
      <c r="B10" s="342" t="str">
        <f>IF(NOMINA!B3="","",NOMINA!B3)</f>
        <v>BAUTISTA MITA RODRIGO </v>
      </c>
      <c r="C10" s="369">
        <f>IF('EVAL SER Y DECIDIR'!H10="","",'EVAL SER Y DECIDIR'!H10)</f>
      </c>
      <c r="D10" s="344"/>
      <c r="E10" s="344"/>
      <c r="F10" s="344"/>
      <c r="G10" s="344"/>
      <c r="H10" s="344"/>
      <c r="I10" s="345"/>
      <c r="J10" s="346">
        <f t="shared" si="0"/>
      </c>
      <c r="K10" s="353"/>
      <c r="L10" s="344"/>
      <c r="M10" s="344"/>
      <c r="N10" s="344"/>
      <c r="O10" s="344"/>
      <c r="P10" s="344"/>
      <c r="Q10" s="346">
        <f t="shared" si="1"/>
      </c>
      <c r="R10" s="369">
        <f>IF('EVAL SER Y DECIDIR'!N10="","",'EVAL SER Y DECIDIR'!N10)</f>
      </c>
      <c r="S10" s="347">
        <f>IF(AUTOEVALUACIÓN!C10="","",AUTOEVALUACIÓN!C10)</f>
      </c>
      <c r="T10" s="348">
        <f t="shared" si="2"/>
      </c>
      <c r="U10" s="349"/>
      <c r="V10" s="349"/>
      <c r="W10" s="350"/>
      <c r="X10" s="350"/>
      <c r="Y10" s="350"/>
    </row>
    <row r="11" ht="26.1" customHeight="1" spans="1:25" s="340" customFormat="1" x14ac:dyDescent="0.25">
      <c r="A11" s="341">
        <v>4</v>
      </c>
      <c r="B11" s="342" t="str">
        <f>IF(NOMINA!B4="","",NOMINA!B4)</f>
        <v>CANSECO PEREDO ANGELINA ISABELLA</v>
      </c>
      <c r="C11" s="369">
        <f>IF('EVAL SER Y DECIDIR'!H11="","",'EVAL SER Y DECIDIR'!H11)</f>
      </c>
      <c r="D11" s="344"/>
      <c r="E11" s="344"/>
      <c r="F11" s="344"/>
      <c r="G11" s="344"/>
      <c r="H11" s="344"/>
      <c r="I11" s="345"/>
      <c r="J11" s="346">
        <f t="shared" si="0"/>
      </c>
      <c r="K11" s="353"/>
      <c r="L11" s="344"/>
      <c r="M11" s="344"/>
      <c r="N11" s="344"/>
      <c r="O11" s="344"/>
      <c r="P11" s="344"/>
      <c r="Q11" s="346">
        <f t="shared" si="1"/>
      </c>
      <c r="R11" s="369">
        <f>IF('EVAL SER Y DECIDIR'!N11="","",'EVAL SER Y DECIDIR'!N11)</f>
      </c>
      <c r="S11" s="347">
        <f>IF(AUTOEVALUACIÓN!C11="","",AUTOEVALUACIÓN!C11)</f>
      </c>
      <c r="T11" s="348">
        <f t="shared" si="2"/>
      </c>
      <c r="U11" s="349"/>
      <c r="V11" s="349"/>
      <c r="W11" s="350"/>
      <c r="X11" s="350"/>
      <c r="Y11" s="350"/>
    </row>
    <row r="12" ht="26.1" customHeight="1" spans="1:25" s="340" customFormat="1" x14ac:dyDescent="0.25">
      <c r="A12" s="341">
        <v>5</v>
      </c>
      <c r="B12" s="342" t="str">
        <f>IF(NOMINA!B5="","",NOMINA!B5)</f>
        <v>CERVANTES GUTIERREZ LUIS FERNANDO</v>
      </c>
      <c r="C12" s="369">
        <f>IF('EVAL SER Y DECIDIR'!H12="","",'EVAL SER Y DECIDIR'!H12)</f>
      </c>
      <c r="D12" s="344"/>
      <c r="E12" s="344"/>
      <c r="F12" s="344"/>
      <c r="G12" s="344"/>
      <c r="H12" s="344"/>
      <c r="I12" s="345"/>
      <c r="J12" s="346">
        <f t="shared" si="0"/>
      </c>
      <c r="K12" s="353"/>
      <c r="L12" s="344"/>
      <c r="M12" s="344"/>
      <c r="N12" s="344"/>
      <c r="O12" s="344"/>
      <c r="P12" s="344"/>
      <c r="Q12" s="346">
        <f t="shared" si="1"/>
      </c>
      <c r="R12" s="369">
        <f>IF('EVAL SER Y DECIDIR'!N12="","",'EVAL SER Y DECIDIR'!N12)</f>
      </c>
      <c r="S12" s="347">
        <f>IF(AUTOEVALUACIÓN!C12="","",AUTOEVALUACIÓN!C12)</f>
      </c>
      <c r="T12" s="348">
        <f t="shared" si="2"/>
      </c>
      <c r="U12" s="349"/>
      <c r="V12" s="349"/>
      <c r="W12" s="350"/>
      <c r="X12" s="350"/>
      <c r="Y12" s="350"/>
    </row>
    <row r="13" ht="26.1" customHeight="1" spans="1:25" s="340" customFormat="1" x14ac:dyDescent="0.25">
      <c r="A13" s="341">
        <v>6</v>
      </c>
      <c r="B13" s="342" t="str">
        <f>IF(NOMINA!B6="","",NOMINA!B6)</f>
        <v>COLQUE QUENTA MICHELLE ANGELETH</v>
      </c>
      <c r="C13" s="369">
        <f>IF('EVAL SER Y DECIDIR'!H13="","",'EVAL SER Y DECIDIR'!H13)</f>
      </c>
      <c r="D13" s="344"/>
      <c r="E13" s="344"/>
      <c r="F13" s="344"/>
      <c r="G13" s="344"/>
      <c r="H13" s="344"/>
      <c r="I13" s="345"/>
      <c r="J13" s="346">
        <f t="shared" si="0"/>
      </c>
      <c r="K13" s="353"/>
      <c r="L13" s="344"/>
      <c r="M13" s="344"/>
      <c r="N13" s="344"/>
      <c r="O13" s="344"/>
      <c r="P13" s="344"/>
      <c r="Q13" s="346">
        <f t="shared" si="1"/>
      </c>
      <c r="R13" s="369">
        <f>IF('EVAL SER Y DECIDIR'!N13="","",'EVAL SER Y DECIDIR'!N13)</f>
      </c>
      <c r="S13" s="347">
        <f>IF(AUTOEVALUACIÓN!C13="","",AUTOEVALUACIÓN!C13)</f>
      </c>
      <c r="T13" s="348">
        <f t="shared" si="2"/>
      </c>
      <c r="U13" s="349"/>
      <c r="V13" s="349"/>
      <c r="W13" s="350"/>
      <c r="X13" s="350"/>
      <c r="Y13" s="350"/>
    </row>
    <row r="14" ht="26.1" customHeight="1" spans="1:25" s="340" customFormat="1" x14ac:dyDescent="0.25">
      <c r="A14" s="341">
        <v>7</v>
      </c>
      <c r="B14" s="342" t="str">
        <f>IF(NOMINA!B7="","",NOMINA!B7)</f>
        <v>CORDOVA MONTAÑO KENDALL MATIAS</v>
      </c>
      <c r="C14" s="369">
        <f>IF('EVAL SER Y DECIDIR'!H14="","",'EVAL SER Y DECIDIR'!H14)</f>
      </c>
      <c r="D14" s="344"/>
      <c r="E14" s="344"/>
      <c r="F14" s="344"/>
      <c r="G14" s="344"/>
      <c r="H14" s="344"/>
      <c r="I14" s="345"/>
      <c r="J14" s="346">
        <f t="shared" si="0"/>
      </c>
      <c r="K14" s="353"/>
      <c r="L14" s="344"/>
      <c r="M14" s="344"/>
      <c r="N14" s="344"/>
      <c r="O14" s="344"/>
      <c r="P14" s="344"/>
      <c r="Q14" s="346">
        <f t="shared" si="1"/>
      </c>
      <c r="R14" s="369">
        <f>IF('EVAL SER Y DECIDIR'!N14="","",'EVAL SER Y DECIDIR'!N14)</f>
      </c>
      <c r="S14" s="347">
        <f>IF(AUTOEVALUACIÓN!C14="","",AUTOEVALUACIÓN!C14)</f>
      </c>
      <c r="T14" s="348">
        <f t="shared" si="2"/>
      </c>
      <c r="U14" s="349"/>
      <c r="V14" s="349"/>
      <c r="W14" s="350"/>
      <c r="X14" s="350"/>
      <c r="Y14" s="350"/>
    </row>
    <row r="15" ht="26.1" customHeight="1" spans="1:25" s="340" customFormat="1" x14ac:dyDescent="0.25">
      <c r="A15" s="341">
        <v>8</v>
      </c>
      <c r="B15" s="342" t="str">
        <f>IF(NOMINA!B8="","",NOMINA!B8)</f>
        <v>CUCHALLO ALORAS CHRISTOPHER </v>
      </c>
      <c r="C15" s="369">
        <f>IF('EVAL SER Y DECIDIR'!H15="","",'EVAL SER Y DECIDIR'!H15)</f>
      </c>
      <c r="D15" s="344"/>
      <c r="E15" s="344"/>
      <c r="F15" s="344"/>
      <c r="G15" s="344"/>
      <c r="H15" s="344"/>
      <c r="I15" s="345"/>
      <c r="J15" s="346">
        <f t="shared" si="0"/>
      </c>
      <c r="K15" s="353"/>
      <c r="L15" s="344"/>
      <c r="M15" s="344"/>
      <c r="N15" s="344"/>
      <c r="O15" s="344"/>
      <c r="P15" s="344"/>
      <c r="Q15" s="346">
        <f t="shared" si="1"/>
      </c>
      <c r="R15" s="369">
        <f>IF('EVAL SER Y DECIDIR'!N15="","",'EVAL SER Y DECIDIR'!N15)</f>
      </c>
      <c r="S15" s="347">
        <f>IF(AUTOEVALUACIÓN!C15="","",AUTOEVALUACIÓN!C15)</f>
      </c>
      <c r="T15" s="348">
        <f t="shared" si="2"/>
      </c>
      <c r="U15" s="349"/>
      <c r="V15" s="349"/>
      <c r="W15" s="350"/>
      <c r="X15" s="350"/>
      <c r="Y15" s="350"/>
    </row>
    <row r="16" ht="26.1" customHeight="1" spans="1:25" s="340" customFormat="1" x14ac:dyDescent="0.25">
      <c r="A16" s="341">
        <v>9</v>
      </c>
      <c r="B16" s="342" t="str">
        <f>IF(NOMINA!B9="","",NOMINA!B9)</f>
        <v>DUARTE MELO ANA CLARA</v>
      </c>
      <c r="C16" s="369">
        <f>IF('EVAL SER Y DECIDIR'!H16="","",'EVAL SER Y DECIDIR'!H16)</f>
      </c>
      <c r="D16" s="344"/>
      <c r="E16" s="344"/>
      <c r="F16" s="344"/>
      <c r="G16" s="344"/>
      <c r="H16" s="344"/>
      <c r="I16" s="345"/>
      <c r="J16" s="346">
        <f t="shared" si="0"/>
      </c>
      <c r="K16" s="353"/>
      <c r="L16" s="344"/>
      <c r="M16" s="344"/>
      <c r="N16" s="344"/>
      <c r="O16" s="344"/>
      <c r="P16" s="344"/>
      <c r="Q16" s="346">
        <f t="shared" si="1"/>
      </c>
      <c r="R16" s="369">
        <f>IF('EVAL SER Y DECIDIR'!N16="","",'EVAL SER Y DECIDIR'!N16)</f>
      </c>
      <c r="S16" s="347">
        <f>IF(AUTOEVALUACIÓN!C16="","",AUTOEVALUACIÓN!C16)</f>
      </c>
      <c r="T16" s="348">
        <f t="shared" si="2"/>
      </c>
      <c r="U16" s="349"/>
      <c r="V16" s="349"/>
      <c r="W16" s="350"/>
      <c r="X16" s="350"/>
      <c r="Y16" s="350"/>
    </row>
    <row r="17" ht="26.1" customHeight="1" spans="1:25" s="340" customFormat="1" x14ac:dyDescent="0.25">
      <c r="A17" s="341">
        <v>10</v>
      </c>
      <c r="B17" s="342" t="str">
        <f>IF(NOMINA!B10="","",NOMINA!B10)</f>
        <v>GONZALES ROJAS ANTONELLA INDIRA</v>
      </c>
      <c r="C17" s="369">
        <f>IF('EVAL SER Y DECIDIR'!H17="","",'EVAL SER Y DECIDIR'!H17)</f>
      </c>
      <c r="D17" s="344"/>
      <c r="E17" s="344"/>
      <c r="F17" s="344"/>
      <c r="G17" s="344"/>
      <c r="H17" s="344"/>
      <c r="I17" s="345"/>
      <c r="J17" s="346">
        <f t="shared" si="0"/>
      </c>
      <c r="K17" s="353"/>
      <c r="L17" s="344"/>
      <c r="M17" s="344"/>
      <c r="N17" s="344"/>
      <c r="O17" s="344"/>
      <c r="P17" s="344"/>
      <c r="Q17" s="346">
        <f t="shared" si="1"/>
      </c>
      <c r="R17" s="369">
        <f>IF('EVAL SER Y DECIDIR'!N17="","",'EVAL SER Y DECIDIR'!N17)</f>
      </c>
      <c r="S17" s="347">
        <f>IF(AUTOEVALUACIÓN!C17="","",AUTOEVALUACIÓN!C17)</f>
      </c>
      <c r="T17" s="348">
        <f t="shared" si="2"/>
      </c>
      <c r="U17" s="349"/>
      <c r="V17" s="349"/>
      <c r="W17" s="350"/>
      <c r="X17" s="350"/>
      <c r="Y17" s="350"/>
    </row>
    <row r="18" ht="26.1" customHeight="1" spans="1:25" s="340" customFormat="1" x14ac:dyDescent="0.25">
      <c r="A18" s="341">
        <v>11</v>
      </c>
      <c r="B18" s="342" t="str">
        <f>IF(NOMINA!B11="","",NOMINA!B11)</f>
        <v>GUERRA PANTIGOSO ROGER ALEJANDRO</v>
      </c>
      <c r="C18" s="369">
        <f>IF('EVAL SER Y DECIDIR'!H18="","",'EVAL SER Y DECIDIR'!H18)</f>
      </c>
      <c r="D18" s="344"/>
      <c r="E18" s="344"/>
      <c r="F18" s="344"/>
      <c r="G18" s="344"/>
      <c r="H18" s="344"/>
      <c r="I18" s="345"/>
      <c r="J18" s="346">
        <f t="shared" si="0"/>
      </c>
      <c r="K18" s="353"/>
      <c r="L18" s="344"/>
      <c r="M18" s="344"/>
      <c r="N18" s="344"/>
      <c r="O18" s="344"/>
      <c r="P18" s="344"/>
      <c r="Q18" s="346">
        <f t="shared" si="1"/>
      </c>
      <c r="R18" s="369">
        <f>IF('EVAL SER Y DECIDIR'!N18="","",'EVAL SER Y DECIDIR'!N18)</f>
      </c>
      <c r="S18" s="347">
        <f>IF(AUTOEVALUACIÓN!C18="","",AUTOEVALUACIÓN!C18)</f>
      </c>
      <c r="T18" s="348">
        <f t="shared" si="2"/>
      </c>
      <c r="U18" s="349"/>
      <c r="V18" s="349"/>
      <c r="W18" s="350"/>
      <c r="X18" s="350"/>
      <c r="Y18" s="350"/>
    </row>
    <row r="19" ht="26.1" customHeight="1" spans="1:25" s="340" customFormat="1" x14ac:dyDescent="0.25">
      <c r="A19" s="341">
        <v>12</v>
      </c>
      <c r="B19" s="342" t="str">
        <f>IF(NOMINA!B12="","",NOMINA!B12)</f>
        <v>LEON GARNICA JUNIOR ISAIAS</v>
      </c>
      <c r="C19" s="369">
        <f>IF('EVAL SER Y DECIDIR'!H19="","",'EVAL SER Y DECIDIR'!H19)</f>
      </c>
      <c r="D19" s="344"/>
      <c r="E19" s="344"/>
      <c r="F19" s="344"/>
      <c r="G19" s="344"/>
      <c r="H19" s="344"/>
      <c r="I19" s="345"/>
      <c r="J19" s="346">
        <f t="shared" si="0"/>
      </c>
      <c r="K19" s="353"/>
      <c r="L19" s="344"/>
      <c r="M19" s="344"/>
      <c r="N19" s="344"/>
      <c r="O19" s="344"/>
      <c r="P19" s="344"/>
      <c r="Q19" s="346">
        <f t="shared" si="1"/>
      </c>
      <c r="R19" s="369">
        <f>IF('EVAL SER Y DECIDIR'!N19="","",'EVAL SER Y DECIDIR'!N19)</f>
      </c>
      <c r="S19" s="347">
        <f>IF(AUTOEVALUACIÓN!C19="","",AUTOEVALUACIÓN!C19)</f>
      </c>
      <c r="T19" s="348">
        <f t="shared" si="2"/>
      </c>
      <c r="U19" s="349"/>
      <c r="V19" s="349"/>
      <c r="W19" s="350"/>
      <c r="X19" s="350"/>
      <c r="Y19" s="350"/>
    </row>
    <row r="20" ht="26.1" customHeight="1" spans="1:25" s="340" customFormat="1" x14ac:dyDescent="0.25">
      <c r="A20" s="341">
        <v>13</v>
      </c>
      <c r="B20" s="342" t="str">
        <f>IF(NOMINA!B13="","",NOMINA!B13)</f>
        <v>MAMANI ESTRADA MARISOL CARMEN</v>
      </c>
      <c r="C20" s="369">
        <f>IF('EVAL SER Y DECIDIR'!H20="","",'EVAL SER Y DECIDIR'!H20)</f>
      </c>
      <c r="D20" s="344"/>
      <c r="E20" s="344"/>
      <c r="F20" s="344"/>
      <c r="G20" s="344"/>
      <c r="H20" s="344"/>
      <c r="I20" s="345"/>
      <c r="J20" s="346">
        <f t="shared" si="0"/>
      </c>
      <c r="K20" s="353"/>
      <c r="L20" s="344"/>
      <c r="M20" s="344"/>
      <c r="N20" s="344"/>
      <c r="O20" s="344"/>
      <c r="P20" s="344"/>
      <c r="Q20" s="346">
        <f t="shared" si="1"/>
      </c>
      <c r="R20" s="369">
        <f>IF('EVAL SER Y DECIDIR'!N20="","",'EVAL SER Y DECIDIR'!N20)</f>
      </c>
      <c r="S20" s="347">
        <f>IF(AUTOEVALUACIÓN!C20="","",AUTOEVALUACIÓN!C20)</f>
      </c>
      <c r="T20" s="348">
        <f t="shared" si="2"/>
      </c>
      <c r="U20" s="349"/>
      <c r="V20" s="349"/>
      <c r="W20" s="350"/>
      <c r="X20" s="350"/>
      <c r="Y20" s="350"/>
    </row>
    <row r="21" ht="26.1" customHeight="1" spans="1:25" s="340" customFormat="1" x14ac:dyDescent="0.25">
      <c r="A21" s="341">
        <v>14</v>
      </c>
      <c r="B21" s="342" t="str">
        <f>IF(NOMINA!B14="","",NOMINA!B14)</f>
        <v>MURILLO CALIZAYA DAVID GABRIEL</v>
      </c>
      <c r="C21" s="369">
        <f>IF('EVAL SER Y DECIDIR'!H21="","",'EVAL SER Y DECIDIR'!H21)</f>
      </c>
      <c r="D21" s="344"/>
      <c r="E21" s="344"/>
      <c r="F21" s="344"/>
      <c r="G21" s="344"/>
      <c r="H21" s="344"/>
      <c r="I21" s="345"/>
      <c r="J21" s="346">
        <f t="shared" si="0"/>
      </c>
      <c r="K21" s="353"/>
      <c r="L21" s="344"/>
      <c r="M21" s="344"/>
      <c r="N21" s="344"/>
      <c r="O21" s="344"/>
      <c r="P21" s="344"/>
      <c r="Q21" s="346">
        <f t="shared" si="1"/>
      </c>
      <c r="R21" s="369">
        <f>IF('EVAL SER Y DECIDIR'!N21="","",'EVAL SER Y DECIDIR'!N21)</f>
      </c>
      <c r="S21" s="347">
        <f>IF(AUTOEVALUACIÓN!C21="","",AUTOEVALUACIÓN!C21)</f>
      </c>
      <c r="T21" s="348">
        <f t="shared" si="2"/>
      </c>
      <c r="U21" s="349"/>
      <c r="V21" s="349"/>
      <c r="W21" s="350"/>
      <c r="X21" s="350"/>
      <c r="Y21" s="350"/>
    </row>
    <row r="22" ht="26.1" customHeight="1" spans="1:25" s="340" customFormat="1" x14ac:dyDescent="0.25">
      <c r="A22" s="341">
        <v>15</v>
      </c>
      <c r="B22" s="342" t="str">
        <f>IF(NOMINA!B15="","",NOMINA!B15)</f>
        <v>OROSCO LIMACHI ADRIAN </v>
      </c>
      <c r="C22" s="369">
        <f>IF('EVAL SER Y DECIDIR'!H22="","",'EVAL SER Y DECIDIR'!H22)</f>
      </c>
      <c r="D22" s="344"/>
      <c r="E22" s="344"/>
      <c r="F22" s="344"/>
      <c r="G22" s="344"/>
      <c r="H22" s="344"/>
      <c r="I22" s="345"/>
      <c r="J22" s="346">
        <f t="shared" si="0"/>
      </c>
      <c r="K22" s="353"/>
      <c r="L22" s="344"/>
      <c r="M22" s="344"/>
      <c r="N22" s="344"/>
      <c r="O22" s="344"/>
      <c r="P22" s="344"/>
      <c r="Q22" s="346">
        <f t="shared" si="1"/>
      </c>
      <c r="R22" s="369">
        <f>IF('EVAL SER Y DECIDIR'!N22="","",'EVAL SER Y DECIDIR'!N22)</f>
      </c>
      <c r="S22" s="347">
        <f>IF(AUTOEVALUACIÓN!C22="","",AUTOEVALUACIÓN!C22)</f>
      </c>
      <c r="T22" s="348">
        <f t="shared" si="2"/>
      </c>
      <c r="U22" s="349"/>
      <c r="V22" s="349"/>
      <c r="W22" s="350"/>
      <c r="X22" s="350"/>
      <c r="Y22" s="350"/>
    </row>
    <row r="23" ht="26.1" customHeight="1" spans="1:25" s="340" customFormat="1" x14ac:dyDescent="0.25">
      <c r="A23" s="341">
        <v>16</v>
      </c>
      <c r="B23" s="342" t="str">
        <f>IF(NOMINA!B16="","",NOMINA!B16)</f>
        <v>REINAGA CHOQUECALLATA DAYANA </v>
      </c>
      <c r="C23" s="369">
        <f>IF('EVAL SER Y DECIDIR'!H23="","",'EVAL SER Y DECIDIR'!H23)</f>
      </c>
      <c r="D23" s="344"/>
      <c r="E23" s="344"/>
      <c r="F23" s="344"/>
      <c r="G23" s="344"/>
      <c r="H23" s="344"/>
      <c r="I23" s="345"/>
      <c r="J23" s="346">
        <f t="shared" si="0"/>
      </c>
      <c r="K23" s="353"/>
      <c r="L23" s="344"/>
      <c r="M23" s="344"/>
      <c r="N23" s="344"/>
      <c r="O23" s="344"/>
      <c r="P23" s="344"/>
      <c r="Q23" s="346">
        <f t="shared" si="1"/>
      </c>
      <c r="R23" s="369">
        <f>IF('EVAL SER Y DECIDIR'!N23="","",'EVAL SER Y DECIDIR'!N23)</f>
      </c>
      <c r="S23" s="347">
        <f>IF(AUTOEVALUACIÓN!C23="","",AUTOEVALUACIÓN!C23)</f>
      </c>
      <c r="T23" s="348">
        <f t="shared" si="2"/>
      </c>
      <c r="U23" s="349"/>
      <c r="V23" s="349"/>
      <c r="W23" s="350"/>
      <c r="X23" s="350"/>
      <c r="Y23" s="350"/>
    </row>
    <row r="24" ht="26.1" customHeight="1" spans="1:25" s="340" customFormat="1" x14ac:dyDescent="0.25">
      <c r="A24" s="341">
        <v>17</v>
      </c>
      <c r="B24" s="342" t="str">
        <f>IF(NOMINA!B17="","",NOMINA!B17)</f>
        <v>RIVERO VIDAL LUZ MARIA</v>
      </c>
      <c r="C24" s="369">
        <f>IF('EVAL SER Y DECIDIR'!H24="","",'EVAL SER Y DECIDIR'!H24)</f>
      </c>
      <c r="D24" s="344"/>
      <c r="E24" s="344"/>
      <c r="F24" s="344"/>
      <c r="G24" s="344"/>
      <c r="H24" s="344"/>
      <c r="I24" s="345"/>
      <c r="J24" s="346">
        <f t="shared" si="0"/>
      </c>
      <c r="K24" s="353"/>
      <c r="L24" s="344"/>
      <c r="M24" s="344"/>
      <c r="N24" s="344"/>
      <c r="O24" s="344"/>
      <c r="P24" s="344"/>
      <c r="Q24" s="346">
        <f t="shared" si="1"/>
      </c>
      <c r="R24" s="369">
        <f>IF('EVAL SER Y DECIDIR'!N24="","",'EVAL SER Y DECIDIR'!N24)</f>
      </c>
      <c r="S24" s="347">
        <f>IF(AUTOEVALUACIÓN!C24="","",AUTOEVALUACIÓN!C24)</f>
      </c>
      <c r="T24" s="348">
        <f t="shared" si="2"/>
      </c>
      <c r="U24" s="349"/>
      <c r="V24" s="349"/>
      <c r="W24" s="350"/>
      <c r="X24" s="350"/>
      <c r="Y24" s="350"/>
    </row>
    <row r="25" ht="26.1" customHeight="1" spans="1:25" s="340" customFormat="1" x14ac:dyDescent="0.25">
      <c r="A25" s="341">
        <v>18</v>
      </c>
      <c r="B25" s="342" t="str">
        <f>IF(NOMINA!B18="","",NOMINA!B18)</f>
        <v>ROJAS MESA KIMBERLYN DARLY</v>
      </c>
      <c r="C25" s="369">
        <f>IF('EVAL SER Y DECIDIR'!H25="","",'EVAL SER Y DECIDIR'!H25)</f>
      </c>
      <c r="D25" s="344"/>
      <c r="E25" s="344"/>
      <c r="F25" s="344"/>
      <c r="G25" s="344"/>
      <c r="H25" s="344"/>
      <c r="I25" s="345"/>
      <c r="J25" s="346">
        <f t="shared" si="0"/>
      </c>
      <c r="K25" s="353"/>
      <c r="L25" s="344"/>
      <c r="M25" s="344"/>
      <c r="N25" s="344"/>
      <c r="O25" s="344"/>
      <c r="P25" s="344"/>
      <c r="Q25" s="346">
        <f t="shared" si="1"/>
      </c>
      <c r="R25" s="369">
        <f>IF('EVAL SER Y DECIDIR'!N25="","",'EVAL SER Y DECIDIR'!N25)</f>
      </c>
      <c r="S25" s="347">
        <f>IF(AUTOEVALUACIÓN!C25="","",AUTOEVALUACIÓN!C25)</f>
      </c>
      <c r="T25" s="348">
        <f t="shared" si="2"/>
      </c>
      <c r="U25" s="349"/>
      <c r="V25" s="349"/>
      <c r="W25" s="350"/>
      <c r="X25" s="350"/>
      <c r="Y25" s="350"/>
    </row>
    <row r="26" ht="26.1" customHeight="1" spans="1:25" s="340" customFormat="1" x14ac:dyDescent="0.25">
      <c r="A26" s="341">
        <v>19</v>
      </c>
      <c r="B26" s="342" t="str">
        <f>IF(NOMINA!B19="","",NOMINA!B19)</f>
        <v>SOLIZ SAAVEDRA FERNANDO MARTIN</v>
      </c>
      <c r="C26" s="369">
        <f>IF('EVAL SER Y DECIDIR'!H26="","",'EVAL SER Y DECIDIR'!H26)</f>
      </c>
      <c r="D26" s="344"/>
      <c r="E26" s="344"/>
      <c r="F26" s="344"/>
      <c r="G26" s="344"/>
      <c r="H26" s="344"/>
      <c r="I26" s="345"/>
      <c r="J26" s="346">
        <f t="shared" si="0"/>
      </c>
      <c r="K26" s="353"/>
      <c r="L26" s="344"/>
      <c r="M26" s="344"/>
      <c r="N26" s="344"/>
      <c r="O26" s="344"/>
      <c r="P26" s="344"/>
      <c r="Q26" s="346">
        <f t="shared" si="1"/>
      </c>
      <c r="R26" s="369">
        <f>IF('EVAL SER Y DECIDIR'!N26="","",'EVAL SER Y DECIDIR'!N26)</f>
      </c>
      <c r="S26" s="347">
        <f>IF(AUTOEVALUACIÓN!C26="","",AUTOEVALUACIÓN!C26)</f>
      </c>
      <c r="T26" s="348">
        <f t="shared" si="2"/>
      </c>
      <c r="U26" s="349"/>
      <c r="V26" s="349"/>
      <c r="W26" s="350"/>
      <c r="X26" s="350"/>
      <c r="Y26" s="350"/>
    </row>
    <row r="27" ht="26.1" customHeight="1" spans="1:25" s="340" customFormat="1" x14ac:dyDescent="0.25">
      <c r="A27" s="341">
        <v>20</v>
      </c>
      <c r="B27" s="342" t="str">
        <f>IF(NOMINA!B20="","",NOMINA!B20)</f>
        <v>VILLARROEL CAMPOS ISAIAS ORIOL</v>
      </c>
      <c r="C27" s="369">
        <f>IF('EVAL SER Y DECIDIR'!H27="","",'EVAL SER Y DECIDIR'!H27)</f>
      </c>
      <c r="D27" s="344"/>
      <c r="E27" s="344"/>
      <c r="F27" s="344"/>
      <c r="G27" s="344"/>
      <c r="H27" s="344"/>
      <c r="I27" s="345"/>
      <c r="J27" s="346">
        <f t="shared" si="0"/>
      </c>
      <c r="K27" s="353"/>
      <c r="L27" s="344"/>
      <c r="M27" s="344"/>
      <c r="N27" s="344"/>
      <c r="O27" s="344"/>
      <c r="P27" s="344"/>
      <c r="Q27" s="346">
        <f t="shared" si="1"/>
      </c>
      <c r="R27" s="369">
        <f>IF('EVAL SER Y DECIDIR'!N27="","",'EVAL SER Y DECIDIR'!N27)</f>
      </c>
      <c r="S27" s="347">
        <f>IF(AUTOEVALUACIÓN!C27="","",AUTOEVALUACIÓN!C27)</f>
      </c>
      <c r="T27" s="348">
        <f t="shared" si="2"/>
      </c>
      <c r="U27" s="349"/>
      <c r="V27" s="349"/>
      <c r="W27" s="350"/>
      <c r="X27" s="350"/>
      <c r="Y27" s="350"/>
    </row>
    <row r="28" ht="26.1" customHeight="1" spans="1:25" s="340" customFormat="1" x14ac:dyDescent="0.25">
      <c r="A28" s="341">
        <v>21</v>
      </c>
      <c r="B28" s="342" t="str">
        <f>IF(NOMINA!B21="","",NOMINA!B21)</f>
        <v>  </v>
      </c>
      <c r="C28" s="369">
        <f>IF('EVAL SER Y DECIDIR'!H28="","",'EVAL SER Y DECIDIR'!H28)</f>
      </c>
      <c r="D28" s="344"/>
      <c r="E28" s="344"/>
      <c r="F28" s="344"/>
      <c r="G28" s="344"/>
      <c r="H28" s="344"/>
      <c r="I28" s="345"/>
      <c r="J28" s="346">
        <f t="shared" si="0"/>
      </c>
      <c r="K28" s="353"/>
      <c r="L28" s="344"/>
      <c r="M28" s="344"/>
      <c r="N28" s="344"/>
      <c r="O28" s="344"/>
      <c r="P28" s="344"/>
      <c r="Q28" s="346">
        <f t="shared" si="1"/>
      </c>
      <c r="R28" s="369">
        <f>IF('EVAL SER Y DECIDIR'!N28="","",'EVAL SER Y DECIDIR'!N28)</f>
      </c>
      <c r="S28" s="347">
        <f>IF(AUTOEVALUACIÓN!C28="","",AUTOEVALUACIÓN!C28)</f>
      </c>
      <c r="T28" s="348">
        <f t="shared" si="2"/>
      </c>
      <c r="U28" s="349"/>
      <c r="V28" s="349"/>
      <c r="W28" s="350"/>
      <c r="X28" s="350"/>
      <c r="Y28" s="350"/>
    </row>
    <row r="29" ht="26.1" customHeight="1" spans="1:25" s="340" customFormat="1" x14ac:dyDescent="0.25">
      <c r="A29" s="341">
        <v>22</v>
      </c>
      <c r="B29" s="342" t="str">
        <f>IF(NOMINA!B22="","",NOMINA!B22)</f>
        <v>  </v>
      </c>
      <c r="C29" s="369">
        <f>IF('EVAL SER Y DECIDIR'!H29="","",'EVAL SER Y DECIDIR'!H29)</f>
      </c>
      <c r="D29" s="344"/>
      <c r="E29" s="344"/>
      <c r="F29" s="344"/>
      <c r="G29" s="344"/>
      <c r="H29" s="344"/>
      <c r="I29" s="345"/>
      <c r="J29" s="346">
        <f t="shared" si="0"/>
      </c>
      <c r="K29" s="353"/>
      <c r="L29" s="344"/>
      <c r="M29" s="344"/>
      <c r="N29" s="344"/>
      <c r="O29" s="344"/>
      <c r="P29" s="344"/>
      <c r="Q29" s="346">
        <f t="shared" si="1"/>
      </c>
      <c r="R29" s="369">
        <f>IF('EVAL SER Y DECIDIR'!N29="","",'EVAL SER Y DECIDIR'!N29)</f>
      </c>
      <c r="S29" s="347">
        <f>IF(AUTOEVALUACIÓN!C29="","",AUTOEVALUACIÓN!C29)</f>
      </c>
      <c r="T29" s="348">
        <f t="shared" si="2"/>
      </c>
      <c r="U29" s="349"/>
      <c r="V29" s="349"/>
      <c r="W29" s="350"/>
      <c r="X29" s="350"/>
      <c r="Y29" s="350"/>
    </row>
    <row r="30" ht="26.1" customHeight="1" spans="1:25" s="340" customFormat="1" x14ac:dyDescent="0.25">
      <c r="A30" s="341">
        <v>23</v>
      </c>
      <c r="B30" s="342" t="str">
        <f>IF(NOMINA!B23="","",NOMINA!B23)</f>
        <v>  </v>
      </c>
      <c r="C30" s="369">
        <f>IF('EVAL SER Y DECIDIR'!H30="","",'EVAL SER Y DECIDIR'!H30)</f>
      </c>
      <c r="D30" s="344"/>
      <c r="E30" s="344"/>
      <c r="F30" s="344"/>
      <c r="G30" s="344"/>
      <c r="H30" s="344"/>
      <c r="I30" s="345"/>
      <c r="J30" s="346">
        <f t="shared" si="0"/>
      </c>
      <c r="K30" s="353"/>
      <c r="L30" s="344"/>
      <c r="M30" s="344"/>
      <c r="N30" s="344"/>
      <c r="O30" s="344"/>
      <c r="P30" s="344"/>
      <c r="Q30" s="346">
        <f t="shared" si="1"/>
      </c>
      <c r="R30" s="369">
        <f>IF('EVAL SER Y DECIDIR'!N30="","",'EVAL SER Y DECIDIR'!N30)</f>
      </c>
      <c r="S30" s="347">
        <f>IF(AUTOEVALUACIÓN!C30="","",AUTOEVALUACIÓN!C30)</f>
      </c>
      <c r="T30" s="348">
        <f t="shared" si="2"/>
      </c>
      <c r="U30" s="349"/>
      <c r="V30" s="349"/>
      <c r="W30" s="350"/>
      <c r="X30" s="350"/>
      <c r="Y30" s="350"/>
    </row>
    <row r="31" ht="26.1" customHeight="1" spans="1:25" s="340" customFormat="1" x14ac:dyDescent="0.25">
      <c r="A31" s="341">
        <v>24</v>
      </c>
      <c r="B31" s="342" t="str">
        <f>IF(NOMINA!B24="","",NOMINA!B24)</f>
        <v>  </v>
      </c>
      <c r="C31" s="369">
        <f>IF('EVAL SER Y DECIDIR'!H31="","",'EVAL SER Y DECIDIR'!H31)</f>
      </c>
      <c r="D31" s="344"/>
      <c r="E31" s="344"/>
      <c r="F31" s="344"/>
      <c r="G31" s="344"/>
      <c r="H31" s="344"/>
      <c r="I31" s="345"/>
      <c r="J31" s="346">
        <f t="shared" si="0"/>
      </c>
      <c r="K31" s="353"/>
      <c r="L31" s="344"/>
      <c r="M31" s="344"/>
      <c r="N31" s="344"/>
      <c r="O31" s="344"/>
      <c r="P31" s="344"/>
      <c r="Q31" s="346">
        <f t="shared" si="1"/>
      </c>
      <c r="R31" s="369">
        <f>IF('EVAL SER Y DECIDIR'!N31="","",'EVAL SER Y DECIDIR'!N31)</f>
      </c>
      <c r="S31" s="347">
        <f>IF(AUTOEVALUACIÓN!C31="","",AUTOEVALUACIÓN!C31)</f>
      </c>
      <c r="T31" s="348">
        <f t="shared" si="2"/>
      </c>
      <c r="U31" s="349"/>
      <c r="V31" s="349"/>
      <c r="W31" s="350"/>
      <c r="X31" s="350"/>
      <c r="Y31" s="350"/>
    </row>
    <row r="32" ht="26.1" customHeight="1" spans="1:25" s="340" customFormat="1" x14ac:dyDescent="0.25">
      <c r="A32" s="341">
        <v>25</v>
      </c>
      <c r="B32" s="342" t="str">
        <f>IF(NOMINA!B25="","",NOMINA!B25)</f>
        <v>  </v>
      </c>
      <c r="C32" s="369">
        <f>IF('EVAL SER Y DECIDIR'!H32="","",'EVAL SER Y DECIDIR'!H32)</f>
      </c>
      <c r="D32" s="344"/>
      <c r="E32" s="344"/>
      <c r="F32" s="344"/>
      <c r="G32" s="344"/>
      <c r="H32" s="344"/>
      <c r="I32" s="345"/>
      <c r="J32" s="346">
        <f t="shared" si="0"/>
      </c>
      <c r="K32" s="353"/>
      <c r="L32" s="344"/>
      <c r="M32" s="344"/>
      <c r="N32" s="344"/>
      <c r="O32" s="344"/>
      <c r="P32" s="344"/>
      <c r="Q32" s="346">
        <f t="shared" si="1"/>
      </c>
      <c r="R32" s="369">
        <f>IF('EVAL SER Y DECIDIR'!N32="","",'EVAL SER Y DECIDIR'!N32)</f>
      </c>
      <c r="S32" s="347">
        <f>IF(AUTOEVALUACIÓN!C32="","",AUTOEVALUACIÓN!C32)</f>
      </c>
      <c r="T32" s="348">
        <f t="shared" si="2"/>
      </c>
      <c r="U32" s="349"/>
      <c r="V32" s="349"/>
      <c r="W32" s="350"/>
      <c r="X32" s="350"/>
      <c r="Y32" s="350"/>
    </row>
    <row r="33" ht="21.6" customHeight="1" hidden="1" spans="1:25" s="340" customFormat="1" x14ac:dyDescent="0.25">
      <c r="A33" s="341">
        <v>26</v>
      </c>
      <c r="B33" s="342" t="str">
        <f>IF(NOMINA!B26="","",NOMINA!B26)</f>
        <v>  </v>
      </c>
      <c r="C33" s="369">
        <f>IF('EVAL SER Y DECIDIR'!H33="","",'EVAL SER Y DECIDIR'!H33)</f>
      </c>
      <c r="D33" s="344"/>
      <c r="E33" s="344"/>
      <c r="F33" s="344"/>
      <c r="G33" s="344"/>
      <c r="H33" s="344"/>
      <c r="I33" s="345"/>
      <c r="J33" s="346">
        <f t="shared" si="0"/>
      </c>
      <c r="K33" s="353"/>
      <c r="L33" s="344"/>
      <c r="M33" s="344"/>
      <c r="N33" s="344"/>
      <c r="O33" s="344"/>
      <c r="P33" s="344"/>
      <c r="Q33" s="346">
        <f t="shared" si="1"/>
      </c>
      <c r="R33" s="369">
        <f>IF('EVAL SER Y DECIDIR'!N33="","",'EVAL SER Y DECIDIR'!N33)</f>
      </c>
      <c r="S33" s="347">
        <f>IF(AUTOEVALUACIÓN!C33="","",AUTOEVALUACIÓN!C33)</f>
      </c>
      <c r="T33" s="348">
        <f t="shared" si="2"/>
      </c>
      <c r="U33" s="349"/>
      <c r="V33" s="349"/>
      <c r="W33" s="350"/>
      <c r="X33" s="350"/>
      <c r="Y33" s="350"/>
    </row>
    <row r="34" ht="21.6" customHeight="1" hidden="1" spans="1:25" s="340" customFormat="1" x14ac:dyDescent="0.25">
      <c r="A34" s="341">
        <v>27</v>
      </c>
      <c r="B34" s="342" t="str">
        <f>IF(NOMINA!B27="","",NOMINA!B27)</f>
        <v>  </v>
      </c>
      <c r="C34" s="369">
        <f>IF('EVAL SER Y DECIDIR'!H34="","",'EVAL SER Y DECIDIR'!H34)</f>
      </c>
      <c r="D34" s="344"/>
      <c r="E34" s="344"/>
      <c r="F34" s="344"/>
      <c r="G34" s="344"/>
      <c r="H34" s="344"/>
      <c r="I34" s="345"/>
      <c r="J34" s="346">
        <f t="shared" si="0"/>
      </c>
      <c r="K34" s="353"/>
      <c r="L34" s="344"/>
      <c r="M34" s="344"/>
      <c r="N34" s="344"/>
      <c r="O34" s="344"/>
      <c r="P34" s="344"/>
      <c r="Q34" s="346">
        <f t="shared" si="1"/>
      </c>
      <c r="R34" s="369">
        <f>IF('EVAL SER Y DECIDIR'!N34="","",'EVAL SER Y DECIDIR'!N34)</f>
      </c>
      <c r="S34" s="347">
        <f>IF(AUTOEVALUACIÓN!C34="","",AUTOEVALUACIÓN!C34)</f>
      </c>
      <c r="T34" s="348">
        <f t="shared" si="2"/>
      </c>
      <c r="U34" s="349"/>
      <c r="V34" s="349"/>
      <c r="W34" s="350"/>
      <c r="X34" s="350"/>
      <c r="Y34" s="350"/>
    </row>
    <row r="35" ht="21.6" customHeight="1" hidden="1" spans="1:25" s="340" customFormat="1" x14ac:dyDescent="0.25">
      <c r="A35" s="341">
        <v>28</v>
      </c>
      <c r="B35" s="342" t="str">
        <f>IF(NOMINA!B28="","",NOMINA!B28)</f>
        <v>  </v>
      </c>
      <c r="C35" s="369">
        <f>IF('EVAL SER Y DECIDIR'!H35="","",'EVAL SER Y DECIDIR'!H35)</f>
      </c>
      <c r="D35" s="344"/>
      <c r="E35" s="344"/>
      <c r="F35" s="344"/>
      <c r="G35" s="344"/>
      <c r="H35" s="344"/>
      <c r="I35" s="345"/>
      <c r="J35" s="346">
        <f t="shared" si="0"/>
      </c>
      <c r="K35" s="353"/>
      <c r="L35" s="344"/>
      <c r="M35" s="344"/>
      <c r="N35" s="344"/>
      <c r="O35" s="344"/>
      <c r="P35" s="344"/>
      <c r="Q35" s="346">
        <f t="shared" si="1"/>
      </c>
      <c r="R35" s="369">
        <f>IF('EVAL SER Y DECIDIR'!N35="","",'EVAL SER Y DECIDIR'!N35)</f>
      </c>
      <c r="S35" s="347">
        <f>IF(AUTOEVALUACIÓN!C35="","",AUTOEVALUACIÓN!C35)</f>
      </c>
      <c r="T35" s="348">
        <f t="shared" si="2"/>
      </c>
      <c r="U35" s="349"/>
      <c r="V35" s="349"/>
      <c r="W35" s="350"/>
      <c r="X35" s="350"/>
      <c r="Y35" s="350"/>
    </row>
    <row r="36" ht="21.6" customHeight="1" hidden="1" spans="1:25" s="340" customFormat="1" x14ac:dyDescent="0.25">
      <c r="A36" s="341">
        <v>29</v>
      </c>
      <c r="B36" s="342" t="str">
        <f>IF(NOMINA!B29="","",NOMINA!B29)</f>
        <v>  </v>
      </c>
      <c r="C36" s="369">
        <f>IF('EVAL SER Y DECIDIR'!H36="","",'EVAL SER Y DECIDIR'!H36)</f>
      </c>
      <c r="D36" s="344"/>
      <c r="E36" s="344"/>
      <c r="F36" s="344"/>
      <c r="G36" s="344"/>
      <c r="H36" s="344"/>
      <c r="I36" s="345"/>
      <c r="J36" s="346">
        <f t="shared" si="0"/>
      </c>
      <c r="K36" s="353"/>
      <c r="L36" s="344"/>
      <c r="M36" s="344"/>
      <c r="N36" s="344"/>
      <c r="O36" s="344"/>
      <c r="P36" s="344"/>
      <c r="Q36" s="346">
        <f t="shared" si="1"/>
      </c>
      <c r="R36" s="369">
        <f>IF('EVAL SER Y DECIDIR'!N36="","",'EVAL SER Y DECIDIR'!N36)</f>
      </c>
      <c r="S36" s="347">
        <f>IF(AUTOEVALUACIÓN!C36="","",AUTOEVALUACIÓN!C36)</f>
      </c>
      <c r="T36" s="348">
        <f t="shared" si="2"/>
      </c>
      <c r="U36" s="349"/>
      <c r="V36" s="349"/>
      <c r="W36" s="350"/>
      <c r="X36" s="350"/>
      <c r="Y36" s="350"/>
    </row>
    <row r="37" ht="21.6" customHeight="1" hidden="1" spans="1:25" s="340" customFormat="1" x14ac:dyDescent="0.25">
      <c r="A37" s="341">
        <v>30</v>
      </c>
      <c r="B37" s="342" t="str">
        <f>IF(NOMINA!B30="","",NOMINA!B30)</f>
        <v>  </v>
      </c>
      <c r="C37" s="369">
        <f>IF('EVAL SER Y DECIDIR'!H37="","",'EVAL SER Y DECIDIR'!H37)</f>
      </c>
      <c r="D37" s="344"/>
      <c r="E37" s="344"/>
      <c r="F37" s="344"/>
      <c r="G37" s="344"/>
      <c r="H37" s="344"/>
      <c r="I37" s="345"/>
      <c r="J37" s="346">
        <f t="shared" si="0"/>
      </c>
      <c r="K37" s="353"/>
      <c r="L37" s="344"/>
      <c r="M37" s="344"/>
      <c r="N37" s="344"/>
      <c r="O37" s="344"/>
      <c r="P37" s="344"/>
      <c r="Q37" s="346">
        <f t="shared" si="1"/>
      </c>
      <c r="R37" s="369">
        <f>IF('EVAL SER Y DECIDIR'!N37="","",'EVAL SER Y DECIDIR'!N37)</f>
      </c>
      <c r="S37" s="347">
        <f>IF(AUTOEVALUACIÓN!C37="","",AUTOEVALUACIÓN!C37)</f>
      </c>
      <c r="T37" s="348">
        <f t="shared" si="2"/>
      </c>
      <c r="U37" s="349"/>
      <c r="V37" s="349"/>
      <c r="W37" s="350"/>
      <c r="X37" s="350"/>
      <c r="Y37" s="350"/>
    </row>
    <row r="38" ht="18.95" customHeight="1" hidden="1" spans="1:25" s="340" customFormat="1" x14ac:dyDescent="0.25">
      <c r="A38" s="341">
        <v>31</v>
      </c>
      <c r="B38" s="342" t="str">
        <f>IF(NOMINA!B31="","",NOMINA!B31)</f>
        <v>  </v>
      </c>
      <c r="C38" s="369">
        <f>IF('EVAL SER Y DECIDIR'!H38="","",'EVAL SER Y DECIDIR'!H38)</f>
      </c>
      <c r="D38" s="344"/>
      <c r="E38" s="344"/>
      <c r="F38" s="344"/>
      <c r="G38" s="344"/>
      <c r="H38" s="344"/>
      <c r="I38" s="345"/>
      <c r="J38" s="346">
        <f t="shared" si="0"/>
      </c>
      <c r="K38" s="353"/>
      <c r="L38" s="344"/>
      <c r="M38" s="344"/>
      <c r="N38" s="344"/>
      <c r="O38" s="344"/>
      <c r="P38" s="344"/>
      <c r="Q38" s="346">
        <f t="shared" si="1"/>
      </c>
      <c r="R38" s="369">
        <f>IF('EVAL SER Y DECIDIR'!N38="","",'EVAL SER Y DECIDIR'!N38)</f>
      </c>
      <c r="S38" s="347">
        <f>IF(AUTOEVALUACIÓN!C38="","",AUTOEVALUACIÓN!C38)</f>
      </c>
      <c r="T38" s="348">
        <f t="shared" si="2"/>
      </c>
      <c r="U38" s="349"/>
      <c r="V38" s="349"/>
      <c r="W38" s="350"/>
      <c r="X38" s="350"/>
      <c r="Y38" s="350"/>
    </row>
    <row r="39" ht="18.95" customHeight="1" hidden="1" spans="1:25" s="340" customFormat="1" x14ac:dyDescent="0.25">
      <c r="A39" s="341">
        <v>32</v>
      </c>
      <c r="B39" s="342" t="str">
        <f>IF(NOMINA!B32="","",NOMINA!B32)</f>
        <v>  </v>
      </c>
      <c r="C39" s="369">
        <f>IF('EVAL SER Y DECIDIR'!H39="","",'EVAL SER Y DECIDIR'!H39)</f>
      </c>
      <c r="D39" s="344"/>
      <c r="E39" s="344"/>
      <c r="F39" s="344"/>
      <c r="G39" s="344"/>
      <c r="H39" s="344"/>
      <c r="I39" s="345"/>
      <c r="J39" s="346">
        <f t="shared" si="0"/>
      </c>
      <c r="K39" s="353"/>
      <c r="L39" s="344"/>
      <c r="M39" s="344"/>
      <c r="N39" s="344"/>
      <c r="O39" s="344"/>
      <c r="P39" s="344"/>
      <c r="Q39" s="346">
        <f t="shared" si="1"/>
      </c>
      <c r="R39" s="369">
        <f>IF('EVAL SER Y DECIDIR'!N39="","",'EVAL SER Y DECIDIR'!N39)</f>
      </c>
      <c r="S39" s="347">
        <f>IF(AUTOEVALUACIÓN!C39="","",AUTOEVALUACIÓN!C39)</f>
      </c>
      <c r="T39" s="348">
        <f t="shared" si="2"/>
      </c>
      <c r="U39" s="349"/>
      <c r="V39" s="349"/>
      <c r="W39" s="350"/>
      <c r="X39" s="350"/>
      <c r="Y39" s="350"/>
    </row>
    <row r="40" ht="18.95" customHeight="1" hidden="1" spans="1:25" s="340" customFormat="1" x14ac:dyDescent="0.25">
      <c r="A40" s="341">
        <v>33</v>
      </c>
      <c r="B40" s="342" t="str">
        <f>IF(NOMINA!B33="","",NOMINA!B33)</f>
        <v>  </v>
      </c>
      <c r="C40" s="369">
        <f>IF('EVAL SER Y DECIDIR'!H40="","",'EVAL SER Y DECIDIR'!H40)</f>
      </c>
      <c r="D40" s="344"/>
      <c r="E40" s="344"/>
      <c r="F40" s="344"/>
      <c r="G40" s="344"/>
      <c r="H40" s="344"/>
      <c r="I40" s="345"/>
      <c r="J40" s="346">
        <f t="shared" si="0"/>
      </c>
      <c r="K40" s="353"/>
      <c r="L40" s="344"/>
      <c r="M40" s="344"/>
      <c r="N40" s="344"/>
      <c r="O40" s="344"/>
      <c r="P40" s="344"/>
      <c r="Q40" s="346">
        <f t="shared" si="1"/>
      </c>
      <c r="R40" s="369">
        <f>IF('EVAL SER Y DECIDIR'!N40="","",'EVAL SER Y DECIDIR'!N40)</f>
      </c>
      <c r="S40" s="347">
        <f>IF(AUTOEVALUACIÓN!C40="","",AUTOEVALUACIÓN!C40)</f>
      </c>
      <c r="T40" s="348">
        <f t="shared" si="2"/>
      </c>
      <c r="U40" s="349"/>
      <c r="V40" s="349"/>
      <c r="W40" s="350"/>
      <c r="X40" s="350"/>
      <c r="Y40" s="350"/>
    </row>
    <row r="41" ht="18.95" customHeight="1" hidden="1" spans="1:25" s="340" customFormat="1" x14ac:dyDescent="0.25">
      <c r="A41" s="341">
        <v>34</v>
      </c>
      <c r="B41" s="342" t="str">
        <f>IF(NOMINA!B34="","",NOMINA!B34)</f>
        <v>  </v>
      </c>
      <c r="C41" s="369">
        <f>IF('EVAL SER Y DECIDIR'!H41="","",'EVAL SER Y DECIDIR'!H41)</f>
      </c>
      <c r="D41" s="344"/>
      <c r="E41" s="344"/>
      <c r="F41" s="344"/>
      <c r="G41" s="344"/>
      <c r="H41" s="344"/>
      <c r="I41" s="345"/>
      <c r="J41" s="346">
        <f t="shared" si="0"/>
      </c>
      <c r="K41" s="353"/>
      <c r="L41" s="344"/>
      <c r="M41" s="344"/>
      <c r="N41" s="344"/>
      <c r="O41" s="344"/>
      <c r="P41" s="344"/>
      <c r="Q41" s="346">
        <f t="shared" si="1"/>
      </c>
      <c r="R41" s="369">
        <f>IF('EVAL SER Y DECIDIR'!N41="","",'EVAL SER Y DECIDIR'!N41)</f>
      </c>
      <c r="S41" s="347">
        <f>IF(AUTOEVALUACIÓN!C41="","",AUTOEVALUACIÓN!C41)</f>
      </c>
      <c r="T41" s="348">
        <f t="shared" si="2"/>
      </c>
      <c r="U41" s="349"/>
      <c r="V41" s="349"/>
      <c r="W41" s="350"/>
      <c r="X41" s="350"/>
      <c r="Y41" s="350"/>
    </row>
    <row r="42" ht="18.95" customHeight="1" hidden="1" spans="1:25" s="340" customFormat="1" x14ac:dyDescent="0.25">
      <c r="A42" s="341">
        <v>35</v>
      </c>
      <c r="B42" s="342" t="str">
        <f>IF(NOMINA!B35="","",NOMINA!B35)</f>
        <v>  </v>
      </c>
      <c r="C42" s="369">
        <f>IF('EVAL SER Y DECIDIR'!H42="","",'EVAL SER Y DECIDIR'!H42)</f>
      </c>
      <c r="D42" s="344"/>
      <c r="E42" s="344"/>
      <c r="F42" s="344"/>
      <c r="G42" s="344"/>
      <c r="H42" s="344"/>
      <c r="I42" s="345"/>
      <c r="J42" s="346">
        <f t="shared" si="0"/>
      </c>
      <c r="K42" s="353"/>
      <c r="L42" s="344"/>
      <c r="M42" s="344"/>
      <c r="N42" s="344"/>
      <c r="O42" s="344"/>
      <c r="P42" s="344"/>
      <c r="Q42" s="346">
        <f t="shared" si="1"/>
      </c>
      <c r="R42" s="369">
        <f>IF('EVAL SER Y DECIDIR'!N42="","",'EVAL SER Y DECIDIR'!N42)</f>
      </c>
      <c r="S42" s="347">
        <f>IF(AUTOEVALUACIÓN!C42="","",AUTOEVALUACIÓN!C42)</f>
      </c>
      <c r="T42" s="348">
        <f t="shared" si="2"/>
      </c>
      <c r="U42" s="349"/>
      <c r="V42" s="349"/>
      <c r="W42" s="350"/>
      <c r="X42" s="350"/>
      <c r="Y42" s="350"/>
    </row>
    <row r="43" ht="18.95" customHeight="1" hidden="1" spans="1:25" s="340" customFormat="1" x14ac:dyDescent="0.25">
      <c r="A43" s="341">
        <v>36</v>
      </c>
      <c r="B43" s="342" t="str">
        <f>IF(NOMINA!B36="","",NOMINA!B36)</f>
        <v>  </v>
      </c>
      <c r="C43" s="369">
        <f>IF('EVAL SER Y DECIDIR'!H43="","",'EVAL SER Y DECIDIR'!H43)</f>
      </c>
      <c r="D43" s="344"/>
      <c r="E43" s="344"/>
      <c r="F43" s="344"/>
      <c r="G43" s="344"/>
      <c r="H43" s="344"/>
      <c r="I43" s="345"/>
      <c r="J43" s="346">
        <f t="shared" si="0"/>
      </c>
      <c r="K43" s="353"/>
      <c r="L43" s="344"/>
      <c r="M43" s="344"/>
      <c r="N43" s="344"/>
      <c r="O43" s="344"/>
      <c r="P43" s="344"/>
      <c r="Q43" s="346">
        <f t="shared" si="1"/>
      </c>
      <c r="R43" s="369">
        <f>IF('EVAL SER Y DECIDIR'!N43="","",'EVAL SER Y DECIDIR'!N43)</f>
      </c>
      <c r="S43" s="347">
        <f>IF(AUTOEVALUACIÓN!C43="","",AUTOEVALUACIÓN!C43)</f>
      </c>
      <c r="T43" s="348">
        <f t="shared" si="2"/>
      </c>
      <c r="U43" s="349"/>
      <c r="V43" s="349"/>
      <c r="W43" s="350"/>
      <c r="X43" s="350"/>
      <c r="Y43" s="350"/>
    </row>
    <row r="44" ht="18.95" customHeight="1" hidden="1" spans="1:25" s="340" customFormat="1" x14ac:dyDescent="0.25">
      <c r="A44" s="341">
        <v>37</v>
      </c>
      <c r="B44" s="342" t="str">
        <f>IF(NOMINA!B37="","",NOMINA!B37)</f>
        <v>  </v>
      </c>
      <c r="C44" s="369">
        <f>IF('EVAL SER Y DECIDIR'!H44="","",'EVAL SER Y DECIDIR'!H44)</f>
      </c>
      <c r="D44" s="344"/>
      <c r="E44" s="344"/>
      <c r="F44" s="344"/>
      <c r="G44" s="344"/>
      <c r="H44" s="344"/>
      <c r="I44" s="345"/>
      <c r="J44" s="346">
        <f t="shared" si="0"/>
      </c>
      <c r="K44" s="353"/>
      <c r="L44" s="344"/>
      <c r="M44" s="344"/>
      <c r="N44" s="344"/>
      <c r="O44" s="344"/>
      <c r="P44" s="344"/>
      <c r="Q44" s="346">
        <f t="shared" si="1"/>
      </c>
      <c r="R44" s="369">
        <f>IF('EVAL SER Y DECIDIR'!N44="","",'EVAL SER Y DECIDIR'!N44)</f>
      </c>
      <c r="S44" s="347">
        <f>IF(AUTOEVALUACIÓN!C44="","",AUTOEVALUACIÓN!C44)</f>
      </c>
      <c r="T44" s="348">
        <f t="shared" si="2"/>
      </c>
      <c r="U44" s="349"/>
      <c r="V44" s="349"/>
      <c r="W44" s="350"/>
      <c r="X44" s="350"/>
      <c r="Y44" s="350"/>
    </row>
    <row r="45" ht="18.95" customHeight="1" hidden="1" spans="1:25" s="340" customFormat="1" x14ac:dyDescent="0.25">
      <c r="A45" s="341">
        <v>38</v>
      </c>
      <c r="B45" s="342" t="str">
        <f>IF(NOMINA!B38="","",NOMINA!B38)</f>
        <v>  </v>
      </c>
      <c r="C45" s="369">
        <f>IF('EVAL SER Y DECIDIR'!H45="","",'EVAL SER Y DECIDIR'!H45)</f>
      </c>
      <c r="D45" s="344"/>
      <c r="E45" s="344"/>
      <c r="F45" s="344"/>
      <c r="G45" s="344"/>
      <c r="H45" s="344"/>
      <c r="I45" s="345"/>
      <c r="J45" s="346">
        <f t="shared" si="0"/>
      </c>
      <c r="K45" s="353"/>
      <c r="L45" s="344"/>
      <c r="M45" s="344"/>
      <c r="N45" s="344"/>
      <c r="O45" s="344"/>
      <c r="P45" s="344"/>
      <c r="Q45" s="346">
        <f t="shared" si="1"/>
      </c>
      <c r="R45" s="369">
        <f>IF('EVAL SER Y DECIDIR'!N45="","",'EVAL SER Y DECIDIR'!N45)</f>
      </c>
      <c r="S45" s="347">
        <f>IF(AUTOEVALUACIÓN!C45="","",AUTOEVALUACIÓN!C45)</f>
      </c>
      <c r="T45" s="348">
        <f t="shared" si="2"/>
      </c>
      <c r="U45" s="350"/>
      <c r="V45" s="350"/>
      <c r="W45" s="350"/>
      <c r="X45" s="350"/>
      <c r="Y45" s="350"/>
    </row>
    <row r="46" ht="15.75" customHeight="1" hidden="1" spans="1:25" s="340" customFormat="1" x14ac:dyDescent="0.25">
      <c r="A46" s="341">
        <v>39</v>
      </c>
      <c r="B46" s="342" t="str">
        <f>IF(NOMINA!B39="","",NOMINA!B39)</f>
        <v>  </v>
      </c>
      <c r="C46" s="369">
        <f>IF('EVAL SER Y DECIDIR'!H46="","",'EVAL SER Y DECIDIR'!H46)</f>
      </c>
      <c r="D46" s="344"/>
      <c r="E46" s="344"/>
      <c r="F46" s="344"/>
      <c r="G46" s="344"/>
      <c r="H46" s="344"/>
      <c r="I46" s="345"/>
      <c r="J46" s="346">
        <f t="shared" si="0"/>
      </c>
      <c r="K46" s="353"/>
      <c r="L46" s="344"/>
      <c r="M46" s="344"/>
      <c r="N46" s="344"/>
      <c r="O46" s="344"/>
      <c r="P46" s="344"/>
      <c r="Q46" s="346">
        <f t="shared" si="1"/>
      </c>
      <c r="R46" s="369">
        <f>IF('EVAL SER Y DECIDIR'!N46="","",'EVAL SER Y DECIDIR'!N46)</f>
      </c>
      <c r="S46" s="347">
        <f>IF(AUTOEVALUACIÓN!C46="","",AUTOEVALUACIÓN!C46)</f>
      </c>
      <c r="T46" s="348">
        <f t="shared" si="2"/>
      </c>
      <c r="U46" s="350"/>
      <c r="V46" s="350"/>
      <c r="W46" s="350"/>
      <c r="X46" s="350"/>
      <c r="Y46" s="350"/>
    </row>
    <row r="47" ht="15.75" customHeight="1" hidden="1" spans="1:25" s="340" customFormat="1" x14ac:dyDescent="0.25">
      <c r="A47" s="341">
        <v>40</v>
      </c>
      <c r="B47" s="342" t="str">
        <f>IF(NOMINA!B40="","",NOMINA!B40)</f>
        <v>  </v>
      </c>
      <c r="C47" s="369">
        <f>IF('EVAL SER Y DECIDIR'!H47="","",'EVAL SER Y DECIDIR'!H47)</f>
      </c>
      <c r="D47" s="344"/>
      <c r="E47" s="344"/>
      <c r="F47" s="344"/>
      <c r="G47" s="344"/>
      <c r="H47" s="344"/>
      <c r="I47" s="345"/>
      <c r="J47" s="346">
        <f t="shared" si="0"/>
      </c>
      <c r="K47" s="353"/>
      <c r="L47" s="344"/>
      <c r="M47" s="344"/>
      <c r="N47" s="344"/>
      <c r="O47" s="344"/>
      <c r="P47" s="344"/>
      <c r="Q47" s="346">
        <f t="shared" si="1"/>
      </c>
      <c r="R47" s="369">
        <f>IF('EVAL SER Y DECIDIR'!N47="","",'EVAL SER Y DECIDIR'!N47)</f>
      </c>
      <c r="S47" s="347">
        <f>IF(AUTOEVALUACIÓN!C47="","",AUTOEVALUACIÓN!C47)</f>
      </c>
      <c r="T47" s="348">
        <f t="shared" si="2"/>
      </c>
      <c r="U47" s="350"/>
      <c r="V47" s="350"/>
      <c r="W47" s="350"/>
      <c r="X47" s="350"/>
      <c r="Y47" s="350"/>
    </row>
    <row r="48" ht="15.75" customHeight="1" hidden="1" spans="1:25" s="340" customFormat="1" x14ac:dyDescent="0.25">
      <c r="A48" s="341">
        <v>41</v>
      </c>
      <c r="B48" s="342" t="str">
        <f>IF(NOMINA!B41="","",NOMINA!B41)</f>
        <v>  </v>
      </c>
      <c r="C48" s="369">
        <f>IF('EVAL SER Y DECIDIR'!H48="","",'EVAL SER Y DECIDIR'!H48)</f>
      </c>
      <c r="D48" s="344"/>
      <c r="E48" s="344"/>
      <c r="F48" s="344"/>
      <c r="G48" s="344"/>
      <c r="H48" s="344"/>
      <c r="I48" s="345"/>
      <c r="J48" s="346">
        <f t="shared" si="0"/>
      </c>
      <c r="K48" s="353"/>
      <c r="L48" s="344"/>
      <c r="M48" s="344"/>
      <c r="N48" s="344"/>
      <c r="O48" s="344"/>
      <c r="P48" s="344"/>
      <c r="Q48" s="346">
        <f t="shared" si="1"/>
      </c>
      <c r="R48" s="369">
        <f>IF('EVAL SER Y DECIDIR'!N48="","",'EVAL SER Y DECIDIR'!N48)</f>
      </c>
      <c r="S48" s="347">
        <f>IF(AUTOEVALUACIÓN!C48="","",AUTOEVALUACIÓN!C48)</f>
      </c>
      <c r="T48" s="348">
        <f t="shared" si="2"/>
      </c>
      <c r="U48" s="350"/>
      <c r="V48" s="350"/>
      <c r="W48" s="350"/>
      <c r="X48" s="350"/>
      <c r="Y48" s="350"/>
    </row>
    <row r="49" ht="15.75" customHeight="1" hidden="1" spans="1:25" s="340" customFormat="1" x14ac:dyDescent="0.25">
      <c r="A49" s="341">
        <v>42</v>
      </c>
      <c r="B49" s="342" t="str">
        <f>IF(NOMINA!B42="","",NOMINA!B42)</f>
        <v>  </v>
      </c>
      <c r="C49" s="369">
        <f>IF('EVAL SER Y DECIDIR'!H49="","",'EVAL SER Y DECIDIR'!H49)</f>
      </c>
      <c r="D49" s="344"/>
      <c r="E49" s="344"/>
      <c r="F49" s="344"/>
      <c r="G49" s="344"/>
      <c r="H49" s="344"/>
      <c r="I49" s="345"/>
      <c r="J49" s="346">
        <f t="shared" si="0"/>
      </c>
      <c r="K49" s="353"/>
      <c r="L49" s="344"/>
      <c r="M49" s="344"/>
      <c r="N49" s="344"/>
      <c r="O49" s="344"/>
      <c r="P49" s="344"/>
      <c r="Q49" s="346">
        <f t="shared" si="1"/>
      </c>
      <c r="R49" s="369">
        <f>IF('EVAL SER Y DECIDIR'!N49="","",'EVAL SER Y DECIDIR'!N49)</f>
      </c>
      <c r="S49" s="347">
        <f>IF(AUTOEVALUACIÓN!C49="","",AUTOEVALUACIÓN!C49)</f>
      </c>
      <c r="T49" s="348">
        <f t="shared" si="2"/>
      </c>
      <c r="U49" s="350"/>
      <c r="V49" s="350"/>
      <c r="W49" s="350"/>
      <c r="X49" s="350"/>
      <c r="Y49" s="350"/>
    </row>
    <row r="50" ht="15.75" customHeight="1" hidden="1" spans="1:25" s="340" customFormat="1" x14ac:dyDescent="0.25">
      <c r="A50" s="341">
        <v>43</v>
      </c>
      <c r="B50" s="342" t="str">
        <f>IF(NOMINA!B43="","",NOMINA!B43)</f>
        <v>  </v>
      </c>
      <c r="C50" s="369">
        <f>IF('EVAL SER Y DECIDIR'!H50="","",'EVAL SER Y DECIDIR'!H50)</f>
      </c>
      <c r="D50" s="344"/>
      <c r="E50" s="344"/>
      <c r="F50" s="344"/>
      <c r="G50" s="344"/>
      <c r="H50" s="344"/>
      <c r="I50" s="345"/>
      <c r="J50" s="346">
        <f t="shared" si="0"/>
      </c>
      <c r="K50" s="353"/>
      <c r="L50" s="344"/>
      <c r="M50" s="344"/>
      <c r="N50" s="344"/>
      <c r="O50" s="344"/>
      <c r="P50" s="344"/>
      <c r="Q50" s="346">
        <f t="shared" si="1"/>
      </c>
      <c r="R50" s="369">
        <f>IF('EVAL SER Y DECIDIR'!N50="","",'EVAL SER Y DECIDIR'!N50)</f>
      </c>
      <c r="S50" s="347">
        <f>IF(AUTOEVALUACIÓN!C50="","",AUTOEVALUACIÓN!C50)</f>
      </c>
      <c r="T50" s="348">
        <f t="shared" si="2"/>
      </c>
      <c r="U50" s="350"/>
      <c r="V50" s="350"/>
      <c r="W50" s="350"/>
      <c r="X50" s="350"/>
      <c r="Y50" s="350"/>
    </row>
    <row r="51" ht="15.75" customHeight="1" hidden="1" spans="1:25" s="340" customFormat="1" x14ac:dyDescent="0.25">
      <c r="A51" s="341">
        <v>44</v>
      </c>
      <c r="B51" s="342" t="str">
        <f>IF(NOMINA!B44="","",NOMINA!B44)</f>
        <v>  </v>
      </c>
      <c r="C51" s="369">
        <f>IF('EVAL SER Y DECIDIR'!H51="","",'EVAL SER Y DECIDIR'!H51)</f>
      </c>
      <c r="D51" s="344"/>
      <c r="E51" s="344"/>
      <c r="F51" s="344"/>
      <c r="G51" s="344"/>
      <c r="H51" s="344"/>
      <c r="I51" s="345"/>
      <c r="J51" s="346">
        <f t="shared" si="0"/>
      </c>
      <c r="K51" s="353"/>
      <c r="L51" s="344"/>
      <c r="M51" s="344"/>
      <c r="N51" s="344"/>
      <c r="O51" s="344"/>
      <c r="P51" s="344"/>
      <c r="Q51" s="346">
        <f t="shared" si="1"/>
      </c>
      <c r="R51" s="369">
        <f>IF('EVAL SER Y DECIDIR'!N51="","",'EVAL SER Y DECIDIR'!N51)</f>
      </c>
      <c r="S51" s="347">
        <f>IF(AUTOEVALUACIÓN!C51="","",AUTOEVALUACIÓN!C51)</f>
      </c>
      <c r="T51" s="348">
        <f t="shared" si="2"/>
      </c>
      <c r="U51" s="350"/>
      <c r="V51" s="350"/>
      <c r="W51" s="350"/>
      <c r="X51" s="350"/>
      <c r="Y51" s="350"/>
    </row>
    <row r="52" ht="15.75" customHeight="1" hidden="1" spans="1:25" s="340" customFormat="1" x14ac:dyDescent="0.25">
      <c r="A52" s="341">
        <v>45</v>
      </c>
      <c r="B52" s="342" t="str">
        <f>IF(NOMINA!B45="","",NOMINA!B45)</f>
        <v>  </v>
      </c>
      <c r="C52" s="369">
        <f>IF('EVAL SER Y DECIDIR'!H52="","",'EVAL SER Y DECIDIR'!H52)</f>
      </c>
      <c r="D52" s="344"/>
      <c r="E52" s="344"/>
      <c r="F52" s="344"/>
      <c r="G52" s="344"/>
      <c r="H52" s="344"/>
      <c r="I52" s="345"/>
      <c r="J52" s="346">
        <f t="shared" si="0"/>
      </c>
      <c r="K52" s="353"/>
      <c r="L52" s="344"/>
      <c r="M52" s="344"/>
      <c r="N52" s="344"/>
      <c r="O52" s="344"/>
      <c r="P52" s="344"/>
      <c r="Q52" s="346">
        <f t="shared" si="1"/>
      </c>
      <c r="R52" s="369">
        <f>IF('EVAL SER Y DECIDIR'!N52="","",'EVAL SER Y DECIDIR'!N52)</f>
      </c>
      <c r="S52" s="347">
        <f>IF(AUTOEVALUACIÓN!C52="","",AUTOEVALUACIÓN!C52)</f>
      </c>
      <c r="T52" s="348">
        <f t="shared" si="2"/>
      </c>
      <c r="U52" s="350"/>
      <c r="V52" s="350"/>
      <c r="W52" s="350"/>
      <c r="X52" s="350"/>
      <c r="Y52" s="350"/>
    </row>
    <row r="53" ht="15" customHeight="1" hidden="1" spans="1:25" s="340" customFormat="1" x14ac:dyDescent="0.25">
      <c r="A53" s="341">
        <v>46</v>
      </c>
      <c r="B53" s="342">
        <f>IF(NOMINA!B46="","",NOMINA!B46)</f>
      </c>
      <c r="C53" s="351">
        <f>IF('EVAL SER Y DECIDIR'!H53="","",'EVAL SER Y DECIDIR'!H53)</f>
      </c>
      <c r="D53" s="344"/>
      <c r="E53" s="344"/>
      <c r="F53" s="344"/>
      <c r="G53" s="344"/>
      <c r="H53" s="344"/>
      <c r="I53" s="345"/>
      <c r="J53" s="352">
        <f t="shared" si="0"/>
      </c>
      <c r="K53" s="353"/>
      <c r="L53" s="344"/>
      <c r="M53" s="344"/>
      <c r="N53" s="344"/>
      <c r="O53" s="344"/>
      <c r="P53" s="344"/>
      <c r="Q53" s="352">
        <f t="shared" si="1"/>
      </c>
      <c r="R53" s="351">
        <f>IF('EVAL SER Y DECIDIR'!N53="","",'EVAL SER Y DECIDIR'!N53)</f>
      </c>
      <c r="S53" s="347">
        <f>IF(AUTOEVALUACIÓN!C53="","",AUTOEVALUACIÓN!C53)</f>
      </c>
      <c r="T53" s="348">
        <f t="shared" si="2"/>
      </c>
      <c r="U53" s="350"/>
      <c r="V53" s="350"/>
      <c r="W53" s="350"/>
      <c r="X53" s="350"/>
      <c r="Y53" s="350"/>
    </row>
    <row r="54" ht="15" customHeight="1" hidden="1" spans="1:25" s="340" customFormat="1" x14ac:dyDescent="0.25">
      <c r="A54" s="341">
        <v>47</v>
      </c>
      <c r="B54" s="342">
        <f>IF(NOMINA!B47="","",NOMINA!B47)</f>
      </c>
      <c r="C54" s="351">
        <f>IF('EVAL SER Y DECIDIR'!H54="","",'EVAL SER Y DECIDIR'!H54)</f>
      </c>
      <c r="D54" s="344"/>
      <c r="E54" s="344"/>
      <c r="F54" s="344"/>
      <c r="G54" s="344"/>
      <c r="H54" s="344"/>
      <c r="I54" s="345"/>
      <c r="J54" s="352">
        <f t="shared" si="0"/>
      </c>
      <c r="K54" s="353"/>
      <c r="L54" s="344"/>
      <c r="M54" s="344"/>
      <c r="N54" s="344"/>
      <c r="O54" s="344"/>
      <c r="P54" s="344"/>
      <c r="Q54" s="352">
        <f t="shared" si="1"/>
      </c>
      <c r="R54" s="351">
        <f>IF('EVAL SER Y DECIDIR'!N54="","",'EVAL SER Y DECIDIR'!N54)</f>
      </c>
      <c r="S54" s="347">
        <f>IF(AUTOEVALUACIÓN!C54="","",AUTOEVALUACIÓN!C54)</f>
      </c>
      <c r="T54" s="348">
        <f t="shared" si="2"/>
      </c>
      <c r="U54" s="350"/>
      <c r="V54" s="350"/>
      <c r="W54" s="350"/>
      <c r="X54" s="350"/>
      <c r="Y54" s="350"/>
    </row>
    <row r="55" ht="15" customHeight="1" hidden="1" spans="1:20" x14ac:dyDescent="0.25">
      <c r="A55" s="354">
        <v>48</v>
      </c>
      <c r="B55" s="355">
        <f>IF(NOMINA!B48="","",NOMINA!B48)</f>
      </c>
      <c r="C55" s="351">
        <f>IF('EVAL SER Y DECIDIR'!H55="","",'EVAL SER Y DECIDIR'!H55)</f>
      </c>
      <c r="D55" s="356"/>
      <c r="E55" s="356"/>
      <c r="F55" s="356"/>
      <c r="G55" s="356"/>
      <c r="H55" s="356"/>
      <c r="I55" s="357"/>
      <c r="J55" s="358">
        <f t="shared" si="0"/>
      </c>
      <c r="K55" s="359"/>
      <c r="L55" s="356"/>
      <c r="M55" s="356"/>
      <c r="N55" s="356"/>
      <c r="O55" s="356"/>
      <c r="P55" s="356"/>
      <c r="Q55" s="358">
        <f t="shared" si="1"/>
      </c>
      <c r="R55" s="351">
        <f>IF('EVAL SER Y DECIDIR'!N55="","",'EVAL SER Y DECIDIR'!N55)</f>
      </c>
      <c r="S55" s="360">
        <f>IF(AUTOEVALUACIÓN!C55="","",AUTOEVALUACIÓN!C55)</f>
      </c>
      <c r="T55" s="348">
        <f t="shared" si="2"/>
      </c>
    </row>
  </sheetData>
  <sheetProtection sheet="1" formatCells="0" formatColumns="0" formatRows="0"/>
  <mergeCells count="22">
    <mergeCell ref="A2:T2"/>
    <mergeCell ref="D5:J5"/>
    <mergeCell ref="K5:Q5"/>
    <mergeCell ref="A5:A7"/>
    <mergeCell ref="C5:C7"/>
    <mergeCell ref="R5:R7"/>
    <mergeCell ref="S5:S7"/>
    <mergeCell ref="T5:T7"/>
    <mergeCell ref="D6:D7"/>
    <mergeCell ref="E6:E7"/>
    <mergeCell ref="F6:F7"/>
    <mergeCell ref="G6:G7"/>
    <mergeCell ref="H6:H7"/>
    <mergeCell ref="I6:I7"/>
    <mergeCell ref="J6:J7"/>
    <mergeCell ref="K6:K7"/>
    <mergeCell ref="L6:L7"/>
    <mergeCell ref="M6:M7"/>
    <mergeCell ref="N6:N7"/>
    <mergeCell ref="O6:O7"/>
    <mergeCell ref="P6:P7"/>
    <mergeCell ref="Q6:Q7"/>
  </mergeCells>
  <conditionalFormatting sqref="T8:T55">
    <cfRule type="cellIs" dxfId="27" priority="1" operator="between">
      <formula>1</formula>
      <formula>50</formula>
    </cfRule>
  </conditionalFormatting>
  <dataValidations count="6">
    <dataValidation type="whole" allowBlank="1" showInputMessage="1" showErrorMessage="1" error="Ingrese solo numeros de 1 - 45" sqref="D10:I52">
      <formula1>1</formula1>
      <formula2>45</formula2>
    </dataValidation>
    <dataValidation type="whole" allowBlank="1" showInputMessage="1" showErrorMessage="1" error="Ingrese solo numeros de 1 - 35" sqref="D53:I55">
      <formula1>1</formula1>
      <formula2>35</formula2>
    </dataValidation>
    <dataValidation type="whole" allowBlank="1" showInputMessage="1" showErrorMessage="1" error="Ingrese solo numeros de 1 - 45" sqref="D8:I52">
      <formula1>1</formula1>
      <formula2>45</formula2>
    </dataValidation>
    <dataValidation type="whole" allowBlank="1" showInputMessage="1" showErrorMessage="1" error="Ingrese solo numeros de 1 - 40" sqref="K10:P52">
      <formula1>1</formula1>
      <formula2>40</formula2>
    </dataValidation>
    <dataValidation type="whole" allowBlank="1" showInputMessage="1" showErrorMessage="1" error="Ingrese solo numeros de 1 - 35" sqref="K53:P55">
      <formula1>1</formula1>
      <formula2>35</formula2>
    </dataValidation>
    <dataValidation type="whole" allowBlank="1" showInputMessage="1" showErrorMessage="1" error="Ingrese solo numeros de 1 - 40" sqref="K8:P52">
      <formula1>1</formula1>
      <formula2>40</formula2>
    </dataValidation>
  </dataValidations>
  <printOptions horizontalCentered="1"/>
  <pageMargins left="0.4724409448818898" right="0.1968503937007874" top="0.3937007874015748" bottom="0.3937007874015748" header="0.31496062992125984" footer="0.07874015748031496"/>
  <pageSetup orientation="portrait" horizontalDpi="4294967294" verticalDpi="4294967295" scale="86" fitToWidth="1" fitToHeight="0" firstPageNumber="1" useFirstPageNumber="1" copies="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0066"/>
    <pageSetUpPr fitToPage="1"/>
  </sheetPr>
  <dimension ref="A1:Z55"/>
  <sheetViews>
    <sheetView workbookViewId="0" zoomScale="100" zoomScaleNormal="100" view="pageBreakPreview">
      <selection activeCell="A8" sqref="A8"/>
    </sheetView>
  </sheetViews>
  <sheetFormatPr defaultRowHeight="15" outlineLevelRow="0" outlineLevelCol="0" x14ac:dyDescent="0.25" defaultColWidth="10.5703125"/>
  <cols>
    <col min="1" max="1" width="2.85546875" customWidth="1"/>
    <col min="2" max="2" width="33.5703125" customWidth="1"/>
    <col min="3" max="3" width="3.7109375" customWidth="1"/>
    <col min="4" max="8" width="4.7109375" customWidth="1"/>
    <col min="9" max="9" width="3.7109375" customWidth="1"/>
    <col min="10" max="14" width="4.7109375" customWidth="1"/>
    <col min="15" max="16" width="3.7109375" customWidth="1"/>
    <col min="17" max="17" width="2.7109375" customWidth="1"/>
    <col min="18" max="18" width="5.28515625" customWidth="1"/>
    <col min="19" max="23" width="5.7109375" style="306" customWidth="1"/>
    <col min="24" max="26" width="5.7109375" customWidth="1"/>
  </cols>
  <sheetData>
    <row r="1" ht="12" customHeight="1" spans="1:18" x14ac:dyDescent="0.25">
      <c r="A1" s="22" t="str">
        <f>NOMINA!$F$1</f>
        <v>U.E. "BEATRIZ HARTMANN DE BEDREGAL"</v>
      </c>
      <c r="B1" s="307"/>
      <c r="C1" s="307"/>
      <c r="D1" s="307"/>
      <c r="E1" s="307"/>
      <c r="F1" s="307"/>
      <c r="G1" s="307"/>
      <c r="H1" s="307"/>
      <c r="I1" s="307"/>
      <c r="J1" s="307"/>
      <c r="K1" s="307"/>
      <c r="L1" s="307"/>
      <c r="M1" s="307"/>
      <c r="N1" s="307"/>
      <c r="O1" s="307"/>
      <c r="P1" s="307"/>
      <c r="Q1" s="307"/>
      <c r="R1" s="307"/>
    </row>
    <row r="2" ht="16.5" customHeight="1" spans="1:18" s="361" customFormat="1" x14ac:dyDescent="0.25">
      <c r="A2" s="362" t="s">
        <v>435</v>
      </c>
      <c r="B2" s="362"/>
      <c r="C2" s="362"/>
      <c r="D2" s="362"/>
      <c r="E2" s="362"/>
      <c r="F2" s="362"/>
      <c r="G2" s="362"/>
      <c r="H2" s="362"/>
      <c r="I2" s="362"/>
      <c r="J2" s="362"/>
      <c r="K2" s="362"/>
      <c r="L2" s="362"/>
      <c r="M2" s="362"/>
      <c r="N2" s="362"/>
      <c r="O2" s="362"/>
      <c r="P2" s="362"/>
      <c r="Q2" s="362"/>
      <c r="R2" s="362"/>
    </row>
    <row r="3" ht="18.95" customHeight="1" spans="1:18" x14ac:dyDescent="0.25">
      <c r="A3" s="307" t="str">
        <f>NOMINA!$C$1</f>
        <v>PROFESOR(A): SARA VALDIVIA ARANCIBIA</v>
      </c>
      <c r="B3" s="310"/>
      <c r="C3" s="307"/>
      <c r="D3" s="307"/>
      <c r="E3" s="307"/>
      <c r="F3" s="57"/>
      <c r="G3" s="307"/>
      <c r="H3" s="307" t="s">
        <v>456</v>
      </c>
      <c r="I3" s="307"/>
      <c r="J3" s="307"/>
      <c r="K3" s="307"/>
      <c r="L3" s="307"/>
      <c r="M3" s="307"/>
      <c r="N3" s="307"/>
      <c r="O3" s="307"/>
      <c r="P3" s="307"/>
      <c r="Q3" s="307"/>
      <c r="R3" s="307"/>
    </row>
    <row r="4" ht="18.95" customHeight="1" spans="1:18" x14ac:dyDescent="0.25">
      <c r="A4" s="311" t="str">
        <f>NOMINA!$C$2</f>
        <v>CURSO: 5º "A" PRIMARIA</v>
      </c>
      <c r="B4" s="312"/>
      <c r="C4" s="311"/>
      <c r="D4" s="311"/>
      <c r="E4" s="311"/>
      <c r="F4" s="57"/>
      <c r="G4" s="311"/>
      <c r="H4" s="311" t="str">
        <f>NOMINA!$C$4</f>
        <v>GESTIÓN: 2024</v>
      </c>
      <c r="I4" s="311"/>
      <c r="J4" s="311"/>
      <c r="K4" s="311"/>
      <c r="L4" s="311"/>
      <c r="M4" s="311"/>
      <c r="N4" s="311"/>
      <c r="O4" s="311"/>
      <c r="P4" s="311"/>
      <c r="Q4" s="311"/>
      <c r="R4" s="311"/>
    </row>
    <row r="5" ht="15.75" customHeight="1" spans="1:18" x14ac:dyDescent="0.25">
      <c r="A5" s="313" t="s">
        <v>202</v>
      </c>
      <c r="B5" s="314" t="s">
        <v>227</v>
      </c>
      <c r="C5" s="315" t="s">
        <v>437</v>
      </c>
      <c r="D5" s="316" t="s">
        <v>438</v>
      </c>
      <c r="E5" s="316"/>
      <c r="F5" s="316"/>
      <c r="G5" s="316"/>
      <c r="H5" s="316"/>
      <c r="I5" s="317"/>
      <c r="J5" s="316" t="s">
        <v>439</v>
      </c>
      <c r="K5" s="316"/>
      <c r="L5" s="316"/>
      <c r="M5" s="316"/>
      <c r="N5" s="316"/>
      <c r="O5" s="317"/>
      <c r="P5" s="315" t="s">
        <v>440</v>
      </c>
      <c r="Q5" s="321" t="s">
        <v>441</v>
      </c>
      <c r="R5" s="322" t="s">
        <v>442</v>
      </c>
    </row>
    <row r="6" ht="66" customHeight="1" spans="1:18" x14ac:dyDescent="0.25">
      <c r="A6" s="313"/>
      <c r="B6" s="323"/>
      <c r="C6" s="324"/>
      <c r="D6" s="363"/>
      <c r="E6" s="363"/>
      <c r="F6" s="363"/>
      <c r="G6" s="363"/>
      <c r="H6" s="364"/>
      <c r="I6" s="365" t="s">
        <v>235</v>
      </c>
      <c r="J6" s="366"/>
      <c r="K6" s="363"/>
      <c r="L6" s="363"/>
      <c r="M6" s="363"/>
      <c r="N6" s="363"/>
      <c r="O6" s="328" t="s">
        <v>235</v>
      </c>
      <c r="P6" s="324"/>
      <c r="Q6" s="329"/>
      <c r="R6" s="330"/>
    </row>
    <row r="7" ht="58.5" customHeight="1" spans="1:26" x14ac:dyDescent="0.25">
      <c r="A7" s="313"/>
      <c r="B7" s="331" t="s">
        <v>240</v>
      </c>
      <c r="C7" s="332"/>
      <c r="D7" s="334"/>
      <c r="E7" s="334"/>
      <c r="F7" s="334"/>
      <c r="G7" s="334"/>
      <c r="H7" s="335"/>
      <c r="I7" s="367"/>
      <c r="J7" s="333"/>
      <c r="K7" s="334"/>
      <c r="L7" s="334"/>
      <c r="M7" s="334"/>
      <c r="N7" s="334"/>
      <c r="O7" s="336"/>
      <c r="P7" s="332"/>
      <c r="Q7" s="337"/>
      <c r="R7" s="338"/>
      <c r="T7" s="339" t="s">
        <v>448</v>
      </c>
      <c r="U7" s="339" t="s">
        <v>449</v>
      </c>
      <c r="V7" s="339" t="s">
        <v>450</v>
      </c>
      <c r="X7" s="368"/>
      <c r="Y7" s="368"/>
      <c r="Z7" s="368"/>
    </row>
    <row r="8" ht="22.5" customHeight="1" spans="1:25" s="340" customFormat="1" x14ac:dyDescent="0.25">
      <c r="A8" s="341">
        <v>1</v>
      </c>
      <c r="B8" s="342" t="str">
        <f>IF(NOMINA!B1="","",NOMINA!B1)</f>
        <v> TORREZ CAMILA VICTORIA</v>
      </c>
      <c r="C8" s="369">
        <f>IF('EVAL SER Y DECIDIR'!H8="","",'EVAL SER Y DECIDIR'!H8)</f>
      </c>
      <c r="D8" s="344"/>
      <c r="E8" s="344"/>
      <c r="F8" s="344"/>
      <c r="G8" s="344"/>
      <c r="H8" s="345"/>
      <c r="I8" s="346">
        <f>IF(ISERROR(ROUND(AVERAGE(D8:H8),0)),"",ROUND(AVERAGE(D8:H8),0))</f>
      </c>
      <c r="J8" s="353"/>
      <c r="K8" s="344"/>
      <c r="L8" s="344"/>
      <c r="M8" s="344"/>
      <c r="N8" s="344"/>
      <c r="O8" s="346">
        <f>IF(ISERROR(ROUND(AVERAGE(J8:N8),0)),"",ROUND(AVERAGE(J8:N8),0))</f>
      </c>
      <c r="P8" s="369">
        <f>IF('EVAL SER Y DECIDIR'!N8="","",'EVAL SER Y DECIDIR'!N8)</f>
      </c>
      <c r="Q8" s="347">
        <f>IF(AUTOEVALUACIÓN!C8="","",AUTOEVALUACIÓN!C8)</f>
      </c>
      <c r="R8" s="348">
        <f>IF(OR(C8="",I8="",O8="",P8="",Q8=""),"",SUM(C8,I8,O8,P8,Q8))</f>
      </c>
      <c r="S8" s="349"/>
      <c r="T8" s="349">
        <f>COUNTIFS(R8:R52,"&lt;101",R8:R52,"&gt;0")</f>
        <v>0</v>
      </c>
      <c r="U8" s="350">
        <f>COUNTIFS(R8:R52,"&lt;51",R8:R52,"&gt;1")</f>
        <v>0</v>
      </c>
      <c r="V8" s="350">
        <f>T8-U8</f>
        <v>0</v>
      </c>
      <c r="W8" s="350"/>
      <c r="X8" s="278"/>
      <c r="Y8" s="370"/>
    </row>
    <row r="9" ht="22.5" customHeight="1" spans="1:23" s="340" customFormat="1" x14ac:dyDescent="0.25">
      <c r="A9" s="341">
        <v>2</v>
      </c>
      <c r="B9" s="342" t="str">
        <f>IF(NOMINA!B2="","",NOMINA!B2)</f>
        <v>AZERO BLANCO SARAH JOYCE</v>
      </c>
      <c r="C9" s="369">
        <f>IF('EVAL SER Y DECIDIR'!H9="","",'EVAL SER Y DECIDIR'!H9)</f>
      </c>
      <c r="D9" s="344"/>
      <c r="E9" s="344"/>
      <c r="F9" s="344"/>
      <c r="G9" s="344"/>
      <c r="H9" s="345"/>
      <c r="I9" s="346">
        <f t="shared" ref="I9:I52" si="0">IF(ISERROR(ROUND(AVERAGE(D9:H9),0)),"",ROUND(AVERAGE(D9:H9),0))</f>
      </c>
      <c r="J9" s="353"/>
      <c r="K9" s="344"/>
      <c r="L9" s="344"/>
      <c r="M9" s="344"/>
      <c r="N9" s="344"/>
      <c r="O9" s="346">
        <f t="shared" ref="O9:O52" si="1">IF(ISERROR(ROUND(AVERAGE(J9:N9),0)),"",ROUND(AVERAGE(J9:N9),0))</f>
      </c>
      <c r="P9" s="369">
        <f>IF('EVAL SER Y DECIDIR'!N9="","",'EVAL SER Y DECIDIR'!N9)</f>
      </c>
      <c r="Q9" s="347">
        <f>IF(AUTOEVALUACIÓN!C9="","",AUTOEVALUACIÓN!C9)</f>
      </c>
      <c r="R9" s="348">
        <f t="shared" ref="R9:R55" si="2">IF(OR(C9="",I9="",O9="",P9="",Q9=""),"",SUM(C9,I9,O9,P9,Q9))</f>
      </c>
      <c r="S9" s="349"/>
      <c r="T9" s="349"/>
      <c r="U9" s="350"/>
      <c r="V9" s="350"/>
      <c r="W9" s="350"/>
    </row>
    <row r="10" ht="22.5" customHeight="1" spans="1:23" s="340" customFormat="1" x14ac:dyDescent="0.25">
      <c r="A10" s="341">
        <v>3</v>
      </c>
      <c r="B10" s="342" t="str">
        <f>IF(NOMINA!B3="","",NOMINA!B3)</f>
        <v>BAUTISTA MITA RODRIGO </v>
      </c>
      <c r="C10" s="369">
        <f>IF('EVAL SER Y DECIDIR'!H10="","",'EVAL SER Y DECIDIR'!H10)</f>
      </c>
      <c r="D10" s="344"/>
      <c r="E10" s="344"/>
      <c r="F10" s="344"/>
      <c r="G10" s="344"/>
      <c r="H10" s="345"/>
      <c r="I10" s="346">
        <f t="shared" si="0"/>
      </c>
      <c r="J10" s="353"/>
      <c r="K10" s="344"/>
      <c r="L10" s="344"/>
      <c r="M10" s="344"/>
      <c r="N10" s="344"/>
      <c r="O10" s="346">
        <f t="shared" si="1"/>
      </c>
      <c r="P10" s="369">
        <f>IF('EVAL SER Y DECIDIR'!N10="","",'EVAL SER Y DECIDIR'!N10)</f>
      </c>
      <c r="Q10" s="347">
        <f>IF(AUTOEVALUACIÓN!C10="","",AUTOEVALUACIÓN!C10)</f>
      </c>
      <c r="R10" s="348">
        <f t="shared" si="2"/>
      </c>
      <c r="S10" s="349"/>
      <c r="T10" s="349"/>
      <c r="U10" s="350"/>
      <c r="V10" s="350"/>
      <c r="W10" s="350"/>
    </row>
    <row r="11" ht="22.5" customHeight="1" spans="1:23" s="340" customFormat="1" x14ac:dyDescent="0.25">
      <c r="A11" s="341">
        <v>4</v>
      </c>
      <c r="B11" s="342" t="str">
        <f>IF(NOMINA!B4="","",NOMINA!B4)</f>
        <v>CANSECO PEREDO ANGELINA ISABELLA</v>
      </c>
      <c r="C11" s="369">
        <f>IF('EVAL SER Y DECIDIR'!H11="","",'EVAL SER Y DECIDIR'!H11)</f>
      </c>
      <c r="D11" s="344"/>
      <c r="E11" s="344"/>
      <c r="F11" s="344"/>
      <c r="G11" s="344"/>
      <c r="H11" s="345"/>
      <c r="I11" s="346">
        <f t="shared" si="0"/>
      </c>
      <c r="J11" s="353"/>
      <c r="K11" s="344"/>
      <c r="L11" s="344"/>
      <c r="M11" s="344"/>
      <c r="N11" s="344"/>
      <c r="O11" s="346">
        <f t="shared" si="1"/>
      </c>
      <c r="P11" s="369">
        <f>IF('EVAL SER Y DECIDIR'!N11="","",'EVAL SER Y DECIDIR'!N11)</f>
      </c>
      <c r="Q11" s="347">
        <f>IF(AUTOEVALUACIÓN!C11="","",AUTOEVALUACIÓN!C11)</f>
      </c>
      <c r="R11" s="348">
        <f t="shared" si="2"/>
      </c>
      <c r="S11" s="349"/>
      <c r="T11" s="349"/>
      <c r="U11" s="350"/>
      <c r="V11" s="350"/>
      <c r="W11" s="350"/>
    </row>
    <row r="12" ht="22.5" customHeight="1" spans="1:23" s="340" customFormat="1" x14ac:dyDescent="0.25">
      <c r="A12" s="341">
        <v>5</v>
      </c>
      <c r="B12" s="342" t="str">
        <f>IF(NOMINA!B5="","",NOMINA!B5)</f>
        <v>CERVANTES GUTIERREZ LUIS FERNANDO</v>
      </c>
      <c r="C12" s="369">
        <f>IF('EVAL SER Y DECIDIR'!H12="","",'EVAL SER Y DECIDIR'!H12)</f>
      </c>
      <c r="D12" s="344"/>
      <c r="E12" s="344"/>
      <c r="F12" s="344"/>
      <c r="G12" s="344"/>
      <c r="H12" s="345"/>
      <c r="I12" s="346">
        <f t="shared" si="0"/>
      </c>
      <c r="J12" s="353"/>
      <c r="K12" s="344"/>
      <c r="L12" s="344"/>
      <c r="M12" s="344"/>
      <c r="N12" s="344"/>
      <c r="O12" s="346">
        <f t="shared" si="1"/>
      </c>
      <c r="P12" s="369">
        <f>IF('EVAL SER Y DECIDIR'!N12="","",'EVAL SER Y DECIDIR'!N12)</f>
      </c>
      <c r="Q12" s="347">
        <f>IF(AUTOEVALUACIÓN!C12="","",AUTOEVALUACIÓN!C12)</f>
      </c>
      <c r="R12" s="348">
        <f t="shared" si="2"/>
      </c>
      <c r="S12" s="349"/>
      <c r="T12" s="349"/>
      <c r="U12" s="350"/>
      <c r="V12" s="350"/>
      <c r="W12" s="350"/>
    </row>
    <row r="13" ht="22.5" customHeight="1" spans="1:23" s="340" customFormat="1" x14ac:dyDescent="0.25">
      <c r="A13" s="341">
        <v>6</v>
      </c>
      <c r="B13" s="342" t="str">
        <f>IF(NOMINA!B6="","",NOMINA!B6)</f>
        <v>COLQUE QUENTA MICHELLE ANGELETH</v>
      </c>
      <c r="C13" s="369">
        <f>IF('EVAL SER Y DECIDIR'!H13="","",'EVAL SER Y DECIDIR'!H13)</f>
      </c>
      <c r="D13" s="344"/>
      <c r="E13" s="344"/>
      <c r="F13" s="344"/>
      <c r="G13" s="344"/>
      <c r="H13" s="345"/>
      <c r="I13" s="346">
        <f t="shared" si="0"/>
      </c>
      <c r="J13" s="353"/>
      <c r="K13" s="344"/>
      <c r="L13" s="344"/>
      <c r="M13" s="344"/>
      <c r="N13" s="344"/>
      <c r="O13" s="346">
        <f t="shared" si="1"/>
      </c>
      <c r="P13" s="369">
        <f>IF('EVAL SER Y DECIDIR'!N13="","",'EVAL SER Y DECIDIR'!N13)</f>
      </c>
      <c r="Q13" s="347">
        <f>IF(AUTOEVALUACIÓN!C13="","",AUTOEVALUACIÓN!C13)</f>
      </c>
      <c r="R13" s="348">
        <f t="shared" si="2"/>
      </c>
      <c r="S13" s="349"/>
      <c r="T13" s="349"/>
      <c r="U13" s="350"/>
      <c r="V13" s="350"/>
      <c r="W13" s="350"/>
    </row>
    <row r="14" ht="22.5" customHeight="1" spans="1:23" s="340" customFormat="1" x14ac:dyDescent="0.25">
      <c r="A14" s="341">
        <v>7</v>
      </c>
      <c r="B14" s="342" t="str">
        <f>IF(NOMINA!B7="","",NOMINA!B7)</f>
        <v>CORDOVA MONTAÑO KENDALL MATIAS</v>
      </c>
      <c r="C14" s="369">
        <f>IF('EVAL SER Y DECIDIR'!H14="","",'EVAL SER Y DECIDIR'!H14)</f>
      </c>
      <c r="D14" s="344"/>
      <c r="E14" s="344"/>
      <c r="F14" s="344"/>
      <c r="G14" s="344"/>
      <c r="H14" s="345"/>
      <c r="I14" s="346">
        <f t="shared" si="0"/>
      </c>
      <c r="J14" s="353"/>
      <c r="K14" s="344"/>
      <c r="L14" s="344"/>
      <c r="M14" s="344"/>
      <c r="N14" s="344"/>
      <c r="O14" s="346">
        <f t="shared" si="1"/>
      </c>
      <c r="P14" s="369">
        <f>IF('EVAL SER Y DECIDIR'!N14="","",'EVAL SER Y DECIDIR'!N14)</f>
      </c>
      <c r="Q14" s="347">
        <f>IF(AUTOEVALUACIÓN!C14="","",AUTOEVALUACIÓN!C14)</f>
      </c>
      <c r="R14" s="348">
        <f t="shared" si="2"/>
      </c>
      <c r="S14" s="349"/>
      <c r="T14" s="349"/>
      <c r="U14" s="350"/>
      <c r="V14" s="350"/>
      <c r="W14" s="350"/>
    </row>
    <row r="15" ht="22.5" customHeight="1" spans="1:23" s="340" customFormat="1" x14ac:dyDescent="0.25">
      <c r="A15" s="341">
        <v>8</v>
      </c>
      <c r="B15" s="342" t="str">
        <f>IF(NOMINA!B8="","",NOMINA!B8)</f>
        <v>CUCHALLO ALORAS CHRISTOPHER </v>
      </c>
      <c r="C15" s="369">
        <f>IF('EVAL SER Y DECIDIR'!H15="","",'EVAL SER Y DECIDIR'!H15)</f>
      </c>
      <c r="D15" s="344"/>
      <c r="E15" s="344"/>
      <c r="F15" s="344"/>
      <c r="G15" s="344"/>
      <c r="H15" s="345"/>
      <c r="I15" s="346">
        <f t="shared" si="0"/>
      </c>
      <c r="J15" s="353"/>
      <c r="K15" s="344"/>
      <c r="L15" s="344"/>
      <c r="M15" s="344"/>
      <c r="N15" s="344"/>
      <c r="O15" s="346">
        <f t="shared" si="1"/>
      </c>
      <c r="P15" s="369">
        <f>IF('EVAL SER Y DECIDIR'!N15="","",'EVAL SER Y DECIDIR'!N15)</f>
      </c>
      <c r="Q15" s="347">
        <f>IF(AUTOEVALUACIÓN!C15="","",AUTOEVALUACIÓN!C15)</f>
      </c>
      <c r="R15" s="348">
        <f t="shared" si="2"/>
      </c>
      <c r="S15" s="349"/>
      <c r="T15" s="349"/>
      <c r="U15" s="350"/>
      <c r="V15" s="350"/>
      <c r="W15" s="350"/>
    </row>
    <row r="16" ht="22.5" customHeight="1" spans="1:23" s="340" customFormat="1" x14ac:dyDescent="0.25">
      <c r="A16" s="341">
        <v>9</v>
      </c>
      <c r="B16" s="342" t="str">
        <f>IF(NOMINA!B9="","",NOMINA!B9)</f>
        <v>DUARTE MELO ANA CLARA</v>
      </c>
      <c r="C16" s="369">
        <f>IF('EVAL SER Y DECIDIR'!H16="","",'EVAL SER Y DECIDIR'!H16)</f>
      </c>
      <c r="D16" s="344"/>
      <c r="E16" s="344"/>
      <c r="F16" s="344"/>
      <c r="G16" s="344"/>
      <c r="H16" s="345"/>
      <c r="I16" s="346">
        <f t="shared" si="0"/>
      </c>
      <c r="J16" s="353"/>
      <c r="K16" s="344"/>
      <c r="L16" s="344"/>
      <c r="M16" s="344"/>
      <c r="N16" s="344"/>
      <c r="O16" s="346">
        <f t="shared" si="1"/>
      </c>
      <c r="P16" s="369">
        <f>IF('EVAL SER Y DECIDIR'!N16="","",'EVAL SER Y DECIDIR'!N16)</f>
      </c>
      <c r="Q16" s="347">
        <f>IF(AUTOEVALUACIÓN!C16="","",AUTOEVALUACIÓN!C16)</f>
      </c>
      <c r="R16" s="348">
        <f t="shared" si="2"/>
      </c>
      <c r="S16" s="349"/>
      <c r="T16" s="349"/>
      <c r="U16" s="350"/>
      <c r="V16" s="350"/>
      <c r="W16" s="350"/>
    </row>
    <row r="17" ht="22.5" customHeight="1" spans="1:23" s="340" customFormat="1" x14ac:dyDescent="0.25">
      <c r="A17" s="341">
        <v>10</v>
      </c>
      <c r="B17" s="342" t="str">
        <f>IF(NOMINA!B10="","",NOMINA!B10)</f>
        <v>GONZALES ROJAS ANTONELLA INDIRA</v>
      </c>
      <c r="C17" s="369">
        <f>IF('EVAL SER Y DECIDIR'!H17="","",'EVAL SER Y DECIDIR'!H17)</f>
      </c>
      <c r="D17" s="344"/>
      <c r="E17" s="344"/>
      <c r="F17" s="344"/>
      <c r="G17" s="344"/>
      <c r="H17" s="345"/>
      <c r="I17" s="346">
        <f t="shared" si="0"/>
      </c>
      <c r="J17" s="353"/>
      <c r="K17" s="344"/>
      <c r="L17" s="344"/>
      <c r="M17" s="344"/>
      <c r="N17" s="344"/>
      <c r="O17" s="346">
        <f t="shared" si="1"/>
      </c>
      <c r="P17" s="369">
        <f>IF('EVAL SER Y DECIDIR'!N17="","",'EVAL SER Y DECIDIR'!N17)</f>
      </c>
      <c r="Q17" s="347">
        <f>IF(AUTOEVALUACIÓN!C17="","",AUTOEVALUACIÓN!C17)</f>
      </c>
      <c r="R17" s="348">
        <f t="shared" si="2"/>
      </c>
      <c r="S17" s="349"/>
      <c r="T17" s="349"/>
      <c r="U17" s="350"/>
      <c r="V17" s="350"/>
      <c r="W17" s="350"/>
    </row>
    <row r="18" ht="22.5" customHeight="1" spans="1:23" s="340" customFormat="1" x14ac:dyDescent="0.25">
      <c r="A18" s="341">
        <v>11</v>
      </c>
      <c r="B18" s="342" t="str">
        <f>IF(NOMINA!B11="","",NOMINA!B11)</f>
        <v>GUERRA PANTIGOSO ROGER ALEJANDRO</v>
      </c>
      <c r="C18" s="369">
        <f>IF('EVAL SER Y DECIDIR'!H18="","",'EVAL SER Y DECIDIR'!H18)</f>
      </c>
      <c r="D18" s="344"/>
      <c r="E18" s="344"/>
      <c r="F18" s="344"/>
      <c r="G18" s="344"/>
      <c r="H18" s="345"/>
      <c r="I18" s="346">
        <f t="shared" si="0"/>
      </c>
      <c r="J18" s="353"/>
      <c r="K18" s="344"/>
      <c r="L18" s="344"/>
      <c r="M18" s="344"/>
      <c r="N18" s="344"/>
      <c r="O18" s="346">
        <f t="shared" si="1"/>
      </c>
      <c r="P18" s="369">
        <f>IF('EVAL SER Y DECIDIR'!N18="","",'EVAL SER Y DECIDIR'!N18)</f>
      </c>
      <c r="Q18" s="347">
        <f>IF(AUTOEVALUACIÓN!C18="","",AUTOEVALUACIÓN!C18)</f>
      </c>
      <c r="R18" s="348">
        <f t="shared" si="2"/>
      </c>
      <c r="S18" s="349"/>
      <c r="T18" s="349"/>
      <c r="U18" s="350"/>
      <c r="V18" s="350"/>
      <c r="W18" s="350"/>
    </row>
    <row r="19" ht="22.5" customHeight="1" spans="1:23" s="340" customFormat="1" x14ac:dyDescent="0.25">
      <c r="A19" s="341">
        <v>12</v>
      </c>
      <c r="B19" s="342" t="str">
        <f>IF(NOMINA!B12="","",NOMINA!B12)</f>
        <v>LEON GARNICA JUNIOR ISAIAS</v>
      </c>
      <c r="C19" s="369">
        <f>IF('EVAL SER Y DECIDIR'!H19="","",'EVAL SER Y DECIDIR'!H19)</f>
      </c>
      <c r="D19" s="344"/>
      <c r="E19" s="344"/>
      <c r="F19" s="344"/>
      <c r="G19" s="344"/>
      <c r="H19" s="345"/>
      <c r="I19" s="346">
        <f t="shared" si="0"/>
      </c>
      <c r="J19" s="353"/>
      <c r="K19" s="344"/>
      <c r="L19" s="344"/>
      <c r="M19" s="344"/>
      <c r="N19" s="344"/>
      <c r="O19" s="346">
        <f t="shared" si="1"/>
      </c>
      <c r="P19" s="369">
        <f>IF('EVAL SER Y DECIDIR'!N19="","",'EVAL SER Y DECIDIR'!N19)</f>
      </c>
      <c r="Q19" s="347">
        <f>IF(AUTOEVALUACIÓN!C19="","",AUTOEVALUACIÓN!C19)</f>
      </c>
      <c r="R19" s="348">
        <f t="shared" si="2"/>
      </c>
      <c r="S19" s="349"/>
      <c r="T19" s="349"/>
      <c r="U19" s="350"/>
      <c r="V19" s="350"/>
      <c r="W19" s="350"/>
    </row>
    <row r="20" ht="22.5" customHeight="1" spans="1:23" s="340" customFormat="1" x14ac:dyDescent="0.25">
      <c r="A20" s="341">
        <v>13</v>
      </c>
      <c r="B20" s="342" t="str">
        <f>IF(NOMINA!B13="","",NOMINA!B13)</f>
        <v>MAMANI ESTRADA MARISOL CARMEN</v>
      </c>
      <c r="C20" s="369">
        <f>IF('EVAL SER Y DECIDIR'!H20="","",'EVAL SER Y DECIDIR'!H20)</f>
      </c>
      <c r="D20" s="344"/>
      <c r="E20" s="344"/>
      <c r="F20" s="344"/>
      <c r="G20" s="344"/>
      <c r="H20" s="345"/>
      <c r="I20" s="346">
        <f t="shared" si="0"/>
      </c>
      <c r="J20" s="353"/>
      <c r="K20" s="344"/>
      <c r="L20" s="344"/>
      <c r="M20" s="344"/>
      <c r="N20" s="344"/>
      <c r="O20" s="346">
        <f t="shared" si="1"/>
      </c>
      <c r="P20" s="369">
        <f>IF('EVAL SER Y DECIDIR'!N20="","",'EVAL SER Y DECIDIR'!N20)</f>
      </c>
      <c r="Q20" s="347">
        <f>IF(AUTOEVALUACIÓN!C20="","",AUTOEVALUACIÓN!C20)</f>
      </c>
      <c r="R20" s="348">
        <f t="shared" si="2"/>
      </c>
      <c r="S20" s="349"/>
      <c r="T20" s="349"/>
      <c r="U20" s="350"/>
      <c r="V20" s="350"/>
      <c r="W20" s="350"/>
    </row>
    <row r="21" ht="22.5" customHeight="1" spans="1:23" s="340" customFormat="1" x14ac:dyDescent="0.25">
      <c r="A21" s="341">
        <v>14</v>
      </c>
      <c r="B21" s="342" t="str">
        <f>IF(NOMINA!B14="","",NOMINA!B14)</f>
        <v>MURILLO CALIZAYA DAVID GABRIEL</v>
      </c>
      <c r="C21" s="369">
        <f>IF('EVAL SER Y DECIDIR'!H21="","",'EVAL SER Y DECIDIR'!H21)</f>
      </c>
      <c r="D21" s="344"/>
      <c r="E21" s="344"/>
      <c r="F21" s="344"/>
      <c r="G21" s="344"/>
      <c r="H21" s="345"/>
      <c r="I21" s="346">
        <f t="shared" si="0"/>
      </c>
      <c r="J21" s="353"/>
      <c r="K21" s="344"/>
      <c r="L21" s="344"/>
      <c r="M21" s="344"/>
      <c r="N21" s="344"/>
      <c r="O21" s="346">
        <f t="shared" si="1"/>
      </c>
      <c r="P21" s="369">
        <f>IF('EVAL SER Y DECIDIR'!N21="","",'EVAL SER Y DECIDIR'!N21)</f>
      </c>
      <c r="Q21" s="347">
        <f>IF(AUTOEVALUACIÓN!C21="","",AUTOEVALUACIÓN!C21)</f>
      </c>
      <c r="R21" s="348">
        <f t="shared" si="2"/>
      </c>
      <c r="S21" s="349"/>
      <c r="T21" s="349"/>
      <c r="U21" s="350"/>
      <c r="V21" s="350"/>
      <c r="W21" s="350"/>
    </row>
    <row r="22" ht="22.5" customHeight="1" spans="1:23" s="340" customFormat="1" x14ac:dyDescent="0.25">
      <c r="A22" s="341">
        <v>15</v>
      </c>
      <c r="B22" s="342" t="str">
        <f>IF(NOMINA!B15="","",NOMINA!B15)</f>
        <v>OROSCO LIMACHI ADRIAN </v>
      </c>
      <c r="C22" s="369">
        <f>IF('EVAL SER Y DECIDIR'!H22="","",'EVAL SER Y DECIDIR'!H22)</f>
      </c>
      <c r="D22" s="344"/>
      <c r="E22" s="344"/>
      <c r="F22" s="344"/>
      <c r="G22" s="344"/>
      <c r="H22" s="345"/>
      <c r="I22" s="346">
        <f t="shared" si="0"/>
      </c>
      <c r="J22" s="353"/>
      <c r="K22" s="344"/>
      <c r="L22" s="344"/>
      <c r="M22" s="344"/>
      <c r="N22" s="344"/>
      <c r="O22" s="346">
        <f t="shared" si="1"/>
      </c>
      <c r="P22" s="369">
        <f>IF('EVAL SER Y DECIDIR'!N22="","",'EVAL SER Y DECIDIR'!N22)</f>
      </c>
      <c r="Q22" s="347">
        <f>IF(AUTOEVALUACIÓN!C22="","",AUTOEVALUACIÓN!C22)</f>
      </c>
      <c r="R22" s="348">
        <f t="shared" si="2"/>
      </c>
      <c r="S22" s="349"/>
      <c r="T22" s="349"/>
      <c r="U22" s="350"/>
      <c r="V22" s="350"/>
      <c r="W22" s="350"/>
    </row>
    <row r="23" ht="22.5" customHeight="1" spans="1:23" s="340" customFormat="1" x14ac:dyDescent="0.25">
      <c r="A23" s="341">
        <v>16</v>
      </c>
      <c r="B23" s="342" t="str">
        <f>IF(NOMINA!B16="","",NOMINA!B16)</f>
        <v>REINAGA CHOQUECALLATA DAYANA </v>
      </c>
      <c r="C23" s="369">
        <f>IF('EVAL SER Y DECIDIR'!H23="","",'EVAL SER Y DECIDIR'!H23)</f>
      </c>
      <c r="D23" s="344"/>
      <c r="E23" s="344"/>
      <c r="F23" s="344"/>
      <c r="G23" s="344"/>
      <c r="H23" s="345"/>
      <c r="I23" s="346">
        <f t="shared" si="0"/>
      </c>
      <c r="J23" s="353"/>
      <c r="K23" s="344"/>
      <c r="L23" s="344"/>
      <c r="M23" s="344"/>
      <c r="N23" s="344"/>
      <c r="O23" s="346">
        <f t="shared" si="1"/>
      </c>
      <c r="P23" s="369">
        <f>IF('EVAL SER Y DECIDIR'!N23="","",'EVAL SER Y DECIDIR'!N23)</f>
      </c>
      <c r="Q23" s="347">
        <f>IF(AUTOEVALUACIÓN!C23="","",AUTOEVALUACIÓN!C23)</f>
      </c>
      <c r="R23" s="348">
        <f t="shared" si="2"/>
      </c>
      <c r="S23" s="349"/>
      <c r="T23" s="349"/>
      <c r="U23" s="350"/>
      <c r="V23" s="350"/>
      <c r="W23" s="350"/>
    </row>
    <row r="24" ht="22.5" customHeight="1" spans="1:23" s="340" customFormat="1" x14ac:dyDescent="0.25">
      <c r="A24" s="341">
        <v>17</v>
      </c>
      <c r="B24" s="342" t="str">
        <f>IF(NOMINA!B17="","",NOMINA!B17)</f>
        <v>RIVERO VIDAL LUZ MARIA</v>
      </c>
      <c r="C24" s="369">
        <f>IF('EVAL SER Y DECIDIR'!H24="","",'EVAL SER Y DECIDIR'!H24)</f>
      </c>
      <c r="D24" s="344"/>
      <c r="E24" s="344"/>
      <c r="F24" s="344"/>
      <c r="G24" s="344"/>
      <c r="H24" s="345"/>
      <c r="I24" s="346">
        <f t="shared" si="0"/>
      </c>
      <c r="J24" s="353"/>
      <c r="K24" s="344"/>
      <c r="L24" s="344"/>
      <c r="M24" s="344"/>
      <c r="N24" s="344"/>
      <c r="O24" s="346">
        <f t="shared" si="1"/>
      </c>
      <c r="P24" s="369">
        <f>IF('EVAL SER Y DECIDIR'!N24="","",'EVAL SER Y DECIDIR'!N24)</f>
      </c>
      <c r="Q24" s="347">
        <f>IF(AUTOEVALUACIÓN!C24="","",AUTOEVALUACIÓN!C24)</f>
      </c>
      <c r="R24" s="348">
        <f t="shared" si="2"/>
      </c>
      <c r="S24" s="349"/>
      <c r="T24" s="349"/>
      <c r="U24" s="350"/>
      <c r="V24" s="350"/>
      <c r="W24" s="350"/>
    </row>
    <row r="25" ht="22.5" customHeight="1" spans="1:23" s="340" customFormat="1" x14ac:dyDescent="0.25">
      <c r="A25" s="341">
        <v>18</v>
      </c>
      <c r="B25" s="342" t="str">
        <f>IF(NOMINA!B18="","",NOMINA!B18)</f>
        <v>ROJAS MESA KIMBERLYN DARLY</v>
      </c>
      <c r="C25" s="369">
        <f>IF('EVAL SER Y DECIDIR'!H25="","",'EVAL SER Y DECIDIR'!H25)</f>
      </c>
      <c r="D25" s="344"/>
      <c r="E25" s="344"/>
      <c r="F25" s="344"/>
      <c r="G25" s="344"/>
      <c r="H25" s="345"/>
      <c r="I25" s="346">
        <f t="shared" si="0"/>
      </c>
      <c r="J25" s="353"/>
      <c r="K25" s="344"/>
      <c r="L25" s="344"/>
      <c r="M25" s="344"/>
      <c r="N25" s="344"/>
      <c r="O25" s="346">
        <f t="shared" si="1"/>
      </c>
      <c r="P25" s="369">
        <f>IF('EVAL SER Y DECIDIR'!N25="","",'EVAL SER Y DECIDIR'!N25)</f>
      </c>
      <c r="Q25" s="347">
        <f>IF(AUTOEVALUACIÓN!C25="","",AUTOEVALUACIÓN!C25)</f>
      </c>
      <c r="R25" s="348">
        <f t="shared" si="2"/>
      </c>
      <c r="S25" s="349"/>
      <c r="T25" s="349"/>
      <c r="U25" s="350"/>
      <c r="V25" s="350"/>
      <c r="W25" s="350"/>
    </row>
    <row r="26" ht="22.5" customHeight="1" spans="1:23" s="340" customFormat="1" x14ac:dyDescent="0.25">
      <c r="A26" s="341">
        <v>19</v>
      </c>
      <c r="B26" s="342" t="str">
        <f>IF(NOMINA!B19="","",NOMINA!B19)</f>
        <v>SOLIZ SAAVEDRA FERNANDO MARTIN</v>
      </c>
      <c r="C26" s="369">
        <f>IF('EVAL SER Y DECIDIR'!H26="","",'EVAL SER Y DECIDIR'!H26)</f>
      </c>
      <c r="D26" s="344"/>
      <c r="E26" s="344"/>
      <c r="F26" s="344"/>
      <c r="G26" s="344"/>
      <c r="H26" s="345"/>
      <c r="I26" s="346">
        <f t="shared" si="0"/>
      </c>
      <c r="J26" s="353"/>
      <c r="K26" s="344"/>
      <c r="L26" s="344"/>
      <c r="M26" s="344"/>
      <c r="N26" s="344"/>
      <c r="O26" s="346">
        <f t="shared" si="1"/>
      </c>
      <c r="P26" s="369">
        <f>IF('EVAL SER Y DECIDIR'!N26="","",'EVAL SER Y DECIDIR'!N26)</f>
      </c>
      <c r="Q26" s="347">
        <f>IF(AUTOEVALUACIÓN!C26="","",AUTOEVALUACIÓN!C26)</f>
      </c>
      <c r="R26" s="348">
        <f t="shared" si="2"/>
      </c>
      <c r="S26" s="349"/>
      <c r="T26" s="349"/>
      <c r="U26" s="350"/>
      <c r="V26" s="350"/>
      <c r="W26" s="350"/>
    </row>
    <row r="27" ht="22.5" customHeight="1" spans="1:23" s="340" customFormat="1" x14ac:dyDescent="0.25">
      <c r="A27" s="341">
        <v>20</v>
      </c>
      <c r="B27" s="342" t="str">
        <f>IF(NOMINA!B20="","",NOMINA!B20)</f>
        <v>VILLARROEL CAMPOS ISAIAS ORIOL</v>
      </c>
      <c r="C27" s="369">
        <f>IF('EVAL SER Y DECIDIR'!H27="","",'EVAL SER Y DECIDIR'!H27)</f>
      </c>
      <c r="D27" s="344"/>
      <c r="E27" s="344"/>
      <c r="F27" s="344"/>
      <c r="G27" s="344"/>
      <c r="H27" s="345"/>
      <c r="I27" s="346">
        <f t="shared" si="0"/>
      </c>
      <c r="J27" s="353"/>
      <c r="K27" s="344"/>
      <c r="L27" s="344"/>
      <c r="M27" s="344"/>
      <c r="N27" s="344"/>
      <c r="O27" s="346">
        <f t="shared" si="1"/>
      </c>
      <c r="P27" s="369">
        <f>IF('EVAL SER Y DECIDIR'!N27="","",'EVAL SER Y DECIDIR'!N27)</f>
      </c>
      <c r="Q27" s="347">
        <f>IF(AUTOEVALUACIÓN!C27="","",AUTOEVALUACIÓN!C27)</f>
      </c>
      <c r="R27" s="348">
        <f t="shared" si="2"/>
      </c>
      <c r="S27" s="349"/>
      <c r="T27" s="349"/>
      <c r="U27" s="350"/>
      <c r="V27" s="350"/>
      <c r="W27" s="350"/>
    </row>
    <row r="28" ht="22.5" customHeight="1" spans="1:23" s="340" customFormat="1" x14ac:dyDescent="0.25">
      <c r="A28" s="341">
        <v>21</v>
      </c>
      <c r="B28" s="342" t="str">
        <f>IF(NOMINA!B21="","",NOMINA!B21)</f>
        <v>  </v>
      </c>
      <c r="C28" s="369">
        <f>IF('EVAL SER Y DECIDIR'!H28="","",'EVAL SER Y DECIDIR'!H28)</f>
      </c>
      <c r="D28" s="344"/>
      <c r="E28" s="344"/>
      <c r="F28" s="344"/>
      <c r="G28" s="344"/>
      <c r="H28" s="345"/>
      <c r="I28" s="346">
        <f t="shared" si="0"/>
      </c>
      <c r="J28" s="353"/>
      <c r="K28" s="344"/>
      <c r="L28" s="344"/>
      <c r="M28" s="344"/>
      <c r="N28" s="344"/>
      <c r="O28" s="346">
        <f t="shared" si="1"/>
      </c>
      <c r="P28" s="369">
        <f>IF('EVAL SER Y DECIDIR'!N28="","",'EVAL SER Y DECIDIR'!N28)</f>
      </c>
      <c r="Q28" s="347">
        <f>IF(AUTOEVALUACIÓN!C28="","",AUTOEVALUACIÓN!C28)</f>
      </c>
      <c r="R28" s="348">
        <f t="shared" si="2"/>
      </c>
      <c r="S28" s="349"/>
      <c r="T28" s="349"/>
      <c r="U28" s="350"/>
      <c r="V28" s="350"/>
      <c r="W28" s="350"/>
    </row>
    <row r="29" ht="22.5" customHeight="1" spans="1:23" s="340" customFormat="1" x14ac:dyDescent="0.25">
      <c r="A29" s="341">
        <v>22</v>
      </c>
      <c r="B29" s="342" t="str">
        <f>IF(NOMINA!B22="","",NOMINA!B22)</f>
        <v>  </v>
      </c>
      <c r="C29" s="369">
        <f>IF('EVAL SER Y DECIDIR'!H29="","",'EVAL SER Y DECIDIR'!H29)</f>
      </c>
      <c r="D29" s="344"/>
      <c r="E29" s="344"/>
      <c r="F29" s="344"/>
      <c r="G29" s="344"/>
      <c r="H29" s="345"/>
      <c r="I29" s="346">
        <f t="shared" si="0"/>
      </c>
      <c r="J29" s="353"/>
      <c r="K29" s="344"/>
      <c r="L29" s="344"/>
      <c r="M29" s="344"/>
      <c r="N29" s="344"/>
      <c r="O29" s="346">
        <f t="shared" si="1"/>
      </c>
      <c r="P29" s="369">
        <f>IF('EVAL SER Y DECIDIR'!N29="","",'EVAL SER Y DECIDIR'!N29)</f>
      </c>
      <c r="Q29" s="347">
        <f>IF(AUTOEVALUACIÓN!C29="","",AUTOEVALUACIÓN!C29)</f>
      </c>
      <c r="R29" s="348">
        <f t="shared" si="2"/>
      </c>
      <c r="S29" s="349"/>
      <c r="T29" s="349"/>
      <c r="U29" s="350"/>
      <c r="V29" s="350"/>
      <c r="W29" s="350"/>
    </row>
    <row r="30" ht="22.5" customHeight="1" spans="1:23" s="340" customFormat="1" x14ac:dyDescent="0.25">
      <c r="A30" s="341">
        <v>23</v>
      </c>
      <c r="B30" s="342" t="str">
        <f>IF(NOMINA!B23="","",NOMINA!B23)</f>
        <v>  </v>
      </c>
      <c r="C30" s="369">
        <f>IF('EVAL SER Y DECIDIR'!H30="","",'EVAL SER Y DECIDIR'!H30)</f>
      </c>
      <c r="D30" s="344"/>
      <c r="E30" s="344"/>
      <c r="F30" s="344"/>
      <c r="G30" s="344"/>
      <c r="H30" s="345"/>
      <c r="I30" s="346">
        <f t="shared" si="0"/>
      </c>
      <c r="J30" s="353"/>
      <c r="K30" s="344"/>
      <c r="L30" s="344"/>
      <c r="M30" s="344"/>
      <c r="N30" s="344"/>
      <c r="O30" s="346">
        <f t="shared" si="1"/>
      </c>
      <c r="P30" s="369">
        <f>IF('EVAL SER Y DECIDIR'!N30="","",'EVAL SER Y DECIDIR'!N30)</f>
      </c>
      <c r="Q30" s="347">
        <f>IF(AUTOEVALUACIÓN!C30="","",AUTOEVALUACIÓN!C30)</f>
      </c>
      <c r="R30" s="348">
        <f t="shared" si="2"/>
      </c>
      <c r="S30" s="349"/>
      <c r="T30" s="349"/>
      <c r="U30" s="350"/>
      <c r="V30" s="350"/>
      <c r="W30" s="350"/>
    </row>
    <row r="31" ht="22.5" customHeight="1" spans="1:23" s="340" customFormat="1" x14ac:dyDescent="0.25">
      <c r="A31" s="341">
        <v>24</v>
      </c>
      <c r="B31" s="342" t="str">
        <f>IF(NOMINA!B24="","",NOMINA!B24)</f>
        <v>  </v>
      </c>
      <c r="C31" s="369">
        <f>IF('EVAL SER Y DECIDIR'!H31="","",'EVAL SER Y DECIDIR'!H31)</f>
      </c>
      <c r="D31" s="344"/>
      <c r="E31" s="344"/>
      <c r="F31" s="344"/>
      <c r="G31" s="344"/>
      <c r="H31" s="345"/>
      <c r="I31" s="346">
        <f t="shared" si="0"/>
      </c>
      <c r="J31" s="353"/>
      <c r="K31" s="344"/>
      <c r="L31" s="344"/>
      <c r="M31" s="344"/>
      <c r="N31" s="344"/>
      <c r="O31" s="346">
        <f t="shared" si="1"/>
      </c>
      <c r="P31" s="369">
        <f>IF('EVAL SER Y DECIDIR'!N31="","",'EVAL SER Y DECIDIR'!N31)</f>
      </c>
      <c r="Q31" s="347">
        <f>IF(AUTOEVALUACIÓN!C31="","",AUTOEVALUACIÓN!C31)</f>
      </c>
      <c r="R31" s="348">
        <f t="shared" si="2"/>
      </c>
      <c r="S31" s="349"/>
      <c r="T31" s="349"/>
      <c r="U31" s="350"/>
      <c r="V31" s="350"/>
      <c r="W31" s="350"/>
    </row>
    <row r="32" ht="22.5" customHeight="1" spans="1:23" s="340" customFormat="1" x14ac:dyDescent="0.25">
      <c r="A32" s="341">
        <v>25</v>
      </c>
      <c r="B32" s="342" t="str">
        <f>IF(NOMINA!B25="","",NOMINA!B25)</f>
        <v>  </v>
      </c>
      <c r="C32" s="369">
        <f>IF('EVAL SER Y DECIDIR'!H32="","",'EVAL SER Y DECIDIR'!H32)</f>
      </c>
      <c r="D32" s="344"/>
      <c r="E32" s="344"/>
      <c r="F32" s="344"/>
      <c r="G32" s="344"/>
      <c r="H32" s="345"/>
      <c r="I32" s="346">
        <f t="shared" si="0"/>
      </c>
      <c r="J32" s="353"/>
      <c r="K32" s="344"/>
      <c r="L32" s="344"/>
      <c r="M32" s="344"/>
      <c r="N32" s="344"/>
      <c r="O32" s="346">
        <f t="shared" si="1"/>
      </c>
      <c r="P32" s="369">
        <f>IF('EVAL SER Y DECIDIR'!N32="","",'EVAL SER Y DECIDIR'!N32)</f>
      </c>
      <c r="Q32" s="347">
        <f>IF(AUTOEVALUACIÓN!C32="","",AUTOEVALUACIÓN!C32)</f>
      </c>
      <c r="R32" s="348">
        <f t="shared" si="2"/>
      </c>
      <c r="S32" s="349"/>
      <c r="T32" s="349"/>
      <c r="U32" s="350"/>
      <c r="V32" s="350"/>
      <c r="W32" s="350"/>
    </row>
    <row r="33" ht="18.95" customHeight="1" hidden="1" spans="1:23" s="340" customFormat="1" x14ac:dyDescent="0.25">
      <c r="A33" s="341">
        <v>26</v>
      </c>
      <c r="B33" s="342" t="str">
        <f>IF(NOMINA!B26="","",NOMINA!B26)</f>
        <v>  </v>
      </c>
      <c r="C33" s="369">
        <f>IF('EVAL SER Y DECIDIR'!H33="","",'EVAL SER Y DECIDIR'!H33)</f>
      </c>
      <c r="D33" s="344"/>
      <c r="E33" s="344"/>
      <c r="F33" s="344"/>
      <c r="G33" s="344"/>
      <c r="H33" s="345"/>
      <c r="I33" s="346">
        <f t="shared" si="0"/>
      </c>
      <c r="J33" s="353"/>
      <c r="K33" s="344"/>
      <c r="L33" s="344"/>
      <c r="M33" s="344"/>
      <c r="N33" s="344"/>
      <c r="O33" s="346">
        <f t="shared" si="1"/>
      </c>
      <c r="P33" s="369">
        <f>IF('EVAL SER Y DECIDIR'!N33="","",'EVAL SER Y DECIDIR'!N33)</f>
      </c>
      <c r="Q33" s="347">
        <f>IF(AUTOEVALUACIÓN!C33="","",AUTOEVALUACIÓN!C33)</f>
      </c>
      <c r="R33" s="348">
        <f t="shared" si="2"/>
      </c>
      <c r="S33" s="349"/>
      <c r="T33" s="349"/>
      <c r="U33" s="350"/>
      <c r="V33" s="350"/>
      <c r="W33" s="350"/>
    </row>
    <row r="34" ht="18.95" customHeight="1" hidden="1" spans="1:23" s="340" customFormat="1" x14ac:dyDescent="0.25">
      <c r="A34" s="341">
        <v>27</v>
      </c>
      <c r="B34" s="342" t="str">
        <f>IF(NOMINA!B27="","",NOMINA!B27)</f>
        <v>  </v>
      </c>
      <c r="C34" s="369">
        <f>IF('EVAL SER Y DECIDIR'!H34="","",'EVAL SER Y DECIDIR'!H34)</f>
      </c>
      <c r="D34" s="344"/>
      <c r="E34" s="344"/>
      <c r="F34" s="344"/>
      <c r="G34" s="344"/>
      <c r="H34" s="345"/>
      <c r="I34" s="346">
        <f t="shared" si="0"/>
      </c>
      <c r="J34" s="353"/>
      <c r="K34" s="344"/>
      <c r="L34" s="344"/>
      <c r="M34" s="344"/>
      <c r="N34" s="344"/>
      <c r="O34" s="346">
        <f t="shared" si="1"/>
      </c>
      <c r="P34" s="369">
        <f>IF('EVAL SER Y DECIDIR'!N34="","",'EVAL SER Y DECIDIR'!N34)</f>
      </c>
      <c r="Q34" s="347">
        <f>IF(AUTOEVALUACIÓN!C34="","",AUTOEVALUACIÓN!C34)</f>
      </c>
      <c r="R34" s="348">
        <f t="shared" si="2"/>
      </c>
      <c r="S34" s="349"/>
      <c r="T34" s="349"/>
      <c r="U34" s="350"/>
      <c r="V34" s="350"/>
      <c r="W34" s="350"/>
    </row>
    <row r="35" ht="18.95" customHeight="1" hidden="1" spans="1:23" s="340" customFormat="1" x14ac:dyDescent="0.25">
      <c r="A35" s="341">
        <v>28</v>
      </c>
      <c r="B35" s="342" t="str">
        <f>IF(NOMINA!B28="","",NOMINA!B28)</f>
        <v>  </v>
      </c>
      <c r="C35" s="369">
        <f>IF('EVAL SER Y DECIDIR'!H35="","",'EVAL SER Y DECIDIR'!H35)</f>
      </c>
      <c r="D35" s="344"/>
      <c r="E35" s="344"/>
      <c r="F35" s="344"/>
      <c r="G35" s="344"/>
      <c r="H35" s="345"/>
      <c r="I35" s="346">
        <f t="shared" si="0"/>
      </c>
      <c r="J35" s="353"/>
      <c r="K35" s="344"/>
      <c r="L35" s="344"/>
      <c r="M35" s="344"/>
      <c r="N35" s="344"/>
      <c r="O35" s="346">
        <f t="shared" si="1"/>
      </c>
      <c r="P35" s="369">
        <f>IF('EVAL SER Y DECIDIR'!N35="","",'EVAL SER Y DECIDIR'!N35)</f>
      </c>
      <c r="Q35" s="347">
        <f>IF(AUTOEVALUACIÓN!C35="","",AUTOEVALUACIÓN!C35)</f>
      </c>
      <c r="R35" s="348">
        <f t="shared" si="2"/>
      </c>
      <c r="S35" s="349"/>
      <c r="T35" s="349"/>
      <c r="U35" s="350"/>
      <c r="V35" s="350"/>
      <c r="W35" s="350"/>
    </row>
    <row r="36" ht="18.95" customHeight="1" hidden="1" spans="1:23" s="340" customFormat="1" x14ac:dyDescent="0.25">
      <c r="A36" s="341">
        <v>29</v>
      </c>
      <c r="B36" s="342" t="str">
        <f>IF(NOMINA!B29="","",NOMINA!B29)</f>
        <v>  </v>
      </c>
      <c r="C36" s="369">
        <f>IF('EVAL SER Y DECIDIR'!H36="","",'EVAL SER Y DECIDIR'!H36)</f>
      </c>
      <c r="D36" s="344"/>
      <c r="E36" s="344"/>
      <c r="F36" s="344"/>
      <c r="G36" s="344"/>
      <c r="H36" s="345"/>
      <c r="I36" s="346">
        <f t="shared" si="0"/>
      </c>
      <c r="J36" s="353"/>
      <c r="K36" s="344"/>
      <c r="L36" s="344"/>
      <c r="M36" s="344"/>
      <c r="N36" s="344"/>
      <c r="O36" s="346">
        <f t="shared" si="1"/>
      </c>
      <c r="P36" s="369">
        <f>IF('EVAL SER Y DECIDIR'!N36="","",'EVAL SER Y DECIDIR'!N36)</f>
      </c>
      <c r="Q36" s="347">
        <f>IF(AUTOEVALUACIÓN!C36="","",AUTOEVALUACIÓN!C36)</f>
      </c>
      <c r="R36" s="348">
        <f t="shared" si="2"/>
      </c>
      <c r="S36" s="349"/>
      <c r="T36" s="349"/>
      <c r="U36" s="350"/>
      <c r="V36" s="350"/>
      <c r="W36" s="350"/>
    </row>
    <row r="37" ht="18.95" customHeight="1" hidden="1" spans="1:23" s="340" customFormat="1" x14ac:dyDescent="0.25">
      <c r="A37" s="341">
        <v>30</v>
      </c>
      <c r="B37" s="342" t="str">
        <f>IF(NOMINA!B30="","",NOMINA!B30)</f>
        <v>  </v>
      </c>
      <c r="C37" s="369">
        <f>IF('EVAL SER Y DECIDIR'!H37="","",'EVAL SER Y DECIDIR'!H37)</f>
      </c>
      <c r="D37" s="344"/>
      <c r="E37" s="344"/>
      <c r="F37" s="344"/>
      <c r="G37" s="344"/>
      <c r="H37" s="345"/>
      <c r="I37" s="346">
        <f t="shared" si="0"/>
      </c>
      <c r="J37" s="353"/>
      <c r="K37" s="344"/>
      <c r="L37" s="344"/>
      <c r="M37" s="344"/>
      <c r="N37" s="344"/>
      <c r="O37" s="346">
        <f t="shared" si="1"/>
      </c>
      <c r="P37" s="369">
        <f>IF('EVAL SER Y DECIDIR'!N37="","",'EVAL SER Y DECIDIR'!N37)</f>
      </c>
      <c r="Q37" s="347">
        <f>IF(AUTOEVALUACIÓN!C37="","",AUTOEVALUACIÓN!C37)</f>
      </c>
      <c r="R37" s="348">
        <f t="shared" si="2"/>
      </c>
      <c r="S37" s="349"/>
      <c r="T37" s="349"/>
      <c r="U37" s="350"/>
      <c r="V37" s="350"/>
      <c r="W37" s="350"/>
    </row>
    <row r="38" ht="16.5" customHeight="1" hidden="1" spans="1:23" s="340" customFormat="1" x14ac:dyDescent="0.25">
      <c r="A38" s="341">
        <v>31</v>
      </c>
      <c r="B38" s="342" t="str">
        <f>IF(NOMINA!B31="","",NOMINA!B31)</f>
        <v>  </v>
      </c>
      <c r="C38" s="369">
        <f>IF('EVAL SER Y DECIDIR'!H38="","",'EVAL SER Y DECIDIR'!H38)</f>
      </c>
      <c r="D38" s="344"/>
      <c r="E38" s="344"/>
      <c r="F38" s="344"/>
      <c r="G38" s="344"/>
      <c r="H38" s="345"/>
      <c r="I38" s="346">
        <f t="shared" si="0"/>
      </c>
      <c r="J38" s="353"/>
      <c r="K38" s="344"/>
      <c r="L38" s="344"/>
      <c r="M38" s="344"/>
      <c r="N38" s="344"/>
      <c r="O38" s="346">
        <f t="shared" si="1"/>
      </c>
      <c r="P38" s="369">
        <f>IF('EVAL SER Y DECIDIR'!N38="","",'EVAL SER Y DECIDIR'!N38)</f>
      </c>
      <c r="Q38" s="347">
        <f>IF(AUTOEVALUACIÓN!C38="","",AUTOEVALUACIÓN!C38)</f>
      </c>
      <c r="R38" s="348">
        <f t="shared" si="2"/>
      </c>
      <c r="S38" s="349"/>
      <c r="T38" s="349"/>
      <c r="U38" s="350"/>
      <c r="V38" s="350"/>
      <c r="W38" s="350"/>
    </row>
    <row r="39" ht="16.5" customHeight="1" hidden="1" spans="1:23" s="340" customFormat="1" x14ac:dyDescent="0.25">
      <c r="A39" s="341">
        <v>32</v>
      </c>
      <c r="B39" s="342" t="str">
        <f>IF(NOMINA!B32="","",NOMINA!B32)</f>
        <v>  </v>
      </c>
      <c r="C39" s="369">
        <f>IF('EVAL SER Y DECIDIR'!H39="","",'EVAL SER Y DECIDIR'!H39)</f>
      </c>
      <c r="D39" s="344"/>
      <c r="E39" s="344"/>
      <c r="F39" s="344"/>
      <c r="G39" s="344"/>
      <c r="H39" s="345"/>
      <c r="I39" s="346">
        <f t="shared" si="0"/>
      </c>
      <c r="J39" s="353"/>
      <c r="K39" s="344"/>
      <c r="L39" s="344"/>
      <c r="M39" s="344"/>
      <c r="N39" s="344"/>
      <c r="O39" s="346">
        <f t="shared" si="1"/>
      </c>
      <c r="P39" s="369">
        <f>IF('EVAL SER Y DECIDIR'!N39="","",'EVAL SER Y DECIDIR'!N39)</f>
      </c>
      <c r="Q39" s="347">
        <f>IF(AUTOEVALUACIÓN!C39="","",AUTOEVALUACIÓN!C39)</f>
      </c>
      <c r="R39" s="348">
        <f t="shared" si="2"/>
      </c>
      <c r="S39" s="349"/>
      <c r="T39" s="349"/>
      <c r="U39" s="350"/>
      <c r="V39" s="350"/>
      <c r="W39" s="350"/>
    </row>
    <row r="40" ht="16.5" customHeight="1" hidden="1" spans="1:23" s="340" customFormat="1" x14ac:dyDescent="0.25">
      <c r="A40" s="341">
        <v>33</v>
      </c>
      <c r="B40" s="342" t="str">
        <f>IF(NOMINA!B33="","",NOMINA!B33)</f>
        <v>  </v>
      </c>
      <c r="C40" s="369">
        <f>IF('EVAL SER Y DECIDIR'!H40="","",'EVAL SER Y DECIDIR'!H40)</f>
      </c>
      <c r="D40" s="344"/>
      <c r="E40" s="344"/>
      <c r="F40" s="344"/>
      <c r="G40" s="344"/>
      <c r="H40" s="345"/>
      <c r="I40" s="346">
        <f t="shared" si="0"/>
      </c>
      <c r="J40" s="353"/>
      <c r="K40" s="344"/>
      <c r="L40" s="344"/>
      <c r="M40" s="344"/>
      <c r="N40" s="344"/>
      <c r="O40" s="346">
        <f t="shared" si="1"/>
      </c>
      <c r="P40" s="369">
        <f>IF('EVAL SER Y DECIDIR'!N40="","",'EVAL SER Y DECIDIR'!N40)</f>
      </c>
      <c r="Q40" s="347">
        <f>IF(AUTOEVALUACIÓN!C40="","",AUTOEVALUACIÓN!C40)</f>
      </c>
      <c r="R40" s="348">
        <f t="shared" si="2"/>
      </c>
      <c r="S40" s="349"/>
      <c r="T40" s="349"/>
      <c r="U40" s="350"/>
      <c r="V40" s="350"/>
      <c r="W40" s="350"/>
    </row>
    <row r="41" ht="16.5" customHeight="1" hidden="1" spans="1:23" s="340" customFormat="1" x14ac:dyDescent="0.25">
      <c r="A41" s="341">
        <v>34</v>
      </c>
      <c r="B41" s="342" t="str">
        <f>IF(NOMINA!B34="","",NOMINA!B34)</f>
        <v>  </v>
      </c>
      <c r="C41" s="369">
        <f>IF('EVAL SER Y DECIDIR'!H41="","",'EVAL SER Y DECIDIR'!H41)</f>
      </c>
      <c r="D41" s="344"/>
      <c r="E41" s="344"/>
      <c r="F41" s="344"/>
      <c r="G41" s="344"/>
      <c r="H41" s="345"/>
      <c r="I41" s="346">
        <f t="shared" si="0"/>
      </c>
      <c r="J41" s="353"/>
      <c r="K41" s="344"/>
      <c r="L41" s="344"/>
      <c r="M41" s="344"/>
      <c r="N41" s="344"/>
      <c r="O41" s="346">
        <f t="shared" si="1"/>
      </c>
      <c r="P41" s="369">
        <f>IF('EVAL SER Y DECIDIR'!N41="","",'EVAL SER Y DECIDIR'!N41)</f>
      </c>
      <c r="Q41" s="347">
        <f>IF(AUTOEVALUACIÓN!C41="","",AUTOEVALUACIÓN!C41)</f>
      </c>
      <c r="R41" s="348">
        <f t="shared" si="2"/>
      </c>
      <c r="S41" s="349"/>
      <c r="T41" s="349"/>
      <c r="U41" s="350"/>
      <c r="V41" s="350"/>
      <c r="W41" s="350"/>
    </row>
    <row r="42" ht="16.5" customHeight="1" hidden="1" spans="1:23" s="340" customFormat="1" x14ac:dyDescent="0.25">
      <c r="A42" s="341">
        <v>35</v>
      </c>
      <c r="B42" s="342" t="str">
        <f>IF(NOMINA!B35="","",NOMINA!B35)</f>
        <v>  </v>
      </c>
      <c r="C42" s="369">
        <f>IF('EVAL SER Y DECIDIR'!H42="","",'EVAL SER Y DECIDIR'!H42)</f>
      </c>
      <c r="D42" s="344"/>
      <c r="E42" s="344"/>
      <c r="F42" s="344"/>
      <c r="G42" s="344"/>
      <c r="H42" s="345"/>
      <c r="I42" s="346">
        <f t="shared" si="0"/>
      </c>
      <c r="J42" s="353"/>
      <c r="K42" s="344"/>
      <c r="L42" s="344"/>
      <c r="M42" s="344"/>
      <c r="N42" s="344"/>
      <c r="O42" s="346">
        <f t="shared" si="1"/>
      </c>
      <c r="P42" s="369">
        <f>IF('EVAL SER Y DECIDIR'!N42="","",'EVAL SER Y DECIDIR'!N42)</f>
      </c>
      <c r="Q42" s="347">
        <f>IF(AUTOEVALUACIÓN!C42="","",AUTOEVALUACIÓN!C42)</f>
      </c>
      <c r="R42" s="348">
        <f t="shared" si="2"/>
      </c>
      <c r="S42" s="349"/>
      <c r="T42" s="349"/>
      <c r="U42" s="350"/>
      <c r="V42" s="350"/>
      <c r="W42" s="350"/>
    </row>
    <row r="43" ht="15.6" customHeight="1" hidden="1" spans="1:23" s="340" customFormat="1" x14ac:dyDescent="0.25">
      <c r="A43" s="341">
        <v>36</v>
      </c>
      <c r="B43" s="342" t="str">
        <f>IF(NOMINA!B36="","",NOMINA!B36)</f>
        <v>  </v>
      </c>
      <c r="C43" s="369">
        <f>IF('EVAL SER Y DECIDIR'!H43="","",'EVAL SER Y DECIDIR'!H43)</f>
      </c>
      <c r="D43" s="344"/>
      <c r="E43" s="344"/>
      <c r="F43" s="344"/>
      <c r="G43" s="344"/>
      <c r="H43" s="345"/>
      <c r="I43" s="346">
        <f t="shared" si="0"/>
      </c>
      <c r="J43" s="353"/>
      <c r="K43" s="344"/>
      <c r="L43" s="344"/>
      <c r="M43" s="344"/>
      <c r="N43" s="344"/>
      <c r="O43" s="346">
        <f t="shared" si="1"/>
      </c>
      <c r="P43" s="369">
        <f>IF('EVAL SER Y DECIDIR'!N43="","",'EVAL SER Y DECIDIR'!N43)</f>
      </c>
      <c r="Q43" s="347">
        <f>IF(AUTOEVALUACIÓN!C43="","",AUTOEVALUACIÓN!C43)</f>
      </c>
      <c r="R43" s="348">
        <f t="shared" si="2"/>
      </c>
      <c r="S43" s="349"/>
      <c r="T43" s="349"/>
      <c r="U43" s="350"/>
      <c r="V43" s="350"/>
      <c r="W43" s="350"/>
    </row>
    <row r="44" ht="15.6" customHeight="1" hidden="1" spans="1:23" s="340" customFormat="1" x14ac:dyDescent="0.25">
      <c r="A44" s="341">
        <v>37</v>
      </c>
      <c r="B44" s="342" t="str">
        <f>IF(NOMINA!B37="","",NOMINA!B37)</f>
        <v>  </v>
      </c>
      <c r="C44" s="369">
        <f>IF('EVAL SER Y DECIDIR'!H44="","",'EVAL SER Y DECIDIR'!H44)</f>
      </c>
      <c r="D44" s="344"/>
      <c r="E44" s="344"/>
      <c r="F44" s="344"/>
      <c r="G44" s="344"/>
      <c r="H44" s="345"/>
      <c r="I44" s="346">
        <f t="shared" si="0"/>
      </c>
      <c r="J44" s="353"/>
      <c r="K44" s="344"/>
      <c r="L44" s="344"/>
      <c r="M44" s="344"/>
      <c r="N44" s="344"/>
      <c r="O44" s="346">
        <f t="shared" si="1"/>
      </c>
      <c r="P44" s="369">
        <f>IF('EVAL SER Y DECIDIR'!N44="","",'EVAL SER Y DECIDIR'!N44)</f>
      </c>
      <c r="Q44" s="347">
        <f>IF(AUTOEVALUACIÓN!C44="","",AUTOEVALUACIÓN!C44)</f>
      </c>
      <c r="R44" s="348">
        <f t="shared" si="2"/>
      </c>
      <c r="S44" s="349"/>
      <c r="T44" s="349"/>
      <c r="U44" s="350"/>
      <c r="V44" s="350"/>
      <c r="W44" s="350"/>
    </row>
    <row r="45" ht="15.6" customHeight="1" hidden="1" spans="1:23" s="340" customFormat="1" x14ac:dyDescent="0.25">
      <c r="A45" s="341">
        <v>38</v>
      </c>
      <c r="B45" s="342" t="str">
        <f>IF(NOMINA!B38="","",NOMINA!B38)</f>
        <v>  </v>
      </c>
      <c r="C45" s="369">
        <f>IF('EVAL SER Y DECIDIR'!H45="","",'EVAL SER Y DECIDIR'!H45)</f>
      </c>
      <c r="D45" s="344"/>
      <c r="E45" s="344"/>
      <c r="F45" s="344"/>
      <c r="G45" s="344"/>
      <c r="H45" s="345"/>
      <c r="I45" s="346">
        <f t="shared" si="0"/>
      </c>
      <c r="J45" s="353"/>
      <c r="K45" s="344"/>
      <c r="L45" s="344"/>
      <c r="M45" s="344"/>
      <c r="N45" s="344"/>
      <c r="O45" s="346">
        <f t="shared" si="1"/>
      </c>
      <c r="P45" s="369">
        <f>IF('EVAL SER Y DECIDIR'!N45="","",'EVAL SER Y DECIDIR'!N45)</f>
      </c>
      <c r="Q45" s="347">
        <f>IF(AUTOEVALUACIÓN!C45="","",AUTOEVALUACIÓN!C45)</f>
      </c>
      <c r="R45" s="348">
        <f t="shared" si="2"/>
      </c>
      <c r="S45" s="350"/>
      <c r="T45" s="350"/>
      <c r="U45" s="350"/>
      <c r="V45" s="350"/>
      <c r="W45" s="350"/>
    </row>
    <row r="46" ht="14.45" customHeight="1" hidden="1" spans="1:23" s="340" customFormat="1" x14ac:dyDescent="0.25">
      <c r="A46" s="341">
        <v>39</v>
      </c>
      <c r="B46" s="342" t="str">
        <f>IF(NOMINA!B39="","",NOMINA!B39)</f>
        <v>  </v>
      </c>
      <c r="C46" s="369">
        <f>IF('EVAL SER Y DECIDIR'!H46="","",'EVAL SER Y DECIDIR'!H46)</f>
      </c>
      <c r="D46" s="344"/>
      <c r="E46" s="344"/>
      <c r="F46" s="344"/>
      <c r="G46" s="344"/>
      <c r="H46" s="345"/>
      <c r="I46" s="346">
        <f t="shared" si="0"/>
      </c>
      <c r="J46" s="353"/>
      <c r="K46" s="344"/>
      <c r="L46" s="344"/>
      <c r="M46" s="344"/>
      <c r="N46" s="344"/>
      <c r="O46" s="346">
        <f t="shared" si="1"/>
      </c>
      <c r="P46" s="369">
        <f>IF('EVAL SER Y DECIDIR'!N46="","",'EVAL SER Y DECIDIR'!N46)</f>
      </c>
      <c r="Q46" s="347">
        <f>IF(AUTOEVALUACIÓN!C46="","",AUTOEVALUACIÓN!C46)</f>
      </c>
      <c r="R46" s="348">
        <f t="shared" si="2"/>
      </c>
      <c r="S46" s="350"/>
      <c r="T46" s="350"/>
      <c r="U46" s="350"/>
      <c r="V46" s="350"/>
      <c r="W46" s="350"/>
    </row>
    <row r="47" ht="14.45" customHeight="1" hidden="1" spans="1:23" s="340" customFormat="1" x14ac:dyDescent="0.25">
      <c r="A47" s="341">
        <v>40</v>
      </c>
      <c r="B47" s="342" t="str">
        <f>IF(NOMINA!B40="","",NOMINA!B40)</f>
        <v>  </v>
      </c>
      <c r="C47" s="369">
        <f>IF('EVAL SER Y DECIDIR'!H47="","",'EVAL SER Y DECIDIR'!H47)</f>
      </c>
      <c r="D47" s="344"/>
      <c r="E47" s="344"/>
      <c r="F47" s="344"/>
      <c r="G47" s="344"/>
      <c r="H47" s="345"/>
      <c r="I47" s="346">
        <f t="shared" si="0"/>
      </c>
      <c r="J47" s="353"/>
      <c r="K47" s="344"/>
      <c r="L47" s="344"/>
      <c r="M47" s="344"/>
      <c r="N47" s="344"/>
      <c r="O47" s="346">
        <f t="shared" si="1"/>
      </c>
      <c r="P47" s="369">
        <f>IF('EVAL SER Y DECIDIR'!N47="","",'EVAL SER Y DECIDIR'!N47)</f>
      </c>
      <c r="Q47" s="347">
        <f>IF(AUTOEVALUACIÓN!C47="","",AUTOEVALUACIÓN!C47)</f>
      </c>
      <c r="R47" s="348">
        <f t="shared" si="2"/>
      </c>
      <c r="S47" s="350"/>
      <c r="T47" s="350"/>
      <c r="U47" s="350"/>
      <c r="V47" s="350"/>
      <c r="W47" s="350"/>
    </row>
    <row r="48" ht="14.45" customHeight="1" hidden="1" spans="1:23" s="340" customFormat="1" x14ac:dyDescent="0.25">
      <c r="A48" s="341">
        <v>41</v>
      </c>
      <c r="B48" s="342" t="str">
        <f>IF(NOMINA!B41="","",NOMINA!B41)</f>
        <v>  </v>
      </c>
      <c r="C48" s="369">
        <f>IF('EVAL SER Y DECIDIR'!H48="","",'EVAL SER Y DECIDIR'!H48)</f>
      </c>
      <c r="D48" s="344"/>
      <c r="E48" s="344"/>
      <c r="F48" s="344"/>
      <c r="G48" s="344"/>
      <c r="H48" s="345"/>
      <c r="I48" s="346">
        <f t="shared" si="0"/>
      </c>
      <c r="J48" s="353"/>
      <c r="K48" s="344"/>
      <c r="L48" s="344"/>
      <c r="M48" s="344"/>
      <c r="N48" s="344"/>
      <c r="O48" s="346">
        <f t="shared" si="1"/>
      </c>
      <c r="P48" s="369">
        <f>IF('EVAL SER Y DECIDIR'!N48="","",'EVAL SER Y DECIDIR'!N48)</f>
      </c>
      <c r="Q48" s="347">
        <f>IF(AUTOEVALUACIÓN!C48="","",AUTOEVALUACIÓN!C48)</f>
      </c>
      <c r="R48" s="348">
        <f t="shared" si="2"/>
      </c>
      <c r="S48" s="350"/>
      <c r="T48" s="350"/>
      <c r="U48" s="350"/>
      <c r="V48" s="350"/>
      <c r="W48" s="350"/>
    </row>
    <row r="49" ht="14.45" customHeight="1" hidden="1" spans="1:23" s="340" customFormat="1" x14ac:dyDescent="0.25">
      <c r="A49" s="341">
        <v>42</v>
      </c>
      <c r="B49" s="342" t="str">
        <f>IF(NOMINA!B42="","",NOMINA!B42)</f>
        <v>  </v>
      </c>
      <c r="C49" s="369">
        <f>IF('EVAL SER Y DECIDIR'!H49="","",'EVAL SER Y DECIDIR'!H49)</f>
      </c>
      <c r="D49" s="344"/>
      <c r="E49" s="344"/>
      <c r="F49" s="344"/>
      <c r="G49" s="344"/>
      <c r="H49" s="345"/>
      <c r="I49" s="346">
        <f t="shared" si="0"/>
      </c>
      <c r="J49" s="353"/>
      <c r="K49" s="344"/>
      <c r="L49" s="344"/>
      <c r="M49" s="344"/>
      <c r="N49" s="344"/>
      <c r="O49" s="346">
        <f t="shared" si="1"/>
      </c>
      <c r="P49" s="369">
        <f>IF('EVAL SER Y DECIDIR'!N49="","",'EVAL SER Y DECIDIR'!N49)</f>
      </c>
      <c r="Q49" s="347">
        <f>IF(AUTOEVALUACIÓN!C49="","",AUTOEVALUACIÓN!C49)</f>
      </c>
      <c r="R49" s="348">
        <f t="shared" si="2"/>
      </c>
      <c r="S49" s="350"/>
      <c r="T49" s="350"/>
      <c r="U49" s="350"/>
      <c r="V49" s="350"/>
      <c r="W49" s="350"/>
    </row>
    <row r="50" ht="15" customHeight="1" hidden="1" spans="1:23" s="340" customFormat="1" x14ac:dyDescent="0.25">
      <c r="A50" s="341">
        <v>43</v>
      </c>
      <c r="B50" s="342" t="str">
        <f>IF(NOMINA!B43="","",NOMINA!B43)</f>
        <v>  </v>
      </c>
      <c r="C50" s="369">
        <f>IF('EVAL SER Y DECIDIR'!H50="","",'EVAL SER Y DECIDIR'!H50)</f>
      </c>
      <c r="D50" s="344"/>
      <c r="E50" s="344"/>
      <c r="F50" s="344"/>
      <c r="G50" s="344"/>
      <c r="H50" s="345"/>
      <c r="I50" s="346">
        <f t="shared" si="0"/>
      </c>
      <c r="J50" s="353"/>
      <c r="K50" s="344"/>
      <c r="L50" s="344"/>
      <c r="M50" s="344"/>
      <c r="N50" s="344"/>
      <c r="O50" s="346">
        <f t="shared" si="1"/>
      </c>
      <c r="P50" s="369">
        <f>IF('EVAL SER Y DECIDIR'!N50="","",'EVAL SER Y DECIDIR'!N50)</f>
      </c>
      <c r="Q50" s="347">
        <f>IF(AUTOEVALUACIÓN!C50="","",AUTOEVALUACIÓN!C50)</f>
      </c>
      <c r="R50" s="348">
        <f t="shared" si="2"/>
      </c>
      <c r="S50" s="350"/>
      <c r="T50" s="350"/>
      <c r="U50" s="350"/>
      <c r="V50" s="350"/>
      <c r="W50" s="350"/>
    </row>
    <row r="51" ht="15" customHeight="1" hidden="1" spans="1:23" s="340" customFormat="1" x14ac:dyDescent="0.25">
      <c r="A51" s="341">
        <v>44</v>
      </c>
      <c r="B51" s="342" t="str">
        <f>IF(NOMINA!B44="","",NOMINA!B44)</f>
        <v>  </v>
      </c>
      <c r="C51" s="369">
        <f>IF('EVAL SER Y DECIDIR'!H51="","",'EVAL SER Y DECIDIR'!H51)</f>
      </c>
      <c r="D51" s="344"/>
      <c r="E51" s="344"/>
      <c r="F51" s="344"/>
      <c r="G51" s="344"/>
      <c r="H51" s="345"/>
      <c r="I51" s="346">
        <f t="shared" si="0"/>
      </c>
      <c r="J51" s="353"/>
      <c r="K51" s="344"/>
      <c r="L51" s="344"/>
      <c r="M51" s="344"/>
      <c r="N51" s="344"/>
      <c r="O51" s="346">
        <f t="shared" si="1"/>
      </c>
      <c r="P51" s="369">
        <f>IF('EVAL SER Y DECIDIR'!N51="","",'EVAL SER Y DECIDIR'!N51)</f>
      </c>
      <c r="Q51" s="347">
        <f>IF(AUTOEVALUACIÓN!C51="","",AUTOEVALUACIÓN!C51)</f>
      </c>
      <c r="R51" s="348">
        <f t="shared" si="2"/>
      </c>
      <c r="S51" s="350"/>
      <c r="T51" s="350"/>
      <c r="U51" s="350"/>
      <c r="V51" s="350"/>
      <c r="W51" s="350"/>
    </row>
    <row r="52" ht="15" customHeight="1" hidden="1" spans="1:23" s="340" customFormat="1" x14ac:dyDescent="0.25">
      <c r="A52" s="341">
        <v>45</v>
      </c>
      <c r="B52" s="342" t="str">
        <f>IF(NOMINA!B45="","",NOMINA!B45)</f>
        <v>  </v>
      </c>
      <c r="C52" s="369">
        <f>IF('EVAL SER Y DECIDIR'!H52="","",'EVAL SER Y DECIDIR'!H52)</f>
      </c>
      <c r="D52" s="344"/>
      <c r="E52" s="344"/>
      <c r="F52" s="344"/>
      <c r="G52" s="344"/>
      <c r="H52" s="345"/>
      <c r="I52" s="346">
        <f t="shared" si="0"/>
      </c>
      <c r="J52" s="353"/>
      <c r="K52" s="344"/>
      <c r="L52" s="344"/>
      <c r="M52" s="344"/>
      <c r="N52" s="344"/>
      <c r="O52" s="346">
        <f t="shared" si="1"/>
      </c>
      <c r="P52" s="369">
        <f>IF('EVAL SER Y DECIDIR'!N52="","",'EVAL SER Y DECIDIR'!N52)</f>
      </c>
      <c r="Q52" s="347">
        <f>IF(AUTOEVALUACIÓN!C52="","",AUTOEVALUACIÓN!C52)</f>
      </c>
      <c r="R52" s="348">
        <f t="shared" si="2"/>
      </c>
      <c r="S52" s="350"/>
      <c r="T52" s="350"/>
      <c r="U52" s="350"/>
      <c r="V52" s="350"/>
      <c r="W52" s="350"/>
    </row>
    <row r="53" ht="15" customHeight="1" hidden="1" spans="1:23" s="340" customFormat="1" x14ac:dyDescent="0.25">
      <c r="A53" s="341">
        <v>46</v>
      </c>
      <c r="B53" s="342">
        <f>IF(NOMINA!B46="","",NOMINA!B46)</f>
      </c>
      <c r="C53" s="351">
        <f>IF('EVAL SER Y DECIDIR'!H53="","",'EVAL SER Y DECIDIR'!H53)</f>
      </c>
      <c r="D53" s="344"/>
      <c r="E53" s="344"/>
      <c r="F53" s="344"/>
      <c r="G53" s="344"/>
      <c r="H53" s="345"/>
      <c r="I53" s="352">
        <f t="shared" ref="I53:I55" si="3">IF(ISERROR(ROUND(AVERAGE(D53:H53),0)),"",ROUND(AVERAGE(D53:H53),0))</f>
      </c>
      <c r="J53" s="353"/>
      <c r="K53" s="344"/>
      <c r="L53" s="344"/>
      <c r="M53" s="344"/>
      <c r="N53" s="344"/>
      <c r="O53" s="352">
        <f t="shared" ref="O53:O55" si="4">IF(ISERROR(ROUND(AVERAGE(J53:N53),0)),"",ROUND(AVERAGE(J53:N53),0))</f>
      </c>
      <c r="P53" s="351">
        <f>IF('EVAL SER Y DECIDIR'!N53="","",'EVAL SER Y DECIDIR'!N53)</f>
      </c>
      <c r="Q53" s="347">
        <f>IF(AUTOEVALUACIÓN!C53="","",AUTOEVALUACIÓN!C53)</f>
      </c>
      <c r="R53" s="348">
        <f t="shared" si="2"/>
      </c>
      <c r="S53" s="350"/>
      <c r="T53" s="350"/>
      <c r="U53" s="350"/>
      <c r="V53" s="350"/>
      <c r="W53" s="350"/>
    </row>
    <row r="54" ht="15" customHeight="1" hidden="1" spans="1:23" s="340" customFormat="1" x14ac:dyDescent="0.25">
      <c r="A54" s="341">
        <v>47</v>
      </c>
      <c r="B54" s="342">
        <f>IF(NOMINA!B47="","",NOMINA!B47)</f>
      </c>
      <c r="C54" s="351">
        <f>IF('EVAL SER Y DECIDIR'!H54="","",'EVAL SER Y DECIDIR'!H54)</f>
      </c>
      <c r="D54" s="344"/>
      <c r="E54" s="344"/>
      <c r="F54" s="344"/>
      <c r="G54" s="344"/>
      <c r="H54" s="345"/>
      <c r="I54" s="352">
        <f t="shared" si="3"/>
      </c>
      <c r="J54" s="353"/>
      <c r="K54" s="344"/>
      <c r="L54" s="344"/>
      <c r="M54" s="344"/>
      <c r="N54" s="344"/>
      <c r="O54" s="352">
        <f t="shared" si="4"/>
      </c>
      <c r="P54" s="351">
        <f>IF('EVAL SER Y DECIDIR'!N54="","",'EVAL SER Y DECIDIR'!N54)</f>
      </c>
      <c r="Q54" s="347">
        <f>IF(AUTOEVALUACIÓN!C54="","",AUTOEVALUACIÓN!C54)</f>
      </c>
      <c r="R54" s="348">
        <f t="shared" si="2"/>
      </c>
      <c r="S54" s="350"/>
      <c r="T54" s="350"/>
      <c r="U54" s="350"/>
      <c r="V54" s="350"/>
      <c r="W54" s="350"/>
    </row>
    <row r="55" ht="15" customHeight="1" hidden="1" spans="1:18" x14ac:dyDescent="0.25">
      <c r="A55" s="354">
        <v>48</v>
      </c>
      <c r="B55" s="355">
        <f>IF(NOMINA!B48="","",NOMINA!B48)</f>
      </c>
      <c r="C55" s="351">
        <f>IF('EVAL SER Y DECIDIR'!H55="","",'EVAL SER Y DECIDIR'!H55)</f>
      </c>
      <c r="D55" s="356"/>
      <c r="E55" s="356"/>
      <c r="F55" s="356"/>
      <c r="G55" s="356"/>
      <c r="H55" s="357"/>
      <c r="I55" s="358">
        <f t="shared" si="3"/>
      </c>
      <c r="J55" s="359"/>
      <c r="K55" s="356"/>
      <c r="L55" s="356"/>
      <c r="M55" s="356"/>
      <c r="N55" s="356"/>
      <c r="O55" s="358">
        <f t="shared" si="4"/>
      </c>
      <c r="P55" s="351">
        <f>IF('EVAL SER Y DECIDIR'!N55="","",'EVAL SER Y DECIDIR'!N55)</f>
      </c>
      <c r="Q55" s="360">
        <f>IF(AUTOEVALUACIÓN!C55="","",AUTOEVALUACIÓN!C55)</f>
      </c>
      <c r="R55" s="348">
        <f t="shared" si="2"/>
      </c>
    </row>
  </sheetData>
  <sheetProtection sheet="1" formatCells="0" formatColumns="0" formatRows="0"/>
  <mergeCells count="20">
    <mergeCell ref="A2:R2"/>
    <mergeCell ref="D5:I5"/>
    <mergeCell ref="J5:O5"/>
    <mergeCell ref="A5:A7"/>
    <mergeCell ref="C5:C7"/>
    <mergeCell ref="P5:P7"/>
    <mergeCell ref="Q5:Q7"/>
    <mergeCell ref="R5:R7"/>
    <mergeCell ref="D6:D7"/>
    <mergeCell ref="E6:E7"/>
    <mergeCell ref="F6:F7"/>
    <mergeCell ref="G6:G7"/>
    <mergeCell ref="H6:H7"/>
    <mergeCell ref="I6:I7"/>
    <mergeCell ref="J6:J7"/>
    <mergeCell ref="K6:K7"/>
    <mergeCell ref="L6:L7"/>
    <mergeCell ref="M6:M7"/>
    <mergeCell ref="N6:N7"/>
    <mergeCell ref="O6:O7"/>
  </mergeCells>
  <conditionalFormatting sqref="R8:R55">
    <cfRule type="cellIs" dxfId="28" priority="1" operator="between">
      <formula>1</formula>
      <formula>50</formula>
    </cfRule>
  </conditionalFormatting>
  <dataValidations count="6">
    <dataValidation type="whole" allowBlank="1" showInputMessage="1" showErrorMessage="1" error="Ingrese solo numeros de 1 - 45" sqref="D10:H52">
      <formula1>1</formula1>
      <formula2>45</formula2>
    </dataValidation>
    <dataValidation type="whole" allowBlank="1" showInputMessage="1" showErrorMessage="1" error="Ingrese solo numeros de 1 - 35" sqref="D53:H55">
      <formula1>1</formula1>
      <formula2>35</formula2>
    </dataValidation>
    <dataValidation type="whole" allowBlank="1" showInputMessage="1" showErrorMessage="1" error="Ingrese solo numeros de 1 - 45" sqref="D8:H52">
      <formula1>1</formula1>
      <formula2>45</formula2>
    </dataValidation>
    <dataValidation type="whole" allowBlank="1" showInputMessage="1" showErrorMessage="1" error="Ingrese solo numeros de 1 - 40" sqref="J10:N52">
      <formula1>1</formula1>
      <formula2>40</formula2>
    </dataValidation>
    <dataValidation type="whole" allowBlank="1" showInputMessage="1" showErrorMessage="1" error="Ingrese solo numeros de 1 - 35" sqref="J53:N55">
      <formula1>1</formula1>
      <formula2>35</formula2>
    </dataValidation>
    <dataValidation type="whole" allowBlank="1" showInputMessage="1" showErrorMessage="1" error="Ingrese solo numeros de 1 - 40" sqref="J8:N52">
      <formula1>1</formula1>
      <formula2>40</formula2>
    </dataValidation>
  </dataValidations>
  <printOptions horizontalCentered="1"/>
  <pageMargins left="0.4724409448818898" right="0.1968503937007874" top="0.3937007874015748" bottom="0.1968503937007874" header="0.31496062992125984" footer="0.07874015748031496"/>
  <pageSetup orientation="portrait" horizontalDpi="4294967294" verticalDpi="4294967295" scale="94" fitToWidth="1" fitToHeight="0" firstPageNumber="1" useFirstPageNumber="1" copies="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0066"/>
    <pageSetUpPr fitToPage="1"/>
  </sheetPr>
  <dimension ref="A1:Z55"/>
  <sheetViews>
    <sheetView workbookViewId="0" zoomScale="100" zoomScaleNormal="100" view="pageBreakPreview">
      <selection activeCell="A8" sqref="A8"/>
    </sheetView>
  </sheetViews>
  <sheetFormatPr defaultRowHeight="15" outlineLevelRow="0" outlineLevelCol="0" x14ac:dyDescent="0.25" defaultColWidth="10.5703125"/>
  <cols>
    <col min="1" max="1" width="2.85546875" customWidth="1"/>
    <col min="2" max="2" width="33.5703125" customWidth="1"/>
    <col min="3" max="3" width="3.7109375" customWidth="1"/>
    <col min="4" max="8" width="4.7109375" customWidth="1"/>
    <col min="9" max="9" width="3.7109375" customWidth="1"/>
    <col min="10" max="14" width="4.7109375" customWidth="1"/>
    <col min="15" max="16" width="3.7109375" customWidth="1"/>
    <col min="17" max="17" width="2.7109375" customWidth="1"/>
    <col min="18" max="18" width="5.28515625" customWidth="1"/>
    <col min="19" max="23" width="5.7109375" style="306" customWidth="1"/>
    <col min="24" max="26" width="5.7109375" customWidth="1"/>
  </cols>
  <sheetData>
    <row r="1" ht="12" customHeight="1" spans="1:18" x14ac:dyDescent="0.25">
      <c r="A1" s="22" t="str">
        <f>NOMINA!$F$1</f>
        <v>U.E. "BEATRIZ HARTMANN DE BEDREGAL"</v>
      </c>
      <c r="B1" s="307"/>
      <c r="C1" s="307"/>
      <c r="D1" s="307"/>
      <c r="E1" s="307"/>
      <c r="F1" s="307"/>
      <c r="G1" s="307"/>
      <c r="H1" s="307"/>
      <c r="I1" s="307"/>
      <c r="J1" s="307"/>
      <c r="K1" s="307"/>
      <c r="L1" s="307"/>
      <c r="M1" s="307"/>
      <c r="N1" s="307"/>
      <c r="O1" s="307"/>
      <c r="P1" s="307"/>
      <c r="Q1" s="307"/>
      <c r="R1" s="307"/>
    </row>
    <row r="2" ht="16.5" customHeight="1" spans="1:18" s="361" customFormat="1" x14ac:dyDescent="0.25">
      <c r="A2" s="362" t="s">
        <v>435</v>
      </c>
      <c r="B2" s="362"/>
      <c r="C2" s="362"/>
      <c r="D2" s="362"/>
      <c r="E2" s="362"/>
      <c r="F2" s="362"/>
      <c r="G2" s="362"/>
      <c r="H2" s="362"/>
      <c r="I2" s="362"/>
      <c r="J2" s="362"/>
      <c r="K2" s="362"/>
      <c r="L2" s="362"/>
      <c r="M2" s="362"/>
      <c r="N2" s="362"/>
      <c r="O2" s="362"/>
      <c r="P2" s="362"/>
      <c r="Q2" s="362"/>
      <c r="R2" s="362"/>
    </row>
    <row r="3" ht="18.95" customHeight="1" spans="1:18" x14ac:dyDescent="0.25">
      <c r="A3" s="307" t="str">
        <f>NOMINA!$C$1</f>
        <v>PROFESOR(A): SARA VALDIVIA ARANCIBIA</v>
      </c>
      <c r="B3" s="310"/>
      <c r="C3" s="307"/>
      <c r="D3" s="307"/>
      <c r="E3" s="307"/>
      <c r="F3" s="57"/>
      <c r="G3" s="307"/>
      <c r="H3" s="307" t="s">
        <v>457</v>
      </c>
      <c r="I3" s="307"/>
      <c r="J3" s="307"/>
      <c r="K3" s="307"/>
      <c r="L3" s="307"/>
      <c r="M3" s="307"/>
      <c r="N3" s="307"/>
      <c r="O3" s="307"/>
      <c r="P3" s="307"/>
      <c r="Q3" s="307"/>
      <c r="R3" s="307"/>
    </row>
    <row r="4" ht="18.95" customHeight="1" spans="1:18" x14ac:dyDescent="0.25">
      <c r="A4" s="311" t="str">
        <f>NOMINA!$C$2</f>
        <v>CURSO: 5º "A" PRIMARIA</v>
      </c>
      <c r="B4" s="312"/>
      <c r="C4" s="311"/>
      <c r="D4" s="311"/>
      <c r="E4" s="311"/>
      <c r="F4" s="57"/>
      <c r="G4" s="311"/>
      <c r="H4" s="311" t="str">
        <f>NOMINA!$C$4</f>
        <v>GESTIÓN: 2024</v>
      </c>
      <c r="I4" s="311"/>
      <c r="J4" s="311"/>
      <c r="K4" s="311"/>
      <c r="L4" s="311"/>
      <c r="M4" s="311"/>
      <c r="N4" s="311"/>
      <c r="O4" s="311"/>
      <c r="P4" s="311"/>
      <c r="Q4" s="311"/>
      <c r="R4" s="311"/>
    </row>
    <row r="5" ht="15.75" customHeight="1" spans="1:18" x14ac:dyDescent="0.25">
      <c r="A5" s="313" t="s">
        <v>202</v>
      </c>
      <c r="B5" s="314" t="s">
        <v>227</v>
      </c>
      <c r="C5" s="315" t="s">
        <v>437</v>
      </c>
      <c r="D5" s="316" t="s">
        <v>438</v>
      </c>
      <c r="E5" s="316"/>
      <c r="F5" s="316"/>
      <c r="G5" s="316"/>
      <c r="H5" s="316"/>
      <c r="I5" s="317"/>
      <c r="J5" s="316" t="s">
        <v>439</v>
      </c>
      <c r="K5" s="316"/>
      <c r="L5" s="316"/>
      <c r="M5" s="316"/>
      <c r="N5" s="316"/>
      <c r="O5" s="317"/>
      <c r="P5" s="315" t="s">
        <v>440</v>
      </c>
      <c r="Q5" s="321" t="s">
        <v>441</v>
      </c>
      <c r="R5" s="322" t="s">
        <v>442</v>
      </c>
    </row>
    <row r="6" ht="66" customHeight="1" spans="1:18" x14ac:dyDescent="0.25">
      <c r="A6" s="313"/>
      <c r="B6" s="323"/>
      <c r="C6" s="324"/>
      <c r="D6" s="363"/>
      <c r="E6" s="363"/>
      <c r="F6" s="363"/>
      <c r="G6" s="363"/>
      <c r="H6" s="364"/>
      <c r="I6" s="365" t="s">
        <v>235</v>
      </c>
      <c r="J6" s="366"/>
      <c r="K6" s="363"/>
      <c r="L6" s="363"/>
      <c r="M6" s="363"/>
      <c r="N6" s="363"/>
      <c r="O6" s="328" t="s">
        <v>235</v>
      </c>
      <c r="P6" s="324"/>
      <c r="Q6" s="329"/>
      <c r="R6" s="330"/>
    </row>
    <row r="7" ht="58.5" customHeight="1" spans="1:26" x14ac:dyDescent="0.25">
      <c r="A7" s="313"/>
      <c r="B7" s="331" t="s">
        <v>240</v>
      </c>
      <c r="C7" s="332"/>
      <c r="D7" s="334"/>
      <c r="E7" s="334"/>
      <c r="F7" s="334"/>
      <c r="G7" s="334"/>
      <c r="H7" s="335"/>
      <c r="I7" s="367"/>
      <c r="J7" s="333"/>
      <c r="K7" s="334"/>
      <c r="L7" s="334"/>
      <c r="M7" s="334"/>
      <c r="N7" s="334"/>
      <c r="O7" s="336"/>
      <c r="P7" s="332"/>
      <c r="Q7" s="337"/>
      <c r="R7" s="338"/>
      <c r="T7" s="339" t="s">
        <v>448</v>
      </c>
      <c r="U7" s="339" t="s">
        <v>449</v>
      </c>
      <c r="V7" s="339" t="s">
        <v>450</v>
      </c>
      <c r="X7" s="368"/>
      <c r="Y7" s="368"/>
      <c r="Z7" s="368"/>
    </row>
    <row r="8" ht="22.5" customHeight="1" spans="1:25" s="340" customFormat="1" x14ac:dyDescent="0.25">
      <c r="A8" s="341">
        <v>1</v>
      </c>
      <c r="B8" s="342" t="str">
        <f>IF(NOMINA!B1="","",NOMINA!B1)</f>
        <v> TORREZ CAMILA VICTORIA</v>
      </c>
      <c r="C8" s="369">
        <f>IF('EVAL SER Y DECIDIR'!H8="","",'EVAL SER Y DECIDIR'!H8)</f>
      </c>
      <c r="D8" s="344"/>
      <c r="E8" s="344"/>
      <c r="F8" s="344"/>
      <c r="G8" s="344"/>
      <c r="H8" s="345"/>
      <c r="I8" s="346">
        <f>IF(ISERROR(ROUND(AVERAGE(D8:H8),0)),"",ROUND(AVERAGE(D8:H8),0))</f>
      </c>
      <c r="J8" s="353"/>
      <c r="K8" s="344"/>
      <c r="L8" s="344"/>
      <c r="M8" s="344"/>
      <c r="N8" s="344"/>
      <c r="O8" s="346">
        <f>IF(ISERROR(ROUND(AVERAGE(J8:N8),0)),"",ROUND(AVERAGE(J8:N8),0))</f>
      </c>
      <c r="P8" s="369">
        <f>IF('EVAL SER Y DECIDIR'!N8="","",'EVAL SER Y DECIDIR'!N8)</f>
      </c>
      <c r="Q8" s="347">
        <f>IF(AUTOEVALUACIÓN!C8="","",AUTOEVALUACIÓN!C8)</f>
      </c>
      <c r="R8" s="348">
        <f>IF(OR(C8="",I8="",O8="",P8="",Q8=""),"",SUM(C8,I8,O8,P8,Q8))</f>
      </c>
      <c r="S8" s="349"/>
      <c r="T8" s="349">
        <f>COUNTIFS(R8:R52,"&lt;101",R8:R52,"&gt;0")</f>
        <v>0</v>
      </c>
      <c r="U8" s="350">
        <f>COUNTIFS(R8:R52,"&lt;51",R8:R52,"&gt;1")</f>
        <v>0</v>
      </c>
      <c r="V8" s="350">
        <f>T8-U8</f>
        <v>0</v>
      </c>
      <c r="W8" s="350"/>
      <c r="X8" s="278"/>
      <c r="Y8" s="370"/>
    </row>
    <row r="9" ht="22.5" customHeight="1" spans="1:23" s="340" customFormat="1" x14ac:dyDescent="0.25">
      <c r="A9" s="341">
        <v>2</v>
      </c>
      <c r="B9" s="342" t="str">
        <f>IF(NOMINA!B2="","",NOMINA!B2)</f>
        <v>AZERO BLANCO SARAH JOYCE</v>
      </c>
      <c r="C9" s="369">
        <f>IF('EVAL SER Y DECIDIR'!H9="","",'EVAL SER Y DECIDIR'!H9)</f>
      </c>
      <c r="D9" s="344"/>
      <c r="E9" s="344"/>
      <c r="F9" s="344"/>
      <c r="G9" s="344"/>
      <c r="H9" s="345"/>
      <c r="I9" s="346">
        <f t="shared" ref="I9:I52" si="0">IF(ISERROR(ROUND(AVERAGE(D9:H9),0)),"",ROUND(AVERAGE(D9:H9),0))</f>
      </c>
      <c r="J9" s="353"/>
      <c r="K9" s="344"/>
      <c r="L9" s="344"/>
      <c r="M9" s="344"/>
      <c r="N9" s="344"/>
      <c r="O9" s="346">
        <f t="shared" ref="O9:O52" si="1">IF(ISERROR(ROUND(AVERAGE(J9:N9),0)),"",ROUND(AVERAGE(J9:N9),0))</f>
      </c>
      <c r="P9" s="369">
        <f>IF('EVAL SER Y DECIDIR'!N9="","",'EVAL SER Y DECIDIR'!N9)</f>
      </c>
      <c r="Q9" s="347">
        <f>IF(AUTOEVALUACIÓN!C9="","",AUTOEVALUACIÓN!C9)</f>
      </c>
      <c r="R9" s="348">
        <f t="shared" ref="R9:R55" si="2">IF(OR(C9="",I9="",O9="",P9="",Q9=""),"",SUM(C9,I9,O9,P9,Q9))</f>
      </c>
      <c r="S9" s="349"/>
      <c r="T9" s="349"/>
      <c r="U9" s="350"/>
      <c r="V9" s="350"/>
      <c r="W9" s="350"/>
    </row>
    <row r="10" ht="22.5" customHeight="1" spans="1:23" s="340" customFormat="1" x14ac:dyDescent="0.25">
      <c r="A10" s="341">
        <v>3</v>
      </c>
      <c r="B10" s="342" t="str">
        <f>IF(NOMINA!B3="","",NOMINA!B3)</f>
        <v>BAUTISTA MITA RODRIGO </v>
      </c>
      <c r="C10" s="369">
        <f>IF('EVAL SER Y DECIDIR'!H10="","",'EVAL SER Y DECIDIR'!H10)</f>
      </c>
      <c r="D10" s="344"/>
      <c r="E10" s="344"/>
      <c r="F10" s="344"/>
      <c r="G10" s="344"/>
      <c r="H10" s="345"/>
      <c r="I10" s="346">
        <f t="shared" si="0"/>
      </c>
      <c r="J10" s="353"/>
      <c r="K10" s="344"/>
      <c r="L10" s="344"/>
      <c r="M10" s="344"/>
      <c r="N10" s="344"/>
      <c r="O10" s="346">
        <f t="shared" si="1"/>
      </c>
      <c r="P10" s="369">
        <f>IF('EVAL SER Y DECIDIR'!N10="","",'EVAL SER Y DECIDIR'!N10)</f>
      </c>
      <c r="Q10" s="347">
        <f>IF(AUTOEVALUACIÓN!C10="","",AUTOEVALUACIÓN!C10)</f>
      </c>
      <c r="R10" s="348">
        <f t="shared" si="2"/>
      </c>
      <c r="S10" s="349"/>
      <c r="T10" s="349"/>
      <c r="U10" s="350"/>
      <c r="V10" s="350"/>
      <c r="W10" s="350"/>
    </row>
    <row r="11" ht="22.5" customHeight="1" spans="1:23" s="340" customFormat="1" x14ac:dyDescent="0.25">
      <c r="A11" s="341">
        <v>4</v>
      </c>
      <c r="B11" s="342" t="str">
        <f>IF(NOMINA!B4="","",NOMINA!B4)</f>
        <v>CANSECO PEREDO ANGELINA ISABELLA</v>
      </c>
      <c r="C11" s="369">
        <f>IF('EVAL SER Y DECIDIR'!H11="","",'EVAL SER Y DECIDIR'!H11)</f>
      </c>
      <c r="D11" s="344"/>
      <c r="E11" s="344"/>
      <c r="F11" s="344"/>
      <c r="G11" s="344"/>
      <c r="H11" s="345"/>
      <c r="I11" s="346">
        <f t="shared" si="0"/>
      </c>
      <c r="J11" s="353"/>
      <c r="K11" s="344"/>
      <c r="L11" s="344"/>
      <c r="M11" s="344"/>
      <c r="N11" s="344"/>
      <c r="O11" s="346">
        <f t="shared" si="1"/>
      </c>
      <c r="P11" s="369">
        <f>IF('EVAL SER Y DECIDIR'!N11="","",'EVAL SER Y DECIDIR'!N11)</f>
      </c>
      <c r="Q11" s="347">
        <f>IF(AUTOEVALUACIÓN!C11="","",AUTOEVALUACIÓN!C11)</f>
      </c>
      <c r="R11" s="348">
        <f t="shared" si="2"/>
      </c>
      <c r="S11" s="349"/>
      <c r="T11" s="349"/>
      <c r="U11" s="350"/>
      <c r="V11" s="350"/>
      <c r="W11" s="350"/>
    </row>
    <row r="12" ht="22.5" customHeight="1" spans="1:23" s="340" customFormat="1" x14ac:dyDescent="0.25">
      <c r="A12" s="341">
        <v>5</v>
      </c>
      <c r="B12" s="342" t="str">
        <f>IF(NOMINA!B5="","",NOMINA!B5)</f>
        <v>CERVANTES GUTIERREZ LUIS FERNANDO</v>
      </c>
      <c r="C12" s="369">
        <f>IF('EVAL SER Y DECIDIR'!H12="","",'EVAL SER Y DECIDIR'!H12)</f>
      </c>
      <c r="D12" s="344"/>
      <c r="E12" s="344"/>
      <c r="F12" s="344"/>
      <c r="G12" s="344"/>
      <c r="H12" s="345"/>
      <c r="I12" s="346">
        <f t="shared" si="0"/>
      </c>
      <c r="J12" s="353"/>
      <c r="K12" s="344"/>
      <c r="L12" s="344"/>
      <c r="M12" s="344"/>
      <c r="N12" s="344"/>
      <c r="O12" s="346">
        <f t="shared" si="1"/>
      </c>
      <c r="P12" s="369">
        <f>IF('EVAL SER Y DECIDIR'!N12="","",'EVAL SER Y DECIDIR'!N12)</f>
      </c>
      <c r="Q12" s="347">
        <f>IF(AUTOEVALUACIÓN!C12="","",AUTOEVALUACIÓN!C12)</f>
      </c>
      <c r="R12" s="348">
        <f t="shared" si="2"/>
      </c>
      <c r="S12" s="349"/>
      <c r="T12" s="349"/>
      <c r="U12" s="350"/>
      <c r="V12" s="350"/>
      <c r="W12" s="350"/>
    </row>
    <row r="13" ht="22.5" customHeight="1" spans="1:23" s="340" customFormat="1" x14ac:dyDescent="0.25">
      <c r="A13" s="341">
        <v>6</v>
      </c>
      <c r="B13" s="342" t="str">
        <f>IF(NOMINA!B6="","",NOMINA!B6)</f>
        <v>COLQUE QUENTA MICHELLE ANGELETH</v>
      </c>
      <c r="C13" s="369">
        <f>IF('EVAL SER Y DECIDIR'!H13="","",'EVAL SER Y DECIDIR'!H13)</f>
      </c>
      <c r="D13" s="344"/>
      <c r="E13" s="344"/>
      <c r="F13" s="344"/>
      <c r="G13" s="344"/>
      <c r="H13" s="345"/>
      <c r="I13" s="346">
        <f t="shared" si="0"/>
      </c>
      <c r="J13" s="353"/>
      <c r="K13" s="344"/>
      <c r="L13" s="344"/>
      <c r="M13" s="344"/>
      <c r="N13" s="344"/>
      <c r="O13" s="346">
        <f t="shared" si="1"/>
      </c>
      <c r="P13" s="369">
        <f>IF('EVAL SER Y DECIDIR'!N13="","",'EVAL SER Y DECIDIR'!N13)</f>
      </c>
      <c r="Q13" s="347">
        <f>IF(AUTOEVALUACIÓN!C13="","",AUTOEVALUACIÓN!C13)</f>
      </c>
      <c r="R13" s="348">
        <f t="shared" si="2"/>
      </c>
      <c r="S13" s="349"/>
      <c r="T13" s="349"/>
      <c r="U13" s="350"/>
      <c r="V13" s="350"/>
      <c r="W13" s="350"/>
    </row>
    <row r="14" ht="22.5" customHeight="1" spans="1:23" s="340" customFormat="1" x14ac:dyDescent="0.25">
      <c r="A14" s="341">
        <v>7</v>
      </c>
      <c r="B14" s="342" t="str">
        <f>IF(NOMINA!B7="","",NOMINA!B7)</f>
        <v>CORDOVA MONTAÑO KENDALL MATIAS</v>
      </c>
      <c r="C14" s="369">
        <f>IF('EVAL SER Y DECIDIR'!H14="","",'EVAL SER Y DECIDIR'!H14)</f>
      </c>
      <c r="D14" s="344"/>
      <c r="E14" s="344"/>
      <c r="F14" s="344"/>
      <c r="G14" s="344"/>
      <c r="H14" s="345"/>
      <c r="I14" s="346">
        <f t="shared" si="0"/>
      </c>
      <c r="J14" s="353"/>
      <c r="K14" s="344"/>
      <c r="L14" s="344"/>
      <c r="M14" s="344"/>
      <c r="N14" s="344"/>
      <c r="O14" s="346">
        <f t="shared" si="1"/>
      </c>
      <c r="P14" s="369">
        <f>IF('EVAL SER Y DECIDIR'!N14="","",'EVAL SER Y DECIDIR'!N14)</f>
      </c>
      <c r="Q14" s="347">
        <f>IF(AUTOEVALUACIÓN!C14="","",AUTOEVALUACIÓN!C14)</f>
      </c>
      <c r="R14" s="348">
        <f t="shared" si="2"/>
      </c>
      <c r="S14" s="349"/>
      <c r="T14" s="349"/>
      <c r="U14" s="350"/>
      <c r="V14" s="350"/>
      <c r="W14" s="350"/>
    </row>
    <row r="15" ht="22.5" customHeight="1" spans="1:23" s="340" customFormat="1" x14ac:dyDescent="0.25">
      <c r="A15" s="341">
        <v>8</v>
      </c>
      <c r="B15" s="342" t="str">
        <f>IF(NOMINA!B8="","",NOMINA!B8)</f>
        <v>CUCHALLO ALORAS CHRISTOPHER </v>
      </c>
      <c r="C15" s="369">
        <f>IF('EVAL SER Y DECIDIR'!H15="","",'EVAL SER Y DECIDIR'!H15)</f>
      </c>
      <c r="D15" s="344"/>
      <c r="E15" s="344"/>
      <c r="F15" s="344"/>
      <c r="G15" s="344"/>
      <c r="H15" s="345"/>
      <c r="I15" s="346">
        <f t="shared" si="0"/>
      </c>
      <c r="J15" s="353"/>
      <c r="K15" s="344"/>
      <c r="L15" s="344"/>
      <c r="M15" s="344"/>
      <c r="N15" s="344"/>
      <c r="O15" s="346">
        <f t="shared" si="1"/>
      </c>
      <c r="P15" s="369">
        <f>IF('EVAL SER Y DECIDIR'!N15="","",'EVAL SER Y DECIDIR'!N15)</f>
      </c>
      <c r="Q15" s="347">
        <f>IF(AUTOEVALUACIÓN!C15="","",AUTOEVALUACIÓN!C15)</f>
      </c>
      <c r="R15" s="348">
        <f t="shared" si="2"/>
      </c>
      <c r="S15" s="349"/>
      <c r="T15" s="349"/>
      <c r="U15" s="350"/>
      <c r="V15" s="350"/>
      <c r="W15" s="350"/>
    </row>
    <row r="16" ht="22.5" customHeight="1" spans="1:23" s="340" customFormat="1" x14ac:dyDescent="0.25">
      <c r="A16" s="341">
        <v>9</v>
      </c>
      <c r="B16" s="342" t="str">
        <f>IF(NOMINA!B9="","",NOMINA!B9)</f>
        <v>DUARTE MELO ANA CLARA</v>
      </c>
      <c r="C16" s="369">
        <f>IF('EVAL SER Y DECIDIR'!H16="","",'EVAL SER Y DECIDIR'!H16)</f>
      </c>
      <c r="D16" s="344"/>
      <c r="E16" s="344"/>
      <c r="F16" s="344"/>
      <c r="G16" s="344"/>
      <c r="H16" s="345"/>
      <c r="I16" s="346">
        <f t="shared" si="0"/>
      </c>
      <c r="J16" s="353"/>
      <c r="K16" s="344"/>
      <c r="L16" s="344"/>
      <c r="M16" s="344"/>
      <c r="N16" s="344"/>
      <c r="O16" s="346">
        <f t="shared" si="1"/>
      </c>
      <c r="P16" s="369">
        <f>IF('EVAL SER Y DECIDIR'!N16="","",'EVAL SER Y DECIDIR'!N16)</f>
      </c>
      <c r="Q16" s="347">
        <f>IF(AUTOEVALUACIÓN!C16="","",AUTOEVALUACIÓN!C16)</f>
      </c>
      <c r="R16" s="348">
        <f t="shared" si="2"/>
      </c>
      <c r="S16" s="349"/>
      <c r="T16" s="349"/>
      <c r="U16" s="350"/>
      <c r="V16" s="350"/>
      <c r="W16" s="350"/>
    </row>
    <row r="17" ht="22.5" customHeight="1" spans="1:23" s="340" customFormat="1" x14ac:dyDescent="0.25">
      <c r="A17" s="341">
        <v>10</v>
      </c>
      <c r="B17" s="342" t="str">
        <f>IF(NOMINA!B10="","",NOMINA!B10)</f>
        <v>GONZALES ROJAS ANTONELLA INDIRA</v>
      </c>
      <c r="C17" s="369">
        <f>IF('EVAL SER Y DECIDIR'!H17="","",'EVAL SER Y DECIDIR'!H17)</f>
      </c>
      <c r="D17" s="344"/>
      <c r="E17" s="344"/>
      <c r="F17" s="344"/>
      <c r="G17" s="344"/>
      <c r="H17" s="345"/>
      <c r="I17" s="346">
        <f t="shared" si="0"/>
      </c>
      <c r="J17" s="353"/>
      <c r="K17" s="344"/>
      <c r="L17" s="344"/>
      <c r="M17" s="344"/>
      <c r="N17" s="344"/>
      <c r="O17" s="346">
        <f t="shared" si="1"/>
      </c>
      <c r="P17" s="369">
        <f>IF('EVAL SER Y DECIDIR'!N17="","",'EVAL SER Y DECIDIR'!N17)</f>
      </c>
      <c r="Q17" s="347">
        <f>IF(AUTOEVALUACIÓN!C17="","",AUTOEVALUACIÓN!C17)</f>
      </c>
      <c r="R17" s="348">
        <f t="shared" si="2"/>
      </c>
      <c r="S17" s="349"/>
      <c r="T17" s="349"/>
      <c r="U17" s="350"/>
      <c r="V17" s="350"/>
      <c r="W17" s="350"/>
    </row>
    <row r="18" ht="22.5" customHeight="1" spans="1:23" s="340" customFormat="1" x14ac:dyDescent="0.25">
      <c r="A18" s="341">
        <v>11</v>
      </c>
      <c r="B18" s="342" t="str">
        <f>IF(NOMINA!B11="","",NOMINA!B11)</f>
        <v>GUERRA PANTIGOSO ROGER ALEJANDRO</v>
      </c>
      <c r="C18" s="369">
        <f>IF('EVAL SER Y DECIDIR'!H18="","",'EVAL SER Y DECIDIR'!H18)</f>
      </c>
      <c r="D18" s="344"/>
      <c r="E18" s="344"/>
      <c r="F18" s="344"/>
      <c r="G18" s="344"/>
      <c r="H18" s="345"/>
      <c r="I18" s="346">
        <f t="shared" si="0"/>
      </c>
      <c r="J18" s="353"/>
      <c r="K18" s="344"/>
      <c r="L18" s="344"/>
      <c r="M18" s="344"/>
      <c r="N18" s="344"/>
      <c r="O18" s="346">
        <f t="shared" si="1"/>
      </c>
      <c r="P18" s="369">
        <f>IF('EVAL SER Y DECIDIR'!N18="","",'EVAL SER Y DECIDIR'!N18)</f>
      </c>
      <c r="Q18" s="347">
        <f>IF(AUTOEVALUACIÓN!C18="","",AUTOEVALUACIÓN!C18)</f>
      </c>
      <c r="R18" s="348">
        <f t="shared" si="2"/>
      </c>
      <c r="S18" s="349"/>
      <c r="T18" s="349"/>
      <c r="U18" s="350"/>
      <c r="V18" s="350"/>
      <c r="W18" s="350"/>
    </row>
    <row r="19" ht="22.5" customHeight="1" spans="1:23" s="340" customFormat="1" x14ac:dyDescent="0.25">
      <c r="A19" s="341">
        <v>12</v>
      </c>
      <c r="B19" s="342" t="str">
        <f>IF(NOMINA!B12="","",NOMINA!B12)</f>
        <v>LEON GARNICA JUNIOR ISAIAS</v>
      </c>
      <c r="C19" s="369">
        <f>IF('EVAL SER Y DECIDIR'!H19="","",'EVAL SER Y DECIDIR'!H19)</f>
      </c>
      <c r="D19" s="344"/>
      <c r="E19" s="344"/>
      <c r="F19" s="344"/>
      <c r="G19" s="344"/>
      <c r="H19" s="345"/>
      <c r="I19" s="346">
        <f t="shared" si="0"/>
      </c>
      <c r="J19" s="353"/>
      <c r="K19" s="344"/>
      <c r="L19" s="344"/>
      <c r="M19" s="344"/>
      <c r="N19" s="344"/>
      <c r="O19" s="346">
        <f t="shared" si="1"/>
      </c>
      <c r="P19" s="369">
        <f>IF('EVAL SER Y DECIDIR'!N19="","",'EVAL SER Y DECIDIR'!N19)</f>
      </c>
      <c r="Q19" s="347">
        <f>IF(AUTOEVALUACIÓN!C19="","",AUTOEVALUACIÓN!C19)</f>
      </c>
      <c r="R19" s="348">
        <f t="shared" si="2"/>
      </c>
      <c r="S19" s="349"/>
      <c r="T19" s="349"/>
      <c r="U19" s="350"/>
      <c r="V19" s="350"/>
      <c r="W19" s="350"/>
    </row>
    <row r="20" ht="22.5" customHeight="1" spans="1:23" s="340" customFormat="1" x14ac:dyDescent="0.25">
      <c r="A20" s="341">
        <v>13</v>
      </c>
      <c r="B20" s="342" t="str">
        <f>IF(NOMINA!B13="","",NOMINA!B13)</f>
        <v>MAMANI ESTRADA MARISOL CARMEN</v>
      </c>
      <c r="C20" s="369">
        <f>IF('EVAL SER Y DECIDIR'!H20="","",'EVAL SER Y DECIDIR'!H20)</f>
      </c>
      <c r="D20" s="344"/>
      <c r="E20" s="344"/>
      <c r="F20" s="344"/>
      <c r="G20" s="344"/>
      <c r="H20" s="345"/>
      <c r="I20" s="346">
        <f t="shared" si="0"/>
      </c>
      <c r="J20" s="353"/>
      <c r="K20" s="344"/>
      <c r="L20" s="344"/>
      <c r="M20" s="344"/>
      <c r="N20" s="344"/>
      <c r="O20" s="346">
        <f t="shared" si="1"/>
      </c>
      <c r="P20" s="369">
        <f>IF('EVAL SER Y DECIDIR'!N20="","",'EVAL SER Y DECIDIR'!N20)</f>
      </c>
      <c r="Q20" s="347">
        <f>IF(AUTOEVALUACIÓN!C20="","",AUTOEVALUACIÓN!C20)</f>
      </c>
      <c r="R20" s="348">
        <f t="shared" si="2"/>
      </c>
      <c r="S20" s="349"/>
      <c r="T20" s="349"/>
      <c r="U20" s="350"/>
      <c r="V20" s="350"/>
      <c r="W20" s="350"/>
    </row>
    <row r="21" ht="22.5" customHeight="1" spans="1:23" s="340" customFormat="1" x14ac:dyDescent="0.25">
      <c r="A21" s="341">
        <v>14</v>
      </c>
      <c r="B21" s="342" t="str">
        <f>IF(NOMINA!B14="","",NOMINA!B14)</f>
        <v>MURILLO CALIZAYA DAVID GABRIEL</v>
      </c>
      <c r="C21" s="369">
        <f>IF('EVAL SER Y DECIDIR'!H21="","",'EVAL SER Y DECIDIR'!H21)</f>
      </c>
      <c r="D21" s="344"/>
      <c r="E21" s="344"/>
      <c r="F21" s="344"/>
      <c r="G21" s="344"/>
      <c r="H21" s="345"/>
      <c r="I21" s="346">
        <f t="shared" si="0"/>
      </c>
      <c r="J21" s="353"/>
      <c r="K21" s="344"/>
      <c r="L21" s="344"/>
      <c r="M21" s="344"/>
      <c r="N21" s="344"/>
      <c r="O21" s="346">
        <f t="shared" si="1"/>
      </c>
      <c r="P21" s="369">
        <f>IF('EVAL SER Y DECIDIR'!N21="","",'EVAL SER Y DECIDIR'!N21)</f>
      </c>
      <c r="Q21" s="347">
        <f>IF(AUTOEVALUACIÓN!C21="","",AUTOEVALUACIÓN!C21)</f>
      </c>
      <c r="R21" s="348">
        <f t="shared" si="2"/>
      </c>
      <c r="S21" s="349"/>
      <c r="T21" s="349"/>
      <c r="U21" s="350"/>
      <c r="V21" s="350"/>
      <c r="W21" s="350"/>
    </row>
    <row r="22" ht="22.5" customHeight="1" spans="1:23" s="340" customFormat="1" x14ac:dyDescent="0.25">
      <c r="A22" s="341">
        <v>15</v>
      </c>
      <c r="B22" s="342" t="str">
        <f>IF(NOMINA!B15="","",NOMINA!B15)</f>
        <v>OROSCO LIMACHI ADRIAN </v>
      </c>
      <c r="C22" s="369">
        <f>IF('EVAL SER Y DECIDIR'!H22="","",'EVAL SER Y DECIDIR'!H22)</f>
      </c>
      <c r="D22" s="344"/>
      <c r="E22" s="344"/>
      <c r="F22" s="344"/>
      <c r="G22" s="344"/>
      <c r="H22" s="345"/>
      <c r="I22" s="346">
        <f t="shared" si="0"/>
      </c>
      <c r="J22" s="353"/>
      <c r="K22" s="344"/>
      <c r="L22" s="344"/>
      <c r="M22" s="344"/>
      <c r="N22" s="344"/>
      <c r="O22" s="346">
        <f t="shared" si="1"/>
      </c>
      <c r="P22" s="369">
        <f>IF('EVAL SER Y DECIDIR'!N22="","",'EVAL SER Y DECIDIR'!N22)</f>
      </c>
      <c r="Q22" s="347">
        <f>IF(AUTOEVALUACIÓN!C22="","",AUTOEVALUACIÓN!C22)</f>
      </c>
      <c r="R22" s="348">
        <f t="shared" si="2"/>
      </c>
      <c r="S22" s="349"/>
      <c r="T22" s="349"/>
      <c r="U22" s="350"/>
      <c r="V22" s="350"/>
      <c r="W22" s="350"/>
    </row>
    <row r="23" ht="22.5" customHeight="1" spans="1:23" s="340" customFormat="1" x14ac:dyDescent="0.25">
      <c r="A23" s="341">
        <v>16</v>
      </c>
      <c r="B23" s="342" t="str">
        <f>IF(NOMINA!B16="","",NOMINA!B16)</f>
        <v>REINAGA CHOQUECALLATA DAYANA </v>
      </c>
      <c r="C23" s="369">
        <f>IF('EVAL SER Y DECIDIR'!H23="","",'EVAL SER Y DECIDIR'!H23)</f>
      </c>
      <c r="D23" s="344"/>
      <c r="E23" s="344"/>
      <c r="F23" s="344"/>
      <c r="G23" s="344"/>
      <c r="H23" s="345"/>
      <c r="I23" s="346">
        <f t="shared" si="0"/>
      </c>
      <c r="J23" s="353"/>
      <c r="K23" s="344"/>
      <c r="L23" s="344"/>
      <c r="M23" s="344"/>
      <c r="N23" s="344"/>
      <c r="O23" s="346">
        <f t="shared" si="1"/>
      </c>
      <c r="P23" s="369">
        <f>IF('EVAL SER Y DECIDIR'!N23="","",'EVAL SER Y DECIDIR'!N23)</f>
      </c>
      <c r="Q23" s="347">
        <f>IF(AUTOEVALUACIÓN!C23="","",AUTOEVALUACIÓN!C23)</f>
      </c>
      <c r="R23" s="348">
        <f t="shared" si="2"/>
      </c>
      <c r="S23" s="349"/>
      <c r="T23" s="349"/>
      <c r="U23" s="350"/>
      <c r="V23" s="350"/>
      <c r="W23" s="350"/>
    </row>
    <row r="24" ht="22.5" customHeight="1" spans="1:23" s="340" customFormat="1" x14ac:dyDescent="0.25">
      <c r="A24" s="341">
        <v>17</v>
      </c>
      <c r="B24" s="342" t="str">
        <f>IF(NOMINA!B17="","",NOMINA!B17)</f>
        <v>RIVERO VIDAL LUZ MARIA</v>
      </c>
      <c r="C24" s="369">
        <f>IF('EVAL SER Y DECIDIR'!H24="","",'EVAL SER Y DECIDIR'!H24)</f>
      </c>
      <c r="D24" s="344"/>
      <c r="E24" s="344"/>
      <c r="F24" s="344"/>
      <c r="G24" s="344"/>
      <c r="H24" s="345"/>
      <c r="I24" s="346">
        <f t="shared" si="0"/>
      </c>
      <c r="J24" s="353"/>
      <c r="K24" s="344"/>
      <c r="L24" s="344"/>
      <c r="M24" s="344"/>
      <c r="N24" s="344"/>
      <c r="O24" s="346">
        <f t="shared" si="1"/>
      </c>
      <c r="P24" s="369">
        <f>IF('EVAL SER Y DECIDIR'!N24="","",'EVAL SER Y DECIDIR'!N24)</f>
      </c>
      <c r="Q24" s="347">
        <f>IF(AUTOEVALUACIÓN!C24="","",AUTOEVALUACIÓN!C24)</f>
      </c>
      <c r="R24" s="348">
        <f t="shared" si="2"/>
      </c>
      <c r="S24" s="349"/>
      <c r="T24" s="349"/>
      <c r="U24" s="350"/>
      <c r="V24" s="350"/>
      <c r="W24" s="350"/>
    </row>
    <row r="25" ht="22.5" customHeight="1" spans="1:23" s="340" customFormat="1" x14ac:dyDescent="0.25">
      <c r="A25" s="341">
        <v>18</v>
      </c>
      <c r="B25" s="342" t="str">
        <f>IF(NOMINA!B18="","",NOMINA!B18)</f>
        <v>ROJAS MESA KIMBERLYN DARLY</v>
      </c>
      <c r="C25" s="369">
        <f>IF('EVAL SER Y DECIDIR'!H25="","",'EVAL SER Y DECIDIR'!H25)</f>
      </c>
      <c r="D25" s="344"/>
      <c r="E25" s="344"/>
      <c r="F25" s="344"/>
      <c r="G25" s="344"/>
      <c r="H25" s="345"/>
      <c r="I25" s="346">
        <f t="shared" si="0"/>
      </c>
      <c r="J25" s="353"/>
      <c r="K25" s="344"/>
      <c r="L25" s="344"/>
      <c r="M25" s="344"/>
      <c r="N25" s="344"/>
      <c r="O25" s="346">
        <f t="shared" si="1"/>
      </c>
      <c r="P25" s="369">
        <f>IF('EVAL SER Y DECIDIR'!N25="","",'EVAL SER Y DECIDIR'!N25)</f>
      </c>
      <c r="Q25" s="347">
        <f>IF(AUTOEVALUACIÓN!C25="","",AUTOEVALUACIÓN!C25)</f>
      </c>
      <c r="R25" s="348">
        <f t="shared" si="2"/>
      </c>
      <c r="S25" s="349"/>
      <c r="T25" s="349"/>
      <c r="U25" s="350"/>
      <c r="V25" s="350"/>
      <c r="W25" s="350"/>
    </row>
    <row r="26" ht="22.5" customHeight="1" spans="1:23" s="340" customFormat="1" x14ac:dyDescent="0.25">
      <c r="A26" s="341">
        <v>19</v>
      </c>
      <c r="B26" s="342" t="str">
        <f>IF(NOMINA!B19="","",NOMINA!B19)</f>
        <v>SOLIZ SAAVEDRA FERNANDO MARTIN</v>
      </c>
      <c r="C26" s="369">
        <f>IF('EVAL SER Y DECIDIR'!H26="","",'EVAL SER Y DECIDIR'!H26)</f>
      </c>
      <c r="D26" s="344"/>
      <c r="E26" s="344"/>
      <c r="F26" s="344"/>
      <c r="G26" s="344"/>
      <c r="H26" s="345"/>
      <c r="I26" s="346">
        <f t="shared" si="0"/>
      </c>
      <c r="J26" s="353"/>
      <c r="K26" s="344"/>
      <c r="L26" s="344"/>
      <c r="M26" s="344"/>
      <c r="N26" s="344"/>
      <c r="O26" s="346">
        <f t="shared" si="1"/>
      </c>
      <c r="P26" s="369">
        <f>IF('EVAL SER Y DECIDIR'!N26="","",'EVAL SER Y DECIDIR'!N26)</f>
      </c>
      <c r="Q26" s="347">
        <f>IF(AUTOEVALUACIÓN!C26="","",AUTOEVALUACIÓN!C26)</f>
      </c>
      <c r="R26" s="348">
        <f t="shared" si="2"/>
      </c>
      <c r="S26" s="349"/>
      <c r="T26" s="349"/>
      <c r="U26" s="350"/>
      <c r="V26" s="350"/>
      <c r="W26" s="350"/>
    </row>
    <row r="27" ht="22.5" customHeight="1" spans="1:23" s="340" customFormat="1" x14ac:dyDescent="0.25">
      <c r="A27" s="341">
        <v>20</v>
      </c>
      <c r="B27" s="342" t="str">
        <f>IF(NOMINA!B20="","",NOMINA!B20)</f>
        <v>VILLARROEL CAMPOS ISAIAS ORIOL</v>
      </c>
      <c r="C27" s="369">
        <f>IF('EVAL SER Y DECIDIR'!H27="","",'EVAL SER Y DECIDIR'!H27)</f>
      </c>
      <c r="D27" s="344"/>
      <c r="E27" s="344"/>
      <c r="F27" s="344"/>
      <c r="G27" s="344"/>
      <c r="H27" s="345"/>
      <c r="I27" s="346">
        <f t="shared" si="0"/>
      </c>
      <c r="J27" s="353"/>
      <c r="K27" s="344"/>
      <c r="L27" s="344"/>
      <c r="M27" s="344"/>
      <c r="N27" s="344"/>
      <c r="O27" s="346">
        <f t="shared" si="1"/>
      </c>
      <c r="P27" s="369">
        <f>IF('EVAL SER Y DECIDIR'!N27="","",'EVAL SER Y DECIDIR'!N27)</f>
      </c>
      <c r="Q27" s="347">
        <f>IF(AUTOEVALUACIÓN!C27="","",AUTOEVALUACIÓN!C27)</f>
      </c>
      <c r="R27" s="348">
        <f t="shared" si="2"/>
      </c>
      <c r="S27" s="349"/>
      <c r="T27" s="349"/>
      <c r="U27" s="350"/>
      <c r="V27" s="350"/>
      <c r="W27" s="350"/>
    </row>
    <row r="28" ht="22.5" customHeight="1" spans="1:23" s="340" customFormat="1" x14ac:dyDescent="0.25">
      <c r="A28" s="341">
        <v>21</v>
      </c>
      <c r="B28" s="342" t="str">
        <f>IF(NOMINA!B21="","",NOMINA!B21)</f>
        <v>  </v>
      </c>
      <c r="C28" s="369">
        <f>IF('EVAL SER Y DECIDIR'!H28="","",'EVAL SER Y DECIDIR'!H28)</f>
      </c>
      <c r="D28" s="344"/>
      <c r="E28" s="344"/>
      <c r="F28" s="344"/>
      <c r="G28" s="344"/>
      <c r="H28" s="345"/>
      <c r="I28" s="346">
        <f t="shared" si="0"/>
      </c>
      <c r="J28" s="353"/>
      <c r="K28" s="344"/>
      <c r="L28" s="344"/>
      <c r="M28" s="344"/>
      <c r="N28" s="344"/>
      <c r="O28" s="346">
        <f t="shared" si="1"/>
      </c>
      <c r="P28" s="369">
        <f>IF('EVAL SER Y DECIDIR'!N28="","",'EVAL SER Y DECIDIR'!N28)</f>
      </c>
      <c r="Q28" s="347">
        <f>IF(AUTOEVALUACIÓN!C28="","",AUTOEVALUACIÓN!C28)</f>
      </c>
      <c r="R28" s="348">
        <f t="shared" si="2"/>
      </c>
      <c r="S28" s="349"/>
      <c r="T28" s="349"/>
      <c r="U28" s="350"/>
      <c r="V28" s="350"/>
      <c r="W28" s="350"/>
    </row>
    <row r="29" ht="22.5" customHeight="1" spans="1:23" s="340" customFormat="1" x14ac:dyDescent="0.25">
      <c r="A29" s="341">
        <v>22</v>
      </c>
      <c r="B29" s="342" t="str">
        <f>IF(NOMINA!B22="","",NOMINA!B22)</f>
        <v>  </v>
      </c>
      <c r="C29" s="369">
        <f>IF('EVAL SER Y DECIDIR'!H29="","",'EVAL SER Y DECIDIR'!H29)</f>
      </c>
      <c r="D29" s="344"/>
      <c r="E29" s="344"/>
      <c r="F29" s="344"/>
      <c r="G29" s="344"/>
      <c r="H29" s="345"/>
      <c r="I29" s="346">
        <f t="shared" si="0"/>
      </c>
      <c r="J29" s="353"/>
      <c r="K29" s="344"/>
      <c r="L29" s="344"/>
      <c r="M29" s="344"/>
      <c r="N29" s="344"/>
      <c r="O29" s="346">
        <f t="shared" si="1"/>
      </c>
      <c r="P29" s="369">
        <f>IF('EVAL SER Y DECIDIR'!N29="","",'EVAL SER Y DECIDIR'!N29)</f>
      </c>
      <c r="Q29" s="347">
        <f>IF(AUTOEVALUACIÓN!C29="","",AUTOEVALUACIÓN!C29)</f>
      </c>
      <c r="R29" s="348">
        <f t="shared" si="2"/>
      </c>
      <c r="S29" s="349"/>
      <c r="T29" s="349"/>
      <c r="U29" s="350"/>
      <c r="V29" s="350"/>
      <c r="W29" s="350"/>
    </row>
    <row r="30" ht="22.5" customHeight="1" spans="1:23" s="340" customFormat="1" x14ac:dyDescent="0.25">
      <c r="A30" s="341">
        <v>23</v>
      </c>
      <c r="B30" s="342" t="str">
        <f>IF(NOMINA!B23="","",NOMINA!B23)</f>
        <v>  </v>
      </c>
      <c r="C30" s="369">
        <f>IF('EVAL SER Y DECIDIR'!H30="","",'EVAL SER Y DECIDIR'!H30)</f>
      </c>
      <c r="D30" s="344"/>
      <c r="E30" s="344"/>
      <c r="F30" s="344"/>
      <c r="G30" s="344"/>
      <c r="H30" s="345"/>
      <c r="I30" s="346">
        <f t="shared" si="0"/>
      </c>
      <c r="J30" s="353"/>
      <c r="K30" s="344"/>
      <c r="L30" s="344"/>
      <c r="M30" s="344"/>
      <c r="N30" s="344"/>
      <c r="O30" s="346">
        <f t="shared" si="1"/>
      </c>
      <c r="P30" s="369">
        <f>IF('EVAL SER Y DECIDIR'!N30="","",'EVAL SER Y DECIDIR'!N30)</f>
      </c>
      <c r="Q30" s="347">
        <f>IF(AUTOEVALUACIÓN!C30="","",AUTOEVALUACIÓN!C30)</f>
      </c>
      <c r="R30" s="348">
        <f t="shared" si="2"/>
      </c>
      <c r="S30" s="349"/>
      <c r="T30" s="349"/>
      <c r="U30" s="350"/>
      <c r="V30" s="350"/>
      <c r="W30" s="350"/>
    </row>
    <row r="31" ht="22.5" customHeight="1" spans="1:23" s="340" customFormat="1" x14ac:dyDescent="0.25">
      <c r="A31" s="341">
        <v>24</v>
      </c>
      <c r="B31" s="342" t="str">
        <f>IF(NOMINA!B24="","",NOMINA!B24)</f>
        <v>  </v>
      </c>
      <c r="C31" s="369">
        <f>IF('EVAL SER Y DECIDIR'!H31="","",'EVAL SER Y DECIDIR'!H31)</f>
      </c>
      <c r="D31" s="344"/>
      <c r="E31" s="344"/>
      <c r="F31" s="344"/>
      <c r="G31" s="344"/>
      <c r="H31" s="345"/>
      <c r="I31" s="346">
        <f t="shared" si="0"/>
      </c>
      <c r="J31" s="353"/>
      <c r="K31" s="344"/>
      <c r="L31" s="344"/>
      <c r="M31" s="344"/>
      <c r="N31" s="344"/>
      <c r="O31" s="346">
        <f t="shared" si="1"/>
      </c>
      <c r="P31" s="369">
        <f>IF('EVAL SER Y DECIDIR'!N31="","",'EVAL SER Y DECIDIR'!N31)</f>
      </c>
      <c r="Q31" s="347">
        <f>IF(AUTOEVALUACIÓN!C31="","",AUTOEVALUACIÓN!C31)</f>
      </c>
      <c r="R31" s="348">
        <f t="shared" si="2"/>
      </c>
      <c r="S31" s="349"/>
      <c r="T31" s="349"/>
      <c r="U31" s="350"/>
      <c r="V31" s="350"/>
      <c r="W31" s="350"/>
    </row>
    <row r="32" ht="22.5" customHeight="1" spans="1:23" s="340" customFormat="1" x14ac:dyDescent="0.25">
      <c r="A32" s="341">
        <v>25</v>
      </c>
      <c r="B32" s="342" t="str">
        <f>IF(NOMINA!B25="","",NOMINA!B25)</f>
        <v>  </v>
      </c>
      <c r="C32" s="369">
        <f>IF('EVAL SER Y DECIDIR'!H32="","",'EVAL SER Y DECIDIR'!H32)</f>
      </c>
      <c r="D32" s="344"/>
      <c r="E32" s="344"/>
      <c r="F32" s="344"/>
      <c r="G32" s="344"/>
      <c r="H32" s="345"/>
      <c r="I32" s="346">
        <f t="shared" si="0"/>
      </c>
      <c r="J32" s="353"/>
      <c r="K32" s="344"/>
      <c r="L32" s="344"/>
      <c r="M32" s="344"/>
      <c r="N32" s="344"/>
      <c r="O32" s="346">
        <f t="shared" si="1"/>
      </c>
      <c r="P32" s="369">
        <f>IF('EVAL SER Y DECIDIR'!N32="","",'EVAL SER Y DECIDIR'!N32)</f>
      </c>
      <c r="Q32" s="347">
        <f>IF(AUTOEVALUACIÓN!C32="","",AUTOEVALUACIÓN!C32)</f>
      </c>
      <c r="R32" s="348">
        <f t="shared" si="2"/>
      </c>
      <c r="S32" s="349"/>
      <c r="T32" s="349"/>
      <c r="U32" s="350"/>
      <c r="V32" s="350"/>
      <c r="W32" s="350"/>
    </row>
    <row r="33" ht="18.95" customHeight="1" hidden="1" spans="1:23" s="340" customFormat="1" x14ac:dyDescent="0.25">
      <c r="A33" s="341">
        <v>26</v>
      </c>
      <c r="B33" s="342" t="str">
        <f>IF(NOMINA!B26="","",NOMINA!B26)</f>
        <v>  </v>
      </c>
      <c r="C33" s="369">
        <f>IF('EVAL SER Y DECIDIR'!H33="","",'EVAL SER Y DECIDIR'!H33)</f>
      </c>
      <c r="D33" s="344"/>
      <c r="E33" s="344"/>
      <c r="F33" s="344"/>
      <c r="G33" s="344"/>
      <c r="H33" s="345"/>
      <c r="I33" s="346">
        <f t="shared" si="0"/>
      </c>
      <c r="J33" s="353"/>
      <c r="K33" s="344"/>
      <c r="L33" s="344"/>
      <c r="M33" s="344"/>
      <c r="N33" s="344"/>
      <c r="O33" s="346">
        <f t="shared" si="1"/>
      </c>
      <c r="P33" s="369">
        <f>IF('EVAL SER Y DECIDIR'!N33="","",'EVAL SER Y DECIDIR'!N33)</f>
      </c>
      <c r="Q33" s="347">
        <f>IF(AUTOEVALUACIÓN!C33="","",AUTOEVALUACIÓN!C33)</f>
      </c>
      <c r="R33" s="348">
        <f t="shared" si="2"/>
      </c>
      <c r="S33" s="349"/>
      <c r="T33" s="349"/>
      <c r="U33" s="350"/>
      <c r="V33" s="350"/>
      <c r="W33" s="350"/>
    </row>
    <row r="34" ht="18.95" customHeight="1" hidden="1" spans="1:23" s="340" customFormat="1" x14ac:dyDescent="0.25">
      <c r="A34" s="341">
        <v>27</v>
      </c>
      <c r="B34" s="342" t="str">
        <f>IF(NOMINA!B27="","",NOMINA!B27)</f>
        <v>  </v>
      </c>
      <c r="C34" s="369">
        <f>IF('EVAL SER Y DECIDIR'!H34="","",'EVAL SER Y DECIDIR'!H34)</f>
      </c>
      <c r="D34" s="344"/>
      <c r="E34" s="344"/>
      <c r="F34" s="344"/>
      <c r="G34" s="344"/>
      <c r="H34" s="345"/>
      <c r="I34" s="346">
        <f t="shared" si="0"/>
      </c>
      <c r="J34" s="353"/>
      <c r="K34" s="344"/>
      <c r="L34" s="344"/>
      <c r="M34" s="344"/>
      <c r="N34" s="344"/>
      <c r="O34" s="346">
        <f t="shared" si="1"/>
      </c>
      <c r="P34" s="369">
        <f>IF('EVAL SER Y DECIDIR'!N34="","",'EVAL SER Y DECIDIR'!N34)</f>
      </c>
      <c r="Q34" s="347">
        <f>IF(AUTOEVALUACIÓN!C34="","",AUTOEVALUACIÓN!C34)</f>
      </c>
      <c r="R34" s="348">
        <f t="shared" si="2"/>
      </c>
      <c r="S34" s="349"/>
      <c r="T34" s="349"/>
      <c r="U34" s="350"/>
      <c r="V34" s="350"/>
      <c r="W34" s="350"/>
    </row>
    <row r="35" ht="18.95" customHeight="1" hidden="1" spans="1:23" s="340" customFormat="1" x14ac:dyDescent="0.25">
      <c r="A35" s="341">
        <v>28</v>
      </c>
      <c r="B35" s="342" t="str">
        <f>IF(NOMINA!B28="","",NOMINA!B28)</f>
        <v>  </v>
      </c>
      <c r="C35" s="369">
        <f>IF('EVAL SER Y DECIDIR'!H35="","",'EVAL SER Y DECIDIR'!H35)</f>
      </c>
      <c r="D35" s="344"/>
      <c r="E35" s="344"/>
      <c r="F35" s="344"/>
      <c r="G35" s="344"/>
      <c r="H35" s="345"/>
      <c r="I35" s="346">
        <f t="shared" si="0"/>
      </c>
      <c r="J35" s="353"/>
      <c r="K35" s="344"/>
      <c r="L35" s="344"/>
      <c r="M35" s="344"/>
      <c r="N35" s="344"/>
      <c r="O35" s="346">
        <f t="shared" si="1"/>
      </c>
      <c r="P35" s="369">
        <f>IF('EVAL SER Y DECIDIR'!N35="","",'EVAL SER Y DECIDIR'!N35)</f>
      </c>
      <c r="Q35" s="347">
        <f>IF(AUTOEVALUACIÓN!C35="","",AUTOEVALUACIÓN!C35)</f>
      </c>
      <c r="R35" s="348">
        <f t="shared" si="2"/>
      </c>
      <c r="S35" s="349"/>
      <c r="T35" s="349"/>
      <c r="U35" s="350"/>
      <c r="V35" s="350"/>
      <c r="W35" s="350"/>
    </row>
    <row r="36" ht="18.95" customHeight="1" hidden="1" spans="1:23" s="340" customFormat="1" x14ac:dyDescent="0.25">
      <c r="A36" s="341">
        <v>29</v>
      </c>
      <c r="B36" s="342" t="str">
        <f>IF(NOMINA!B29="","",NOMINA!B29)</f>
        <v>  </v>
      </c>
      <c r="C36" s="369">
        <f>IF('EVAL SER Y DECIDIR'!H36="","",'EVAL SER Y DECIDIR'!H36)</f>
      </c>
      <c r="D36" s="344"/>
      <c r="E36" s="344"/>
      <c r="F36" s="344"/>
      <c r="G36" s="344"/>
      <c r="H36" s="345"/>
      <c r="I36" s="346">
        <f t="shared" si="0"/>
      </c>
      <c r="J36" s="353"/>
      <c r="K36" s="344"/>
      <c r="L36" s="344"/>
      <c r="M36" s="344"/>
      <c r="N36" s="344"/>
      <c r="O36" s="346">
        <f t="shared" si="1"/>
      </c>
      <c r="P36" s="369">
        <f>IF('EVAL SER Y DECIDIR'!N36="","",'EVAL SER Y DECIDIR'!N36)</f>
      </c>
      <c r="Q36" s="347">
        <f>IF(AUTOEVALUACIÓN!C36="","",AUTOEVALUACIÓN!C36)</f>
      </c>
      <c r="R36" s="348">
        <f t="shared" si="2"/>
      </c>
      <c r="S36" s="349"/>
      <c r="T36" s="349"/>
      <c r="U36" s="350"/>
      <c r="V36" s="350"/>
      <c r="W36" s="350"/>
    </row>
    <row r="37" ht="18.95" customHeight="1" hidden="1" spans="1:23" s="340" customFormat="1" x14ac:dyDescent="0.25">
      <c r="A37" s="341">
        <v>30</v>
      </c>
      <c r="B37" s="342" t="str">
        <f>IF(NOMINA!B30="","",NOMINA!B30)</f>
        <v>  </v>
      </c>
      <c r="C37" s="369">
        <f>IF('EVAL SER Y DECIDIR'!H37="","",'EVAL SER Y DECIDIR'!H37)</f>
      </c>
      <c r="D37" s="344"/>
      <c r="E37" s="344"/>
      <c r="F37" s="344"/>
      <c r="G37" s="344"/>
      <c r="H37" s="345"/>
      <c r="I37" s="346">
        <f t="shared" si="0"/>
      </c>
      <c r="J37" s="353"/>
      <c r="K37" s="344"/>
      <c r="L37" s="344"/>
      <c r="M37" s="344"/>
      <c r="N37" s="344"/>
      <c r="O37" s="346">
        <f t="shared" si="1"/>
      </c>
      <c r="P37" s="369">
        <f>IF('EVAL SER Y DECIDIR'!N37="","",'EVAL SER Y DECIDIR'!N37)</f>
      </c>
      <c r="Q37" s="347">
        <f>IF(AUTOEVALUACIÓN!C37="","",AUTOEVALUACIÓN!C37)</f>
      </c>
      <c r="R37" s="348">
        <f t="shared" si="2"/>
      </c>
      <c r="S37" s="349"/>
      <c r="T37" s="349"/>
      <c r="U37" s="350"/>
      <c r="V37" s="350"/>
      <c r="W37" s="350"/>
    </row>
    <row r="38" ht="16.5" customHeight="1" hidden="1" spans="1:23" s="340" customFormat="1" x14ac:dyDescent="0.25">
      <c r="A38" s="341">
        <v>31</v>
      </c>
      <c r="B38" s="342" t="str">
        <f>IF(NOMINA!B31="","",NOMINA!B31)</f>
        <v>  </v>
      </c>
      <c r="C38" s="369">
        <f>IF('EVAL SER Y DECIDIR'!H38="","",'EVAL SER Y DECIDIR'!H38)</f>
      </c>
      <c r="D38" s="344"/>
      <c r="E38" s="344"/>
      <c r="F38" s="344"/>
      <c r="G38" s="344"/>
      <c r="H38" s="345"/>
      <c r="I38" s="346">
        <f t="shared" si="0"/>
      </c>
      <c r="J38" s="353"/>
      <c r="K38" s="344"/>
      <c r="L38" s="344"/>
      <c r="M38" s="344"/>
      <c r="N38" s="344"/>
      <c r="O38" s="346">
        <f t="shared" si="1"/>
      </c>
      <c r="P38" s="369">
        <f>IF('EVAL SER Y DECIDIR'!N38="","",'EVAL SER Y DECIDIR'!N38)</f>
      </c>
      <c r="Q38" s="347">
        <f>IF(AUTOEVALUACIÓN!C38="","",AUTOEVALUACIÓN!C38)</f>
      </c>
      <c r="R38" s="348">
        <f t="shared" si="2"/>
      </c>
      <c r="S38" s="349"/>
      <c r="T38" s="349"/>
      <c r="U38" s="350"/>
      <c r="V38" s="350"/>
      <c r="W38" s="350"/>
    </row>
    <row r="39" ht="16.5" customHeight="1" hidden="1" spans="1:23" s="340" customFormat="1" x14ac:dyDescent="0.25">
      <c r="A39" s="341">
        <v>32</v>
      </c>
      <c r="B39" s="342" t="str">
        <f>IF(NOMINA!B32="","",NOMINA!B32)</f>
        <v>  </v>
      </c>
      <c r="C39" s="369">
        <f>IF('EVAL SER Y DECIDIR'!H39="","",'EVAL SER Y DECIDIR'!H39)</f>
      </c>
      <c r="D39" s="344"/>
      <c r="E39" s="344"/>
      <c r="F39" s="344"/>
      <c r="G39" s="344"/>
      <c r="H39" s="345"/>
      <c r="I39" s="346">
        <f t="shared" si="0"/>
      </c>
      <c r="J39" s="353"/>
      <c r="K39" s="344"/>
      <c r="L39" s="344"/>
      <c r="M39" s="344"/>
      <c r="N39" s="344"/>
      <c r="O39" s="346">
        <f t="shared" si="1"/>
      </c>
      <c r="P39" s="369">
        <f>IF('EVAL SER Y DECIDIR'!N39="","",'EVAL SER Y DECIDIR'!N39)</f>
      </c>
      <c r="Q39" s="347">
        <f>IF(AUTOEVALUACIÓN!C39="","",AUTOEVALUACIÓN!C39)</f>
      </c>
      <c r="R39" s="348">
        <f t="shared" si="2"/>
      </c>
      <c r="S39" s="349"/>
      <c r="T39" s="349"/>
      <c r="U39" s="350"/>
      <c r="V39" s="350"/>
      <c r="W39" s="350"/>
    </row>
    <row r="40" ht="16.5" customHeight="1" hidden="1" spans="1:23" s="340" customFormat="1" x14ac:dyDescent="0.25">
      <c r="A40" s="341">
        <v>33</v>
      </c>
      <c r="B40" s="342" t="str">
        <f>IF(NOMINA!B33="","",NOMINA!B33)</f>
        <v>  </v>
      </c>
      <c r="C40" s="369">
        <f>IF('EVAL SER Y DECIDIR'!H40="","",'EVAL SER Y DECIDIR'!H40)</f>
      </c>
      <c r="D40" s="344"/>
      <c r="E40" s="344"/>
      <c r="F40" s="344"/>
      <c r="G40" s="344"/>
      <c r="H40" s="345"/>
      <c r="I40" s="346">
        <f t="shared" si="0"/>
      </c>
      <c r="J40" s="353"/>
      <c r="K40" s="344"/>
      <c r="L40" s="344"/>
      <c r="M40" s="344"/>
      <c r="N40" s="344"/>
      <c r="O40" s="346">
        <f t="shared" si="1"/>
      </c>
      <c r="P40" s="369">
        <f>IF('EVAL SER Y DECIDIR'!N40="","",'EVAL SER Y DECIDIR'!N40)</f>
      </c>
      <c r="Q40" s="347">
        <f>IF(AUTOEVALUACIÓN!C40="","",AUTOEVALUACIÓN!C40)</f>
      </c>
      <c r="R40" s="348">
        <f t="shared" si="2"/>
      </c>
      <c r="S40" s="349"/>
      <c r="T40" s="349"/>
      <c r="U40" s="350"/>
      <c r="V40" s="350"/>
      <c r="W40" s="350"/>
    </row>
    <row r="41" ht="16.5" customHeight="1" hidden="1" spans="1:23" s="340" customFormat="1" x14ac:dyDescent="0.25">
      <c r="A41" s="341">
        <v>34</v>
      </c>
      <c r="B41" s="342" t="str">
        <f>IF(NOMINA!B34="","",NOMINA!B34)</f>
        <v>  </v>
      </c>
      <c r="C41" s="369">
        <f>IF('EVAL SER Y DECIDIR'!H41="","",'EVAL SER Y DECIDIR'!H41)</f>
      </c>
      <c r="D41" s="344"/>
      <c r="E41" s="344"/>
      <c r="F41" s="344"/>
      <c r="G41" s="344"/>
      <c r="H41" s="345"/>
      <c r="I41" s="346">
        <f t="shared" si="0"/>
      </c>
      <c r="J41" s="353"/>
      <c r="K41" s="344"/>
      <c r="L41" s="344"/>
      <c r="M41" s="344"/>
      <c r="N41" s="344"/>
      <c r="O41" s="346">
        <f t="shared" si="1"/>
      </c>
      <c r="P41" s="369">
        <f>IF('EVAL SER Y DECIDIR'!N41="","",'EVAL SER Y DECIDIR'!N41)</f>
      </c>
      <c r="Q41" s="347">
        <f>IF(AUTOEVALUACIÓN!C41="","",AUTOEVALUACIÓN!C41)</f>
      </c>
      <c r="R41" s="348">
        <f t="shared" si="2"/>
      </c>
      <c r="S41" s="349"/>
      <c r="T41" s="349"/>
      <c r="U41" s="350"/>
      <c r="V41" s="350"/>
      <c r="W41" s="350"/>
    </row>
    <row r="42" ht="16.5" customHeight="1" hidden="1" spans="1:23" s="340" customFormat="1" x14ac:dyDescent="0.25">
      <c r="A42" s="341">
        <v>35</v>
      </c>
      <c r="B42" s="342" t="str">
        <f>IF(NOMINA!B35="","",NOMINA!B35)</f>
        <v>  </v>
      </c>
      <c r="C42" s="369">
        <f>IF('EVAL SER Y DECIDIR'!H42="","",'EVAL SER Y DECIDIR'!H42)</f>
      </c>
      <c r="D42" s="344"/>
      <c r="E42" s="344"/>
      <c r="F42" s="344"/>
      <c r="G42" s="344"/>
      <c r="H42" s="345"/>
      <c r="I42" s="346">
        <f t="shared" si="0"/>
      </c>
      <c r="J42" s="353"/>
      <c r="K42" s="344"/>
      <c r="L42" s="344"/>
      <c r="M42" s="344"/>
      <c r="N42" s="344"/>
      <c r="O42" s="346">
        <f t="shared" si="1"/>
      </c>
      <c r="P42" s="369">
        <f>IF('EVAL SER Y DECIDIR'!N42="","",'EVAL SER Y DECIDIR'!N42)</f>
      </c>
      <c r="Q42" s="347">
        <f>IF(AUTOEVALUACIÓN!C42="","",AUTOEVALUACIÓN!C42)</f>
      </c>
      <c r="R42" s="348">
        <f t="shared" si="2"/>
      </c>
      <c r="S42" s="349"/>
      <c r="T42" s="349"/>
      <c r="U42" s="350"/>
      <c r="V42" s="350"/>
      <c r="W42" s="350"/>
    </row>
    <row r="43" ht="15.6" customHeight="1" hidden="1" spans="1:23" s="340" customFormat="1" x14ac:dyDescent="0.25">
      <c r="A43" s="341">
        <v>36</v>
      </c>
      <c r="B43" s="342" t="str">
        <f>IF(NOMINA!B36="","",NOMINA!B36)</f>
        <v>  </v>
      </c>
      <c r="C43" s="369">
        <f>IF('EVAL SER Y DECIDIR'!H43="","",'EVAL SER Y DECIDIR'!H43)</f>
      </c>
      <c r="D43" s="344"/>
      <c r="E43" s="344"/>
      <c r="F43" s="344"/>
      <c r="G43" s="344"/>
      <c r="H43" s="345"/>
      <c r="I43" s="346">
        <f t="shared" si="0"/>
      </c>
      <c r="J43" s="353"/>
      <c r="K43" s="344"/>
      <c r="L43" s="344"/>
      <c r="M43" s="344"/>
      <c r="N43" s="344"/>
      <c r="O43" s="346">
        <f t="shared" si="1"/>
      </c>
      <c r="P43" s="369">
        <f>IF('EVAL SER Y DECIDIR'!N43="","",'EVAL SER Y DECIDIR'!N43)</f>
      </c>
      <c r="Q43" s="347">
        <f>IF(AUTOEVALUACIÓN!C43="","",AUTOEVALUACIÓN!C43)</f>
      </c>
      <c r="R43" s="348">
        <f t="shared" si="2"/>
      </c>
      <c r="S43" s="349"/>
      <c r="T43" s="349"/>
      <c r="U43" s="350"/>
      <c r="V43" s="350"/>
      <c r="W43" s="350"/>
    </row>
    <row r="44" ht="15.6" customHeight="1" hidden="1" spans="1:23" s="340" customFormat="1" x14ac:dyDescent="0.25">
      <c r="A44" s="341">
        <v>37</v>
      </c>
      <c r="B44" s="342" t="str">
        <f>IF(NOMINA!B37="","",NOMINA!B37)</f>
        <v>  </v>
      </c>
      <c r="C44" s="369">
        <f>IF('EVAL SER Y DECIDIR'!H44="","",'EVAL SER Y DECIDIR'!H44)</f>
      </c>
      <c r="D44" s="344"/>
      <c r="E44" s="344"/>
      <c r="F44" s="344"/>
      <c r="G44" s="344"/>
      <c r="H44" s="345"/>
      <c r="I44" s="346">
        <f t="shared" si="0"/>
      </c>
      <c r="J44" s="353"/>
      <c r="K44" s="344"/>
      <c r="L44" s="344"/>
      <c r="M44" s="344"/>
      <c r="N44" s="344"/>
      <c r="O44" s="346">
        <f t="shared" si="1"/>
      </c>
      <c r="P44" s="369">
        <f>IF('EVAL SER Y DECIDIR'!N44="","",'EVAL SER Y DECIDIR'!N44)</f>
      </c>
      <c r="Q44" s="347">
        <f>IF(AUTOEVALUACIÓN!C44="","",AUTOEVALUACIÓN!C44)</f>
      </c>
      <c r="R44" s="348">
        <f t="shared" si="2"/>
      </c>
      <c r="S44" s="349"/>
      <c r="T44" s="349"/>
      <c r="U44" s="350"/>
      <c r="V44" s="350"/>
      <c r="W44" s="350"/>
    </row>
    <row r="45" ht="15.6" customHeight="1" hidden="1" spans="1:23" s="340" customFormat="1" x14ac:dyDescent="0.25">
      <c r="A45" s="341">
        <v>38</v>
      </c>
      <c r="B45" s="342" t="str">
        <f>IF(NOMINA!B38="","",NOMINA!B38)</f>
        <v>  </v>
      </c>
      <c r="C45" s="369">
        <f>IF('EVAL SER Y DECIDIR'!H45="","",'EVAL SER Y DECIDIR'!H45)</f>
      </c>
      <c r="D45" s="344"/>
      <c r="E45" s="344"/>
      <c r="F45" s="344"/>
      <c r="G45" s="344"/>
      <c r="H45" s="345"/>
      <c r="I45" s="346">
        <f t="shared" si="0"/>
      </c>
      <c r="J45" s="353"/>
      <c r="K45" s="344"/>
      <c r="L45" s="344"/>
      <c r="M45" s="344"/>
      <c r="N45" s="344"/>
      <c r="O45" s="346">
        <f t="shared" si="1"/>
      </c>
      <c r="P45" s="369">
        <f>IF('EVAL SER Y DECIDIR'!N45="","",'EVAL SER Y DECIDIR'!N45)</f>
      </c>
      <c r="Q45" s="347">
        <f>IF(AUTOEVALUACIÓN!C45="","",AUTOEVALUACIÓN!C45)</f>
      </c>
      <c r="R45" s="348">
        <f t="shared" si="2"/>
      </c>
      <c r="S45" s="350"/>
      <c r="T45" s="350"/>
      <c r="U45" s="350"/>
      <c r="V45" s="350"/>
      <c r="W45" s="350"/>
    </row>
    <row r="46" ht="14.45" customHeight="1" hidden="1" spans="1:23" s="340" customFormat="1" x14ac:dyDescent="0.25">
      <c r="A46" s="341">
        <v>39</v>
      </c>
      <c r="B46" s="342" t="str">
        <f>IF(NOMINA!B39="","",NOMINA!B39)</f>
        <v>  </v>
      </c>
      <c r="C46" s="369">
        <f>IF('EVAL SER Y DECIDIR'!H46="","",'EVAL SER Y DECIDIR'!H46)</f>
      </c>
      <c r="D46" s="344"/>
      <c r="E46" s="344"/>
      <c r="F46" s="344"/>
      <c r="G46" s="344"/>
      <c r="H46" s="345"/>
      <c r="I46" s="346">
        <f t="shared" si="0"/>
      </c>
      <c r="J46" s="353"/>
      <c r="K46" s="344"/>
      <c r="L46" s="344"/>
      <c r="M46" s="344"/>
      <c r="N46" s="344"/>
      <c r="O46" s="346">
        <f t="shared" si="1"/>
      </c>
      <c r="P46" s="369">
        <f>IF('EVAL SER Y DECIDIR'!N46="","",'EVAL SER Y DECIDIR'!N46)</f>
      </c>
      <c r="Q46" s="347">
        <f>IF(AUTOEVALUACIÓN!C46="","",AUTOEVALUACIÓN!C46)</f>
      </c>
      <c r="R46" s="348">
        <f t="shared" si="2"/>
      </c>
      <c r="S46" s="350"/>
      <c r="T46" s="350"/>
      <c r="U46" s="350"/>
      <c r="V46" s="350"/>
      <c r="W46" s="350"/>
    </row>
    <row r="47" ht="14.45" customHeight="1" hidden="1" spans="1:23" s="340" customFormat="1" x14ac:dyDescent="0.25">
      <c r="A47" s="341">
        <v>40</v>
      </c>
      <c r="B47" s="342" t="str">
        <f>IF(NOMINA!B40="","",NOMINA!B40)</f>
        <v>  </v>
      </c>
      <c r="C47" s="369">
        <f>IF('EVAL SER Y DECIDIR'!H47="","",'EVAL SER Y DECIDIR'!H47)</f>
      </c>
      <c r="D47" s="344"/>
      <c r="E47" s="344"/>
      <c r="F47" s="344"/>
      <c r="G47" s="344"/>
      <c r="H47" s="345"/>
      <c r="I47" s="346">
        <f t="shared" si="0"/>
      </c>
      <c r="J47" s="353"/>
      <c r="K47" s="344"/>
      <c r="L47" s="344"/>
      <c r="M47" s="344"/>
      <c r="N47" s="344"/>
      <c r="O47" s="346">
        <f t="shared" si="1"/>
      </c>
      <c r="P47" s="369">
        <f>IF('EVAL SER Y DECIDIR'!N47="","",'EVAL SER Y DECIDIR'!N47)</f>
      </c>
      <c r="Q47" s="347">
        <f>IF(AUTOEVALUACIÓN!C47="","",AUTOEVALUACIÓN!C47)</f>
      </c>
      <c r="R47" s="348">
        <f t="shared" si="2"/>
      </c>
      <c r="S47" s="350"/>
      <c r="T47" s="350"/>
      <c r="U47" s="350"/>
      <c r="V47" s="350"/>
      <c r="W47" s="350"/>
    </row>
    <row r="48" ht="14.45" customHeight="1" hidden="1" spans="1:23" s="340" customFormat="1" x14ac:dyDescent="0.25">
      <c r="A48" s="341">
        <v>41</v>
      </c>
      <c r="B48" s="342" t="str">
        <f>IF(NOMINA!B41="","",NOMINA!B41)</f>
        <v>  </v>
      </c>
      <c r="C48" s="369">
        <f>IF('EVAL SER Y DECIDIR'!H48="","",'EVAL SER Y DECIDIR'!H48)</f>
      </c>
      <c r="D48" s="344"/>
      <c r="E48" s="344"/>
      <c r="F48" s="344"/>
      <c r="G48" s="344"/>
      <c r="H48" s="345"/>
      <c r="I48" s="346">
        <f t="shared" si="0"/>
      </c>
      <c r="J48" s="353"/>
      <c r="K48" s="344"/>
      <c r="L48" s="344"/>
      <c r="M48" s="344"/>
      <c r="N48" s="344"/>
      <c r="O48" s="346">
        <f t="shared" si="1"/>
      </c>
      <c r="P48" s="369">
        <f>IF('EVAL SER Y DECIDIR'!N48="","",'EVAL SER Y DECIDIR'!N48)</f>
      </c>
      <c r="Q48" s="347">
        <f>IF(AUTOEVALUACIÓN!C48="","",AUTOEVALUACIÓN!C48)</f>
      </c>
      <c r="R48" s="348">
        <f t="shared" si="2"/>
      </c>
      <c r="S48" s="350"/>
      <c r="T48" s="350"/>
      <c r="U48" s="350"/>
      <c r="V48" s="350"/>
      <c r="W48" s="350"/>
    </row>
    <row r="49" ht="14.45" customHeight="1" hidden="1" spans="1:23" s="340" customFormat="1" x14ac:dyDescent="0.25">
      <c r="A49" s="341">
        <v>42</v>
      </c>
      <c r="B49" s="342" t="str">
        <f>IF(NOMINA!B42="","",NOMINA!B42)</f>
        <v>  </v>
      </c>
      <c r="C49" s="369">
        <f>IF('EVAL SER Y DECIDIR'!H49="","",'EVAL SER Y DECIDIR'!H49)</f>
      </c>
      <c r="D49" s="344"/>
      <c r="E49" s="344"/>
      <c r="F49" s="344"/>
      <c r="G49" s="344"/>
      <c r="H49" s="345"/>
      <c r="I49" s="346">
        <f t="shared" si="0"/>
      </c>
      <c r="J49" s="353"/>
      <c r="K49" s="344"/>
      <c r="L49" s="344"/>
      <c r="M49" s="344"/>
      <c r="N49" s="344"/>
      <c r="O49" s="346">
        <f t="shared" si="1"/>
      </c>
      <c r="P49" s="369">
        <f>IF('EVAL SER Y DECIDIR'!N49="","",'EVAL SER Y DECIDIR'!N49)</f>
      </c>
      <c r="Q49" s="347">
        <f>IF(AUTOEVALUACIÓN!C49="","",AUTOEVALUACIÓN!C49)</f>
      </c>
      <c r="R49" s="348">
        <f t="shared" si="2"/>
      </c>
      <c r="S49" s="350"/>
      <c r="T49" s="350"/>
      <c r="U49" s="350"/>
      <c r="V49" s="350"/>
      <c r="W49" s="350"/>
    </row>
    <row r="50" ht="15" customHeight="1" hidden="1" spans="1:23" s="340" customFormat="1" x14ac:dyDescent="0.25">
      <c r="A50" s="341">
        <v>43</v>
      </c>
      <c r="B50" s="342" t="str">
        <f>IF(NOMINA!B43="","",NOMINA!B43)</f>
        <v>  </v>
      </c>
      <c r="C50" s="369">
        <f>IF('EVAL SER Y DECIDIR'!H50="","",'EVAL SER Y DECIDIR'!H50)</f>
      </c>
      <c r="D50" s="344"/>
      <c r="E50" s="344"/>
      <c r="F50" s="344"/>
      <c r="G50" s="344"/>
      <c r="H50" s="345"/>
      <c r="I50" s="346">
        <f t="shared" si="0"/>
      </c>
      <c r="J50" s="353"/>
      <c r="K50" s="344"/>
      <c r="L50" s="344"/>
      <c r="M50" s="344"/>
      <c r="N50" s="344"/>
      <c r="O50" s="346">
        <f t="shared" si="1"/>
      </c>
      <c r="P50" s="369">
        <f>IF('EVAL SER Y DECIDIR'!N50="","",'EVAL SER Y DECIDIR'!N50)</f>
      </c>
      <c r="Q50" s="347">
        <f>IF(AUTOEVALUACIÓN!C50="","",AUTOEVALUACIÓN!C50)</f>
      </c>
      <c r="R50" s="348">
        <f t="shared" si="2"/>
      </c>
      <c r="S50" s="350"/>
      <c r="T50" s="350"/>
      <c r="U50" s="350"/>
      <c r="V50" s="350"/>
      <c r="W50" s="350"/>
    </row>
    <row r="51" ht="15" customHeight="1" hidden="1" spans="1:23" s="340" customFormat="1" x14ac:dyDescent="0.25">
      <c r="A51" s="341">
        <v>44</v>
      </c>
      <c r="B51" s="342" t="str">
        <f>IF(NOMINA!B44="","",NOMINA!B44)</f>
        <v>  </v>
      </c>
      <c r="C51" s="369">
        <f>IF('EVAL SER Y DECIDIR'!H51="","",'EVAL SER Y DECIDIR'!H51)</f>
      </c>
      <c r="D51" s="344"/>
      <c r="E51" s="344"/>
      <c r="F51" s="344"/>
      <c r="G51" s="344"/>
      <c r="H51" s="345"/>
      <c r="I51" s="346">
        <f t="shared" si="0"/>
      </c>
      <c r="J51" s="353"/>
      <c r="K51" s="344"/>
      <c r="L51" s="344"/>
      <c r="M51" s="344"/>
      <c r="N51" s="344"/>
      <c r="O51" s="346">
        <f t="shared" si="1"/>
      </c>
      <c r="P51" s="369">
        <f>IF('EVAL SER Y DECIDIR'!N51="","",'EVAL SER Y DECIDIR'!N51)</f>
      </c>
      <c r="Q51" s="347">
        <f>IF(AUTOEVALUACIÓN!C51="","",AUTOEVALUACIÓN!C51)</f>
      </c>
      <c r="R51" s="348">
        <f t="shared" si="2"/>
      </c>
      <c r="S51" s="350"/>
      <c r="T51" s="350"/>
      <c r="U51" s="350"/>
      <c r="V51" s="350"/>
      <c r="W51" s="350"/>
    </row>
    <row r="52" ht="15" customHeight="1" hidden="1" spans="1:23" s="340" customFormat="1" x14ac:dyDescent="0.25">
      <c r="A52" s="341">
        <v>45</v>
      </c>
      <c r="B52" s="342" t="str">
        <f>IF(NOMINA!B45="","",NOMINA!B45)</f>
        <v>  </v>
      </c>
      <c r="C52" s="369">
        <f>IF('EVAL SER Y DECIDIR'!H52="","",'EVAL SER Y DECIDIR'!H52)</f>
      </c>
      <c r="D52" s="344"/>
      <c r="E52" s="344"/>
      <c r="F52" s="344"/>
      <c r="G52" s="344"/>
      <c r="H52" s="345"/>
      <c r="I52" s="346">
        <f t="shared" si="0"/>
      </c>
      <c r="J52" s="353"/>
      <c r="K52" s="344"/>
      <c r="L52" s="344"/>
      <c r="M52" s="344"/>
      <c r="N52" s="344"/>
      <c r="O52" s="346">
        <f t="shared" si="1"/>
      </c>
      <c r="P52" s="369">
        <f>IF('EVAL SER Y DECIDIR'!N52="","",'EVAL SER Y DECIDIR'!N52)</f>
      </c>
      <c r="Q52" s="347">
        <f>IF(AUTOEVALUACIÓN!C52="","",AUTOEVALUACIÓN!C52)</f>
      </c>
      <c r="R52" s="348">
        <f t="shared" si="2"/>
      </c>
      <c r="S52" s="350"/>
      <c r="T52" s="350"/>
      <c r="U52" s="350"/>
      <c r="V52" s="350"/>
      <c r="W52" s="350"/>
    </row>
    <row r="53" ht="15" customHeight="1" hidden="1" spans="1:23" s="340" customFormat="1" x14ac:dyDescent="0.25">
      <c r="A53" s="341">
        <v>46</v>
      </c>
      <c r="B53" s="342">
        <f>IF(NOMINA!B46="","",NOMINA!B46)</f>
      </c>
      <c r="C53" s="351">
        <f>IF('EVAL SER Y DECIDIR'!H53="","",'EVAL SER Y DECIDIR'!H53)</f>
      </c>
      <c r="D53" s="344"/>
      <c r="E53" s="344"/>
      <c r="F53" s="344"/>
      <c r="G53" s="344"/>
      <c r="H53" s="345"/>
      <c r="I53" s="352">
        <f t="shared" ref="I53:I55" si="3">IF(ISERROR(ROUND(AVERAGE(D53:H53),0)),"",ROUND(AVERAGE(D53:H53),0))</f>
      </c>
      <c r="J53" s="353"/>
      <c r="K53" s="344"/>
      <c r="L53" s="344"/>
      <c r="M53" s="344"/>
      <c r="N53" s="344"/>
      <c r="O53" s="352">
        <f t="shared" ref="O53:O55" si="4">IF(ISERROR(ROUND(AVERAGE(J53:N53),0)),"",ROUND(AVERAGE(J53:N53),0))</f>
      </c>
      <c r="P53" s="351">
        <f>IF('EVAL SER Y DECIDIR'!N53="","",'EVAL SER Y DECIDIR'!N53)</f>
      </c>
      <c r="Q53" s="347">
        <f>IF(AUTOEVALUACIÓN!C53="","",AUTOEVALUACIÓN!C53)</f>
      </c>
      <c r="R53" s="348">
        <f t="shared" si="2"/>
      </c>
      <c r="S53" s="350"/>
      <c r="T53" s="350"/>
      <c r="U53" s="350"/>
      <c r="V53" s="350"/>
      <c r="W53" s="350"/>
    </row>
    <row r="54" ht="15" customHeight="1" hidden="1" spans="1:23" s="340" customFormat="1" x14ac:dyDescent="0.25">
      <c r="A54" s="341">
        <v>47</v>
      </c>
      <c r="B54" s="342">
        <f>IF(NOMINA!B47="","",NOMINA!B47)</f>
      </c>
      <c r="C54" s="351">
        <f>IF('EVAL SER Y DECIDIR'!H54="","",'EVAL SER Y DECIDIR'!H54)</f>
      </c>
      <c r="D54" s="344"/>
      <c r="E54" s="344"/>
      <c r="F54" s="344"/>
      <c r="G54" s="344"/>
      <c r="H54" s="345"/>
      <c r="I54" s="352">
        <f t="shared" si="3"/>
      </c>
      <c r="J54" s="353"/>
      <c r="K54" s="344"/>
      <c r="L54" s="344"/>
      <c r="M54" s="344"/>
      <c r="N54" s="344"/>
      <c r="O54" s="352">
        <f t="shared" si="4"/>
      </c>
      <c r="P54" s="351">
        <f>IF('EVAL SER Y DECIDIR'!N54="","",'EVAL SER Y DECIDIR'!N54)</f>
      </c>
      <c r="Q54" s="347">
        <f>IF(AUTOEVALUACIÓN!C54="","",AUTOEVALUACIÓN!C54)</f>
      </c>
      <c r="R54" s="348">
        <f t="shared" si="2"/>
      </c>
      <c r="S54" s="350"/>
      <c r="T54" s="350"/>
      <c r="U54" s="350"/>
      <c r="V54" s="350"/>
      <c r="W54" s="350"/>
    </row>
    <row r="55" ht="15" customHeight="1" hidden="1" spans="1:18" x14ac:dyDescent="0.25">
      <c r="A55" s="354">
        <v>48</v>
      </c>
      <c r="B55" s="355">
        <f>IF(NOMINA!B48="","",NOMINA!B48)</f>
      </c>
      <c r="C55" s="351">
        <f>IF('EVAL SER Y DECIDIR'!H55="","",'EVAL SER Y DECIDIR'!H55)</f>
      </c>
      <c r="D55" s="356"/>
      <c r="E55" s="356"/>
      <c r="F55" s="356"/>
      <c r="G55" s="356"/>
      <c r="H55" s="357"/>
      <c r="I55" s="358">
        <f t="shared" si="3"/>
      </c>
      <c r="J55" s="359"/>
      <c r="K55" s="356"/>
      <c r="L55" s="356"/>
      <c r="M55" s="356"/>
      <c r="N55" s="356"/>
      <c r="O55" s="358">
        <f t="shared" si="4"/>
      </c>
      <c r="P55" s="351">
        <f>IF('EVAL SER Y DECIDIR'!N55="","",'EVAL SER Y DECIDIR'!N55)</f>
      </c>
      <c r="Q55" s="360">
        <f>IF(AUTOEVALUACIÓN!C55="","",AUTOEVALUACIÓN!C55)</f>
      </c>
      <c r="R55" s="348">
        <f t="shared" si="2"/>
      </c>
    </row>
  </sheetData>
  <sheetProtection sheet="1" formatCells="0" formatColumns="0" formatRows="0"/>
  <mergeCells count="20">
    <mergeCell ref="A2:R2"/>
    <mergeCell ref="D5:I5"/>
    <mergeCell ref="J5:O5"/>
    <mergeCell ref="A5:A7"/>
    <mergeCell ref="C5:C7"/>
    <mergeCell ref="P5:P7"/>
    <mergeCell ref="Q5:Q7"/>
    <mergeCell ref="R5:R7"/>
    <mergeCell ref="D6:D7"/>
    <mergeCell ref="E6:E7"/>
    <mergeCell ref="F6:F7"/>
    <mergeCell ref="G6:G7"/>
    <mergeCell ref="H6:H7"/>
    <mergeCell ref="I6:I7"/>
    <mergeCell ref="J6:J7"/>
    <mergeCell ref="K6:K7"/>
    <mergeCell ref="L6:L7"/>
    <mergeCell ref="M6:M7"/>
    <mergeCell ref="N6:N7"/>
    <mergeCell ref="O6:O7"/>
  </mergeCells>
  <conditionalFormatting sqref="R8:R55">
    <cfRule type="cellIs" dxfId="29" priority="1" operator="between">
      <formula>1</formula>
      <formula>50</formula>
    </cfRule>
  </conditionalFormatting>
  <dataValidations count="6">
    <dataValidation type="whole" allowBlank="1" showInputMessage="1" showErrorMessage="1" error="Ingrese solo numeros de 1 - 45" sqref="D10:H52">
      <formula1>1</formula1>
      <formula2>45</formula2>
    </dataValidation>
    <dataValidation type="whole" allowBlank="1" showInputMessage="1" showErrorMessage="1" error="Ingrese solo numeros de 1 - 35" sqref="D53:H55">
      <formula1>1</formula1>
      <formula2>35</formula2>
    </dataValidation>
    <dataValidation type="whole" allowBlank="1" showInputMessage="1" showErrorMessage="1" error="Ingrese solo numeros de 1 - 45" sqref="D8:H52">
      <formula1>1</formula1>
      <formula2>45</formula2>
    </dataValidation>
    <dataValidation type="whole" allowBlank="1" showInputMessage="1" showErrorMessage="1" error="Ingrese solo numeros de 1 - 40" sqref="J10:N52">
      <formula1>1</formula1>
      <formula2>40</formula2>
    </dataValidation>
    <dataValidation type="whole" allowBlank="1" showInputMessage="1" showErrorMessage="1" error="Ingrese solo numeros de 1 - 35" sqref="J53:N55">
      <formula1>1</formula1>
      <formula2>35</formula2>
    </dataValidation>
    <dataValidation type="whole" allowBlank="1" showInputMessage="1" showErrorMessage="1" error="Ingrese solo numeros de 1 - 40" sqref="J8:N52">
      <formula1>1</formula1>
      <formula2>40</formula2>
    </dataValidation>
  </dataValidations>
  <printOptions horizontalCentered="1"/>
  <pageMargins left="0.4724409448818898" right="0.1968503937007874" top="0.3937007874015748" bottom="0.1968503937007874" header="0.31496062992125984" footer="0.07874015748031496"/>
  <pageSetup orientation="portrait" horizontalDpi="4294967294" verticalDpi="4294967295" scale="94" fitToWidth="1" fitToHeight="0" firstPageNumber="1" useFirstPageNumber="1" copies="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  <pageSetUpPr fitToPage="1"/>
  </sheetPr>
  <dimension ref="A1:Z55"/>
  <sheetViews>
    <sheetView workbookViewId="0" zoomScale="100" zoomScaleNormal="100" view="pageBreakPreview">
      <selection activeCell="A8" sqref="A8"/>
    </sheetView>
  </sheetViews>
  <sheetFormatPr defaultRowHeight="15" outlineLevelRow="0" outlineLevelCol="0" x14ac:dyDescent="0.25" defaultColWidth="10.5703125"/>
  <cols>
    <col min="1" max="1" width="2.85546875" customWidth="1"/>
    <col min="2" max="2" width="33.5703125" customWidth="1"/>
    <col min="3" max="3" width="3.7109375" customWidth="1"/>
    <col min="4" max="8" width="4.7109375" customWidth="1"/>
    <col min="9" max="9" width="3.7109375" customWidth="1"/>
    <col min="10" max="14" width="4.7109375" customWidth="1"/>
    <col min="15" max="16" width="3.7109375" customWidth="1"/>
    <col min="17" max="17" width="2.7109375" customWidth="1"/>
    <col min="18" max="18" width="5.28515625" customWidth="1"/>
    <col min="19" max="26" width="5.7109375" customWidth="1"/>
  </cols>
  <sheetData>
    <row r="1" ht="12" customHeight="1" spans="1:18" x14ac:dyDescent="0.25">
      <c r="A1" s="22" t="str">
        <f>NOMINA!$F$1</f>
        <v>U.E. "BEATRIZ HARTMANN DE BEDREGAL"</v>
      </c>
      <c r="B1" s="307"/>
      <c r="C1" s="307"/>
      <c r="D1" s="307"/>
      <c r="E1" s="307"/>
      <c r="F1" s="307"/>
      <c r="G1" s="307"/>
      <c r="H1" s="307"/>
      <c r="I1" s="307"/>
      <c r="J1" s="307"/>
      <c r="K1" s="307"/>
      <c r="L1" s="307"/>
      <c r="M1" s="307"/>
      <c r="N1" s="307"/>
      <c r="O1" s="307"/>
      <c r="P1" s="307"/>
      <c r="Q1" s="307"/>
      <c r="R1" s="307"/>
    </row>
    <row r="2" ht="16.5" customHeight="1" spans="1:18" s="361" customFormat="1" x14ac:dyDescent="0.25">
      <c r="A2" s="362" t="s">
        <v>435</v>
      </c>
      <c r="B2" s="362"/>
      <c r="C2" s="362"/>
      <c r="D2" s="362"/>
      <c r="E2" s="362"/>
      <c r="F2" s="362"/>
      <c r="G2" s="362"/>
      <c r="H2" s="362"/>
      <c r="I2" s="362"/>
      <c r="J2" s="362"/>
      <c r="K2" s="362"/>
      <c r="L2" s="362"/>
      <c r="M2" s="362"/>
      <c r="N2" s="362"/>
      <c r="O2" s="362"/>
      <c r="P2" s="362"/>
      <c r="Q2" s="362"/>
      <c r="R2" s="362"/>
    </row>
    <row r="3" ht="18.95" customHeight="1" spans="1:18" x14ac:dyDescent="0.25">
      <c r="A3" s="307" t="str">
        <f>NOMINA!$C$1</f>
        <v>PROFESOR(A): SARA VALDIVIA ARANCIBIA</v>
      </c>
      <c r="B3" s="310"/>
      <c r="C3" s="307"/>
      <c r="D3" s="307"/>
      <c r="E3" s="307"/>
      <c r="F3" s="57"/>
      <c r="G3" s="307"/>
      <c r="H3" s="307" t="s">
        <v>458</v>
      </c>
      <c r="I3" s="307"/>
      <c r="J3" s="307"/>
      <c r="K3" s="307"/>
      <c r="L3" s="307"/>
      <c r="M3" s="307"/>
      <c r="N3" s="307"/>
      <c r="O3" s="307"/>
      <c r="P3" s="307"/>
      <c r="Q3" s="307"/>
      <c r="R3" s="307"/>
    </row>
    <row r="4" ht="18.95" customHeight="1" spans="1:18" x14ac:dyDescent="0.25">
      <c r="A4" s="311" t="str">
        <f>NOMINA!$C$2</f>
        <v>CURSO: 5º "A" PRIMARIA</v>
      </c>
      <c r="B4" s="312"/>
      <c r="C4" s="311"/>
      <c r="D4" s="311"/>
      <c r="E4" s="311"/>
      <c r="F4" s="57"/>
      <c r="G4" s="311"/>
      <c r="H4" s="311" t="str">
        <f>NOMINA!$C$4</f>
        <v>GESTIÓN: 2024</v>
      </c>
      <c r="I4" s="311"/>
      <c r="J4" s="311"/>
      <c r="K4" s="311"/>
      <c r="L4" s="311"/>
      <c r="M4" s="311"/>
      <c r="N4" s="311"/>
      <c r="O4" s="311"/>
      <c r="P4" s="311"/>
      <c r="Q4" s="311"/>
      <c r="R4" s="311"/>
    </row>
    <row r="5" ht="15.75" customHeight="1" spans="1:18" x14ac:dyDescent="0.25">
      <c r="A5" s="313" t="s">
        <v>202</v>
      </c>
      <c r="B5" s="314" t="s">
        <v>227</v>
      </c>
      <c r="C5" s="315" t="s">
        <v>437</v>
      </c>
      <c r="D5" s="318" t="s">
        <v>438</v>
      </c>
      <c r="E5" s="319"/>
      <c r="F5" s="319"/>
      <c r="G5" s="319"/>
      <c r="H5" s="319"/>
      <c r="I5" s="320"/>
      <c r="J5" s="318" t="s">
        <v>439</v>
      </c>
      <c r="K5" s="319"/>
      <c r="L5" s="319"/>
      <c r="M5" s="319"/>
      <c r="N5" s="319"/>
      <c r="O5" s="320"/>
      <c r="P5" s="315" t="s">
        <v>440</v>
      </c>
      <c r="Q5" s="321" t="s">
        <v>441</v>
      </c>
      <c r="R5" s="322" t="s">
        <v>442</v>
      </c>
    </row>
    <row r="6" ht="66" customHeight="1" spans="1:18" x14ac:dyDescent="0.25">
      <c r="A6" s="313"/>
      <c r="B6" s="323"/>
      <c r="C6" s="324"/>
      <c r="D6" s="325"/>
      <c r="E6" s="326"/>
      <c r="F6" s="326"/>
      <c r="G6" s="326"/>
      <c r="H6" s="327"/>
      <c r="I6" s="365" t="s">
        <v>459</v>
      </c>
      <c r="J6" s="325"/>
      <c r="K6" s="326"/>
      <c r="L6" s="326"/>
      <c r="M6" s="326"/>
      <c r="N6" s="327"/>
      <c r="O6" s="328" t="s">
        <v>459</v>
      </c>
      <c r="P6" s="324"/>
      <c r="Q6" s="329"/>
      <c r="R6" s="330"/>
    </row>
    <row r="7" ht="58.5" customHeight="1" spans="1:26" x14ac:dyDescent="0.25">
      <c r="A7" s="313"/>
      <c r="B7" s="331" t="s">
        <v>240</v>
      </c>
      <c r="C7" s="332"/>
      <c r="D7" s="333"/>
      <c r="E7" s="334"/>
      <c r="F7" s="334"/>
      <c r="G7" s="334"/>
      <c r="H7" s="335"/>
      <c r="I7" s="367"/>
      <c r="J7" s="333"/>
      <c r="K7" s="334"/>
      <c r="L7" s="334"/>
      <c r="M7" s="334"/>
      <c r="N7" s="335"/>
      <c r="O7" s="336"/>
      <c r="P7" s="332"/>
      <c r="Q7" s="337"/>
      <c r="R7" s="338"/>
      <c r="T7" s="339" t="s">
        <v>448</v>
      </c>
      <c r="U7" s="339" t="s">
        <v>449</v>
      </c>
      <c r="V7" s="339" t="s">
        <v>450</v>
      </c>
      <c r="W7" s="306"/>
      <c r="X7" s="368"/>
      <c r="Y7" s="368"/>
      <c r="Z7" s="368"/>
    </row>
    <row r="8" ht="22.5" customHeight="1" spans="1:25" s="340" customFormat="1" x14ac:dyDescent="0.25">
      <c r="A8" s="341">
        <v>1</v>
      </c>
      <c r="B8" s="342" t="str">
        <f>IF(NOMINA!B1="","",NOMINA!B1)</f>
        <v> TORREZ CAMILA VICTORIA</v>
      </c>
      <c r="C8" s="369">
        <f>IF('EVAL SER Y DECIDIR'!H8="","",'EVAL SER Y DECIDIR'!H8)</f>
      </c>
      <c r="D8" s="344"/>
      <c r="E8" s="344"/>
      <c r="F8" s="344"/>
      <c r="G8" s="344"/>
      <c r="H8" s="345"/>
      <c r="I8" s="346">
        <f>IF(ISERROR(ROUND(AVERAGE(D8:H8),0)),"",ROUND(AVERAGE(D8:H8),0))</f>
      </c>
      <c r="J8" s="353"/>
      <c r="K8" s="344"/>
      <c r="L8" s="344"/>
      <c r="M8" s="344"/>
      <c r="N8" s="344"/>
      <c r="O8" s="346">
        <f>IF(ISERROR(ROUND(AVERAGE(J8:N8),0)),"",ROUND(AVERAGE(J8:N8),0))</f>
      </c>
      <c r="P8" s="369">
        <f>IF('EVAL SER Y DECIDIR'!N8="","",'EVAL SER Y DECIDIR'!N8)</f>
      </c>
      <c r="Q8" s="347">
        <f>IF(AUTOEVALUACIÓN!C8="","",AUTOEVALUACIÓN!C8)</f>
      </c>
      <c r="R8" s="348">
        <f>IF(OR(C8="",I8="",O8="",P8="",Q8=""),"",SUM(C8,I8,O8,P8,Q8))</f>
      </c>
      <c r="S8" s="278"/>
      <c r="T8" s="349">
        <f>COUNTIFS(R8:R52,"&lt;101",R8:R52,"&gt;0")</f>
        <v>0</v>
      </c>
      <c r="U8" s="350">
        <f>COUNTIFS(R8:R52,"&lt;51",R8:R52,"&gt;1")</f>
        <v>0</v>
      </c>
      <c r="V8" s="350">
        <f>T8-U8</f>
        <v>0</v>
      </c>
      <c r="W8" s="350"/>
      <c r="X8" s="278"/>
      <c r="Y8" s="370"/>
    </row>
    <row r="9" ht="22.5" customHeight="1" spans="1:20" s="340" customFormat="1" x14ac:dyDescent="0.25">
      <c r="A9" s="341">
        <v>2</v>
      </c>
      <c r="B9" s="342" t="str">
        <f>IF(NOMINA!B2="","",NOMINA!B2)</f>
        <v>AZERO BLANCO SARAH JOYCE</v>
      </c>
      <c r="C9" s="369">
        <f>IF('EVAL SER Y DECIDIR'!H9="","",'EVAL SER Y DECIDIR'!H9)</f>
      </c>
      <c r="D9" s="344"/>
      <c r="E9" s="344"/>
      <c r="F9" s="344"/>
      <c r="G9" s="344"/>
      <c r="H9" s="345"/>
      <c r="I9" s="346">
        <f t="shared" ref="I9:I52" si="0">IF(ISERROR(ROUND(AVERAGE(D9:H9),0)),"",ROUND(AVERAGE(D9:H9),0))</f>
      </c>
      <c r="J9" s="353"/>
      <c r="K9" s="344"/>
      <c r="L9" s="344"/>
      <c r="M9" s="344"/>
      <c r="N9" s="344"/>
      <c r="O9" s="346">
        <f t="shared" ref="O9:O52" si="1">IF(ISERROR(ROUND(AVERAGE(J9:N9),0)),"",ROUND(AVERAGE(J9:N9),0))</f>
      </c>
      <c r="P9" s="369">
        <f>IF('EVAL SER Y DECIDIR'!N9="","",'EVAL SER Y DECIDIR'!N9)</f>
      </c>
      <c r="Q9" s="347">
        <f>IF(AUTOEVALUACIÓN!C9="","",AUTOEVALUACIÓN!C9)</f>
      </c>
      <c r="R9" s="348">
        <f t="shared" ref="R9:R55" si="2">IF(OR(C9="",I9="",O9="",P9="",Q9=""),"",SUM(C9,I9,O9,P9,Q9))</f>
      </c>
      <c r="S9" s="278"/>
      <c r="T9" s="278"/>
    </row>
    <row r="10" ht="22.5" customHeight="1" spans="1:20" s="340" customFormat="1" x14ac:dyDescent="0.25">
      <c r="A10" s="341">
        <v>3</v>
      </c>
      <c r="B10" s="342" t="str">
        <f>IF(NOMINA!B3="","",NOMINA!B3)</f>
        <v>BAUTISTA MITA RODRIGO </v>
      </c>
      <c r="C10" s="369">
        <f>IF('EVAL SER Y DECIDIR'!H10="","",'EVAL SER Y DECIDIR'!H10)</f>
      </c>
      <c r="D10" s="344"/>
      <c r="E10" s="344"/>
      <c r="F10" s="344"/>
      <c r="G10" s="344"/>
      <c r="H10" s="345"/>
      <c r="I10" s="346">
        <f t="shared" si="0"/>
      </c>
      <c r="J10" s="353"/>
      <c r="K10" s="344"/>
      <c r="L10" s="344"/>
      <c r="M10" s="344"/>
      <c r="N10" s="344"/>
      <c r="O10" s="346">
        <f t="shared" si="1"/>
      </c>
      <c r="P10" s="369">
        <f>IF('EVAL SER Y DECIDIR'!N10="","",'EVAL SER Y DECIDIR'!N10)</f>
      </c>
      <c r="Q10" s="347">
        <f>IF(AUTOEVALUACIÓN!C10="","",AUTOEVALUACIÓN!C10)</f>
      </c>
      <c r="R10" s="348">
        <f t="shared" si="2"/>
      </c>
      <c r="S10" s="278"/>
      <c r="T10" s="278"/>
    </row>
    <row r="11" ht="22.5" customHeight="1" spans="1:20" s="340" customFormat="1" x14ac:dyDescent="0.25">
      <c r="A11" s="341">
        <v>4</v>
      </c>
      <c r="B11" s="342" t="str">
        <f>IF(NOMINA!B4="","",NOMINA!B4)</f>
        <v>CANSECO PEREDO ANGELINA ISABELLA</v>
      </c>
      <c r="C11" s="369">
        <f>IF('EVAL SER Y DECIDIR'!H11="","",'EVAL SER Y DECIDIR'!H11)</f>
      </c>
      <c r="D11" s="344"/>
      <c r="E11" s="344"/>
      <c r="F11" s="344"/>
      <c r="G11" s="344"/>
      <c r="H11" s="345"/>
      <c r="I11" s="346">
        <f t="shared" si="0"/>
      </c>
      <c r="J11" s="353"/>
      <c r="K11" s="344"/>
      <c r="L11" s="344"/>
      <c r="M11" s="344"/>
      <c r="N11" s="344"/>
      <c r="O11" s="346">
        <f t="shared" si="1"/>
      </c>
      <c r="P11" s="369">
        <f>IF('EVAL SER Y DECIDIR'!N11="","",'EVAL SER Y DECIDIR'!N11)</f>
      </c>
      <c r="Q11" s="347">
        <f>IF(AUTOEVALUACIÓN!C11="","",AUTOEVALUACIÓN!C11)</f>
      </c>
      <c r="R11" s="348">
        <f t="shared" si="2"/>
      </c>
      <c r="S11" s="278"/>
      <c r="T11" s="278"/>
    </row>
    <row r="12" ht="22.5" customHeight="1" spans="1:20" s="340" customFormat="1" x14ac:dyDescent="0.25">
      <c r="A12" s="341">
        <v>5</v>
      </c>
      <c r="B12" s="342" t="str">
        <f>IF(NOMINA!B5="","",NOMINA!B5)</f>
        <v>CERVANTES GUTIERREZ LUIS FERNANDO</v>
      </c>
      <c r="C12" s="369">
        <f>IF('EVAL SER Y DECIDIR'!H12="","",'EVAL SER Y DECIDIR'!H12)</f>
      </c>
      <c r="D12" s="344"/>
      <c r="E12" s="344"/>
      <c r="F12" s="344"/>
      <c r="G12" s="344"/>
      <c r="H12" s="345"/>
      <c r="I12" s="346">
        <f t="shared" si="0"/>
      </c>
      <c r="J12" s="353"/>
      <c r="K12" s="344"/>
      <c r="L12" s="344"/>
      <c r="M12" s="344"/>
      <c r="N12" s="344"/>
      <c r="O12" s="346">
        <f t="shared" si="1"/>
      </c>
      <c r="P12" s="369">
        <f>IF('EVAL SER Y DECIDIR'!N12="","",'EVAL SER Y DECIDIR'!N12)</f>
      </c>
      <c r="Q12" s="347">
        <f>IF(AUTOEVALUACIÓN!C12="","",AUTOEVALUACIÓN!C12)</f>
      </c>
      <c r="R12" s="348">
        <f t="shared" si="2"/>
      </c>
      <c r="S12" s="278"/>
      <c r="T12" s="278"/>
    </row>
    <row r="13" ht="22.5" customHeight="1" spans="1:20" s="340" customFormat="1" x14ac:dyDescent="0.25">
      <c r="A13" s="341">
        <v>6</v>
      </c>
      <c r="B13" s="342" t="str">
        <f>IF(NOMINA!B6="","",NOMINA!B6)</f>
        <v>COLQUE QUENTA MICHELLE ANGELETH</v>
      </c>
      <c r="C13" s="369">
        <f>IF('EVAL SER Y DECIDIR'!H13="","",'EVAL SER Y DECIDIR'!H13)</f>
      </c>
      <c r="D13" s="344"/>
      <c r="E13" s="344"/>
      <c r="F13" s="344"/>
      <c r="G13" s="344"/>
      <c r="H13" s="345"/>
      <c r="I13" s="346">
        <f t="shared" si="0"/>
      </c>
      <c r="J13" s="353"/>
      <c r="K13" s="344"/>
      <c r="L13" s="344"/>
      <c r="M13" s="344"/>
      <c r="N13" s="344"/>
      <c r="O13" s="346">
        <f t="shared" si="1"/>
      </c>
      <c r="P13" s="369">
        <f>IF('EVAL SER Y DECIDIR'!N13="","",'EVAL SER Y DECIDIR'!N13)</f>
      </c>
      <c r="Q13" s="347">
        <f>IF(AUTOEVALUACIÓN!C13="","",AUTOEVALUACIÓN!C13)</f>
      </c>
      <c r="R13" s="348">
        <f t="shared" si="2"/>
      </c>
      <c r="S13" s="278"/>
      <c r="T13" s="278"/>
    </row>
    <row r="14" ht="22.5" customHeight="1" spans="1:20" s="340" customFormat="1" x14ac:dyDescent="0.25">
      <c r="A14" s="341">
        <v>7</v>
      </c>
      <c r="B14" s="342" t="str">
        <f>IF(NOMINA!B7="","",NOMINA!B7)</f>
        <v>CORDOVA MONTAÑO KENDALL MATIAS</v>
      </c>
      <c r="C14" s="369">
        <f>IF('EVAL SER Y DECIDIR'!H14="","",'EVAL SER Y DECIDIR'!H14)</f>
      </c>
      <c r="D14" s="344"/>
      <c r="E14" s="344"/>
      <c r="F14" s="344"/>
      <c r="G14" s="344"/>
      <c r="H14" s="345"/>
      <c r="I14" s="346">
        <f t="shared" si="0"/>
      </c>
      <c r="J14" s="353"/>
      <c r="K14" s="344"/>
      <c r="L14" s="344"/>
      <c r="M14" s="344"/>
      <c r="N14" s="344"/>
      <c r="O14" s="346">
        <f t="shared" si="1"/>
      </c>
      <c r="P14" s="369">
        <f>IF('EVAL SER Y DECIDIR'!N14="","",'EVAL SER Y DECIDIR'!N14)</f>
      </c>
      <c r="Q14" s="347">
        <f>IF(AUTOEVALUACIÓN!C14="","",AUTOEVALUACIÓN!C14)</f>
      </c>
      <c r="R14" s="348">
        <f t="shared" si="2"/>
      </c>
      <c r="S14" s="278"/>
      <c r="T14" s="278"/>
    </row>
    <row r="15" ht="22.5" customHeight="1" spans="1:20" s="340" customFormat="1" x14ac:dyDescent="0.25">
      <c r="A15" s="341">
        <v>8</v>
      </c>
      <c r="B15" s="342" t="str">
        <f>IF(NOMINA!B8="","",NOMINA!B8)</f>
        <v>CUCHALLO ALORAS CHRISTOPHER </v>
      </c>
      <c r="C15" s="369">
        <f>IF('EVAL SER Y DECIDIR'!H15="","",'EVAL SER Y DECIDIR'!H15)</f>
      </c>
      <c r="D15" s="344"/>
      <c r="E15" s="344"/>
      <c r="F15" s="344"/>
      <c r="G15" s="344"/>
      <c r="H15" s="345"/>
      <c r="I15" s="346">
        <f t="shared" si="0"/>
      </c>
      <c r="J15" s="353"/>
      <c r="K15" s="344"/>
      <c r="L15" s="344"/>
      <c r="M15" s="344"/>
      <c r="N15" s="344"/>
      <c r="O15" s="346">
        <f t="shared" si="1"/>
      </c>
      <c r="P15" s="369">
        <f>IF('EVAL SER Y DECIDIR'!N15="","",'EVAL SER Y DECIDIR'!N15)</f>
      </c>
      <c r="Q15" s="347">
        <f>IF(AUTOEVALUACIÓN!C15="","",AUTOEVALUACIÓN!C15)</f>
      </c>
      <c r="R15" s="348">
        <f t="shared" si="2"/>
      </c>
      <c r="S15" s="278"/>
      <c r="T15" s="278"/>
    </row>
    <row r="16" ht="22.5" customHeight="1" spans="1:20" s="340" customFormat="1" x14ac:dyDescent="0.25">
      <c r="A16" s="341">
        <v>9</v>
      </c>
      <c r="B16" s="342" t="str">
        <f>IF(NOMINA!B9="","",NOMINA!B9)</f>
        <v>DUARTE MELO ANA CLARA</v>
      </c>
      <c r="C16" s="369">
        <f>IF('EVAL SER Y DECIDIR'!H16="","",'EVAL SER Y DECIDIR'!H16)</f>
      </c>
      <c r="D16" s="344"/>
      <c r="E16" s="344"/>
      <c r="F16" s="344"/>
      <c r="G16" s="344"/>
      <c r="H16" s="345"/>
      <c r="I16" s="346">
        <f t="shared" si="0"/>
      </c>
      <c r="J16" s="353"/>
      <c r="K16" s="344"/>
      <c r="L16" s="344"/>
      <c r="M16" s="344"/>
      <c r="N16" s="344"/>
      <c r="O16" s="346">
        <f t="shared" si="1"/>
      </c>
      <c r="P16" s="369">
        <f>IF('EVAL SER Y DECIDIR'!N16="","",'EVAL SER Y DECIDIR'!N16)</f>
      </c>
      <c r="Q16" s="347">
        <f>IF(AUTOEVALUACIÓN!C16="","",AUTOEVALUACIÓN!C16)</f>
      </c>
      <c r="R16" s="348">
        <f t="shared" si="2"/>
      </c>
      <c r="S16" s="278"/>
      <c r="T16" s="278"/>
    </row>
    <row r="17" ht="22.5" customHeight="1" spans="1:20" s="340" customFormat="1" x14ac:dyDescent="0.25">
      <c r="A17" s="341">
        <v>10</v>
      </c>
      <c r="B17" s="342" t="str">
        <f>IF(NOMINA!B10="","",NOMINA!B10)</f>
        <v>GONZALES ROJAS ANTONELLA INDIRA</v>
      </c>
      <c r="C17" s="369">
        <f>IF('EVAL SER Y DECIDIR'!H17="","",'EVAL SER Y DECIDIR'!H17)</f>
      </c>
      <c r="D17" s="344"/>
      <c r="E17" s="344"/>
      <c r="F17" s="344"/>
      <c r="G17" s="344"/>
      <c r="H17" s="345"/>
      <c r="I17" s="346">
        <f t="shared" si="0"/>
      </c>
      <c r="J17" s="353"/>
      <c r="K17" s="344"/>
      <c r="L17" s="344"/>
      <c r="M17" s="344"/>
      <c r="N17" s="344"/>
      <c r="O17" s="346">
        <f t="shared" si="1"/>
      </c>
      <c r="P17" s="369">
        <f>IF('EVAL SER Y DECIDIR'!N17="","",'EVAL SER Y DECIDIR'!N17)</f>
      </c>
      <c r="Q17" s="347">
        <f>IF(AUTOEVALUACIÓN!C17="","",AUTOEVALUACIÓN!C17)</f>
      </c>
      <c r="R17" s="348">
        <f t="shared" si="2"/>
      </c>
      <c r="S17" s="278"/>
      <c r="T17" s="278"/>
    </row>
    <row r="18" ht="22.5" customHeight="1" spans="1:20" s="340" customFormat="1" x14ac:dyDescent="0.25">
      <c r="A18" s="341">
        <v>11</v>
      </c>
      <c r="B18" s="342" t="str">
        <f>IF(NOMINA!B11="","",NOMINA!B11)</f>
        <v>GUERRA PANTIGOSO ROGER ALEJANDRO</v>
      </c>
      <c r="C18" s="369">
        <f>IF('EVAL SER Y DECIDIR'!H18="","",'EVAL SER Y DECIDIR'!H18)</f>
      </c>
      <c r="D18" s="344"/>
      <c r="E18" s="344"/>
      <c r="F18" s="344"/>
      <c r="G18" s="344"/>
      <c r="H18" s="345"/>
      <c r="I18" s="346">
        <f t="shared" si="0"/>
      </c>
      <c r="J18" s="353"/>
      <c r="K18" s="344"/>
      <c r="L18" s="344"/>
      <c r="M18" s="344"/>
      <c r="N18" s="344"/>
      <c r="O18" s="346">
        <f t="shared" si="1"/>
      </c>
      <c r="P18" s="369">
        <f>IF('EVAL SER Y DECIDIR'!N18="","",'EVAL SER Y DECIDIR'!N18)</f>
      </c>
      <c r="Q18" s="347">
        <f>IF(AUTOEVALUACIÓN!C18="","",AUTOEVALUACIÓN!C18)</f>
      </c>
      <c r="R18" s="348">
        <f t="shared" si="2"/>
      </c>
      <c r="S18" s="278"/>
      <c r="T18" s="278"/>
    </row>
    <row r="19" ht="22.5" customHeight="1" spans="1:20" s="340" customFormat="1" x14ac:dyDescent="0.25">
      <c r="A19" s="341">
        <v>12</v>
      </c>
      <c r="B19" s="342" t="str">
        <f>IF(NOMINA!B12="","",NOMINA!B12)</f>
        <v>LEON GARNICA JUNIOR ISAIAS</v>
      </c>
      <c r="C19" s="369">
        <f>IF('EVAL SER Y DECIDIR'!H19="","",'EVAL SER Y DECIDIR'!H19)</f>
      </c>
      <c r="D19" s="344"/>
      <c r="E19" s="344"/>
      <c r="F19" s="344"/>
      <c r="G19" s="344"/>
      <c r="H19" s="345"/>
      <c r="I19" s="346">
        <f t="shared" si="0"/>
      </c>
      <c r="J19" s="353"/>
      <c r="K19" s="344"/>
      <c r="L19" s="344"/>
      <c r="M19" s="344"/>
      <c r="N19" s="344"/>
      <c r="O19" s="346">
        <f t="shared" si="1"/>
      </c>
      <c r="P19" s="369">
        <f>IF('EVAL SER Y DECIDIR'!N19="","",'EVAL SER Y DECIDIR'!N19)</f>
      </c>
      <c r="Q19" s="347">
        <f>IF(AUTOEVALUACIÓN!C19="","",AUTOEVALUACIÓN!C19)</f>
      </c>
      <c r="R19" s="348">
        <f t="shared" si="2"/>
      </c>
      <c r="S19" s="278"/>
      <c r="T19" s="278"/>
    </row>
    <row r="20" ht="22.5" customHeight="1" spans="1:20" s="340" customFormat="1" x14ac:dyDescent="0.25">
      <c r="A20" s="341">
        <v>13</v>
      </c>
      <c r="B20" s="342" t="str">
        <f>IF(NOMINA!B13="","",NOMINA!B13)</f>
        <v>MAMANI ESTRADA MARISOL CARMEN</v>
      </c>
      <c r="C20" s="369">
        <f>IF('EVAL SER Y DECIDIR'!H20="","",'EVAL SER Y DECIDIR'!H20)</f>
      </c>
      <c r="D20" s="344"/>
      <c r="E20" s="344"/>
      <c r="F20" s="344"/>
      <c r="G20" s="344"/>
      <c r="H20" s="345"/>
      <c r="I20" s="346">
        <f t="shared" si="0"/>
      </c>
      <c r="J20" s="353"/>
      <c r="K20" s="344"/>
      <c r="L20" s="344"/>
      <c r="M20" s="344"/>
      <c r="N20" s="344"/>
      <c r="O20" s="346">
        <f t="shared" si="1"/>
      </c>
      <c r="P20" s="369">
        <f>IF('EVAL SER Y DECIDIR'!N20="","",'EVAL SER Y DECIDIR'!N20)</f>
      </c>
      <c r="Q20" s="347">
        <f>IF(AUTOEVALUACIÓN!C20="","",AUTOEVALUACIÓN!C20)</f>
      </c>
      <c r="R20" s="348">
        <f t="shared" si="2"/>
      </c>
      <c r="S20" s="278"/>
      <c r="T20" s="278"/>
    </row>
    <row r="21" ht="22.5" customHeight="1" spans="1:20" s="340" customFormat="1" x14ac:dyDescent="0.25">
      <c r="A21" s="341">
        <v>14</v>
      </c>
      <c r="B21" s="342" t="str">
        <f>IF(NOMINA!B14="","",NOMINA!B14)</f>
        <v>MURILLO CALIZAYA DAVID GABRIEL</v>
      </c>
      <c r="C21" s="369">
        <f>IF('EVAL SER Y DECIDIR'!H21="","",'EVAL SER Y DECIDIR'!H21)</f>
      </c>
      <c r="D21" s="344"/>
      <c r="E21" s="344"/>
      <c r="F21" s="344"/>
      <c r="G21" s="344"/>
      <c r="H21" s="345"/>
      <c r="I21" s="346">
        <f t="shared" si="0"/>
      </c>
      <c r="J21" s="353"/>
      <c r="K21" s="344"/>
      <c r="L21" s="344"/>
      <c r="M21" s="344"/>
      <c r="N21" s="344"/>
      <c r="O21" s="346">
        <f t="shared" si="1"/>
      </c>
      <c r="P21" s="369">
        <f>IF('EVAL SER Y DECIDIR'!N21="","",'EVAL SER Y DECIDIR'!N21)</f>
      </c>
      <c r="Q21" s="347">
        <f>IF(AUTOEVALUACIÓN!C21="","",AUTOEVALUACIÓN!C21)</f>
      </c>
      <c r="R21" s="348">
        <f t="shared" si="2"/>
      </c>
      <c r="S21" s="278"/>
      <c r="T21" s="278"/>
    </row>
    <row r="22" ht="22.5" customHeight="1" spans="1:20" s="340" customFormat="1" x14ac:dyDescent="0.25">
      <c r="A22" s="341">
        <v>15</v>
      </c>
      <c r="B22" s="342" t="str">
        <f>IF(NOMINA!B15="","",NOMINA!B15)</f>
        <v>OROSCO LIMACHI ADRIAN </v>
      </c>
      <c r="C22" s="369">
        <f>IF('EVAL SER Y DECIDIR'!H22="","",'EVAL SER Y DECIDIR'!H22)</f>
      </c>
      <c r="D22" s="344"/>
      <c r="E22" s="344"/>
      <c r="F22" s="344"/>
      <c r="G22" s="344"/>
      <c r="H22" s="345"/>
      <c r="I22" s="346">
        <f t="shared" si="0"/>
      </c>
      <c r="J22" s="353"/>
      <c r="K22" s="344"/>
      <c r="L22" s="344"/>
      <c r="M22" s="344"/>
      <c r="N22" s="344"/>
      <c r="O22" s="346">
        <f t="shared" si="1"/>
      </c>
      <c r="P22" s="369">
        <f>IF('EVAL SER Y DECIDIR'!N22="","",'EVAL SER Y DECIDIR'!N22)</f>
      </c>
      <c r="Q22" s="347">
        <f>IF(AUTOEVALUACIÓN!C22="","",AUTOEVALUACIÓN!C22)</f>
      </c>
      <c r="R22" s="348">
        <f t="shared" si="2"/>
      </c>
      <c r="S22" s="278"/>
      <c r="T22" s="278"/>
    </row>
    <row r="23" ht="22.5" customHeight="1" spans="1:20" s="340" customFormat="1" x14ac:dyDescent="0.25">
      <c r="A23" s="341">
        <v>16</v>
      </c>
      <c r="B23" s="342" t="str">
        <f>IF(NOMINA!B16="","",NOMINA!B16)</f>
        <v>REINAGA CHOQUECALLATA DAYANA </v>
      </c>
      <c r="C23" s="369">
        <f>IF('EVAL SER Y DECIDIR'!H23="","",'EVAL SER Y DECIDIR'!H23)</f>
      </c>
      <c r="D23" s="344"/>
      <c r="E23" s="344"/>
      <c r="F23" s="344"/>
      <c r="G23" s="344"/>
      <c r="H23" s="345"/>
      <c r="I23" s="346">
        <f t="shared" si="0"/>
      </c>
      <c r="J23" s="353"/>
      <c r="K23" s="344"/>
      <c r="L23" s="344"/>
      <c r="M23" s="344"/>
      <c r="N23" s="344"/>
      <c r="O23" s="346">
        <f t="shared" si="1"/>
      </c>
      <c r="P23" s="369">
        <f>IF('EVAL SER Y DECIDIR'!N23="","",'EVAL SER Y DECIDIR'!N23)</f>
      </c>
      <c r="Q23" s="347">
        <f>IF(AUTOEVALUACIÓN!C23="","",AUTOEVALUACIÓN!C23)</f>
      </c>
      <c r="R23" s="348">
        <f t="shared" si="2"/>
      </c>
      <c r="S23" s="278"/>
      <c r="T23" s="278"/>
    </row>
    <row r="24" ht="22.5" customHeight="1" spans="1:20" s="340" customFormat="1" x14ac:dyDescent="0.25">
      <c r="A24" s="341">
        <v>17</v>
      </c>
      <c r="B24" s="342" t="str">
        <f>IF(NOMINA!B17="","",NOMINA!B17)</f>
        <v>RIVERO VIDAL LUZ MARIA</v>
      </c>
      <c r="C24" s="369">
        <f>IF('EVAL SER Y DECIDIR'!H24="","",'EVAL SER Y DECIDIR'!H24)</f>
      </c>
      <c r="D24" s="344"/>
      <c r="E24" s="344"/>
      <c r="F24" s="344"/>
      <c r="G24" s="344"/>
      <c r="H24" s="345"/>
      <c r="I24" s="346">
        <f t="shared" si="0"/>
      </c>
      <c r="J24" s="353"/>
      <c r="K24" s="344"/>
      <c r="L24" s="344"/>
      <c r="M24" s="344"/>
      <c r="N24" s="344"/>
      <c r="O24" s="346">
        <f t="shared" si="1"/>
      </c>
      <c r="P24" s="369">
        <f>IF('EVAL SER Y DECIDIR'!N24="","",'EVAL SER Y DECIDIR'!N24)</f>
      </c>
      <c r="Q24" s="347">
        <f>IF(AUTOEVALUACIÓN!C24="","",AUTOEVALUACIÓN!C24)</f>
      </c>
      <c r="R24" s="348">
        <f t="shared" si="2"/>
      </c>
      <c r="S24" s="278"/>
      <c r="T24" s="278"/>
    </row>
    <row r="25" ht="22.5" customHeight="1" spans="1:20" s="340" customFormat="1" x14ac:dyDescent="0.25">
      <c r="A25" s="341">
        <v>18</v>
      </c>
      <c r="B25" s="342" t="str">
        <f>IF(NOMINA!B18="","",NOMINA!B18)</f>
        <v>ROJAS MESA KIMBERLYN DARLY</v>
      </c>
      <c r="C25" s="369">
        <f>IF('EVAL SER Y DECIDIR'!H25="","",'EVAL SER Y DECIDIR'!H25)</f>
      </c>
      <c r="D25" s="344"/>
      <c r="E25" s="344"/>
      <c r="F25" s="344"/>
      <c r="G25" s="344"/>
      <c r="H25" s="345"/>
      <c r="I25" s="346">
        <f t="shared" si="0"/>
      </c>
      <c r="J25" s="353"/>
      <c r="K25" s="344"/>
      <c r="L25" s="344"/>
      <c r="M25" s="344"/>
      <c r="N25" s="344"/>
      <c r="O25" s="346">
        <f t="shared" si="1"/>
      </c>
      <c r="P25" s="369">
        <f>IF('EVAL SER Y DECIDIR'!N25="","",'EVAL SER Y DECIDIR'!N25)</f>
      </c>
      <c r="Q25" s="347">
        <f>IF(AUTOEVALUACIÓN!C25="","",AUTOEVALUACIÓN!C25)</f>
      </c>
      <c r="R25" s="348">
        <f t="shared" si="2"/>
      </c>
      <c r="S25" s="278"/>
      <c r="T25" s="278"/>
    </row>
    <row r="26" ht="22.5" customHeight="1" spans="1:20" s="340" customFormat="1" x14ac:dyDescent="0.25">
      <c r="A26" s="341">
        <v>19</v>
      </c>
      <c r="B26" s="342" t="str">
        <f>IF(NOMINA!B19="","",NOMINA!B19)</f>
        <v>SOLIZ SAAVEDRA FERNANDO MARTIN</v>
      </c>
      <c r="C26" s="369">
        <f>IF('EVAL SER Y DECIDIR'!H26="","",'EVAL SER Y DECIDIR'!H26)</f>
      </c>
      <c r="D26" s="344"/>
      <c r="E26" s="344"/>
      <c r="F26" s="344"/>
      <c r="G26" s="344"/>
      <c r="H26" s="345"/>
      <c r="I26" s="346">
        <f t="shared" si="0"/>
      </c>
      <c r="J26" s="353"/>
      <c r="K26" s="344"/>
      <c r="L26" s="344"/>
      <c r="M26" s="344"/>
      <c r="N26" s="344"/>
      <c r="O26" s="346">
        <f t="shared" si="1"/>
      </c>
      <c r="P26" s="369">
        <f>IF('EVAL SER Y DECIDIR'!N26="","",'EVAL SER Y DECIDIR'!N26)</f>
      </c>
      <c r="Q26" s="347">
        <f>IF(AUTOEVALUACIÓN!C26="","",AUTOEVALUACIÓN!C26)</f>
      </c>
      <c r="R26" s="348">
        <f t="shared" si="2"/>
      </c>
      <c r="S26" s="278"/>
      <c r="T26" s="278"/>
    </row>
    <row r="27" ht="22.5" customHeight="1" spans="1:20" s="340" customFormat="1" x14ac:dyDescent="0.25">
      <c r="A27" s="341">
        <v>20</v>
      </c>
      <c r="B27" s="342" t="str">
        <f>IF(NOMINA!B20="","",NOMINA!B20)</f>
        <v>VILLARROEL CAMPOS ISAIAS ORIOL</v>
      </c>
      <c r="C27" s="369">
        <f>IF('EVAL SER Y DECIDIR'!H27="","",'EVAL SER Y DECIDIR'!H27)</f>
      </c>
      <c r="D27" s="344"/>
      <c r="E27" s="344"/>
      <c r="F27" s="344"/>
      <c r="G27" s="344"/>
      <c r="H27" s="345"/>
      <c r="I27" s="346">
        <f t="shared" si="0"/>
      </c>
      <c r="J27" s="353"/>
      <c r="K27" s="344"/>
      <c r="L27" s="344"/>
      <c r="M27" s="344"/>
      <c r="N27" s="344"/>
      <c r="O27" s="346">
        <f t="shared" si="1"/>
      </c>
      <c r="P27" s="369">
        <f>IF('EVAL SER Y DECIDIR'!N27="","",'EVAL SER Y DECIDIR'!N27)</f>
      </c>
      <c r="Q27" s="347">
        <f>IF(AUTOEVALUACIÓN!C27="","",AUTOEVALUACIÓN!C27)</f>
      </c>
      <c r="R27" s="348">
        <f t="shared" si="2"/>
      </c>
      <c r="S27" s="278"/>
      <c r="T27" s="278"/>
    </row>
    <row r="28" ht="22.5" customHeight="1" spans="1:20" s="340" customFormat="1" x14ac:dyDescent="0.25">
      <c r="A28" s="341">
        <v>21</v>
      </c>
      <c r="B28" s="342" t="str">
        <f>IF(NOMINA!B21="","",NOMINA!B21)</f>
        <v>  </v>
      </c>
      <c r="C28" s="369">
        <f>IF('EVAL SER Y DECIDIR'!H28="","",'EVAL SER Y DECIDIR'!H28)</f>
      </c>
      <c r="D28" s="344"/>
      <c r="E28" s="344"/>
      <c r="F28" s="344"/>
      <c r="G28" s="344"/>
      <c r="H28" s="345"/>
      <c r="I28" s="346">
        <f t="shared" si="0"/>
      </c>
      <c r="J28" s="353"/>
      <c r="K28" s="344"/>
      <c r="L28" s="344"/>
      <c r="M28" s="344"/>
      <c r="N28" s="344"/>
      <c r="O28" s="346">
        <f t="shared" si="1"/>
      </c>
      <c r="P28" s="369">
        <f>IF('EVAL SER Y DECIDIR'!N28="","",'EVAL SER Y DECIDIR'!N28)</f>
      </c>
      <c r="Q28" s="347">
        <f>IF(AUTOEVALUACIÓN!C28="","",AUTOEVALUACIÓN!C28)</f>
      </c>
      <c r="R28" s="348">
        <f t="shared" si="2"/>
      </c>
      <c r="S28" s="278"/>
      <c r="T28" s="278"/>
    </row>
    <row r="29" ht="22.5" customHeight="1" spans="1:20" s="340" customFormat="1" x14ac:dyDescent="0.25">
      <c r="A29" s="341">
        <v>22</v>
      </c>
      <c r="B29" s="342" t="str">
        <f>IF(NOMINA!B22="","",NOMINA!B22)</f>
        <v>  </v>
      </c>
      <c r="C29" s="369">
        <f>IF('EVAL SER Y DECIDIR'!H29="","",'EVAL SER Y DECIDIR'!H29)</f>
      </c>
      <c r="D29" s="344"/>
      <c r="E29" s="344"/>
      <c r="F29" s="344"/>
      <c r="G29" s="344"/>
      <c r="H29" s="345"/>
      <c r="I29" s="346">
        <f t="shared" si="0"/>
      </c>
      <c r="J29" s="353"/>
      <c r="K29" s="344"/>
      <c r="L29" s="344"/>
      <c r="M29" s="344"/>
      <c r="N29" s="344"/>
      <c r="O29" s="346">
        <f t="shared" si="1"/>
      </c>
      <c r="P29" s="369">
        <f>IF('EVAL SER Y DECIDIR'!N29="","",'EVAL SER Y DECIDIR'!N29)</f>
      </c>
      <c r="Q29" s="347">
        <f>IF(AUTOEVALUACIÓN!C29="","",AUTOEVALUACIÓN!C29)</f>
      </c>
      <c r="R29" s="348">
        <f t="shared" si="2"/>
      </c>
      <c r="S29" s="278"/>
      <c r="T29" s="278"/>
    </row>
    <row r="30" ht="22.5" customHeight="1" spans="1:20" s="340" customFormat="1" x14ac:dyDescent="0.25">
      <c r="A30" s="341">
        <v>23</v>
      </c>
      <c r="B30" s="342" t="str">
        <f>IF(NOMINA!B23="","",NOMINA!B23)</f>
        <v>  </v>
      </c>
      <c r="C30" s="369">
        <f>IF('EVAL SER Y DECIDIR'!H30="","",'EVAL SER Y DECIDIR'!H30)</f>
      </c>
      <c r="D30" s="344"/>
      <c r="E30" s="344"/>
      <c r="F30" s="344"/>
      <c r="G30" s="344"/>
      <c r="H30" s="345"/>
      <c r="I30" s="346">
        <f t="shared" si="0"/>
      </c>
      <c r="J30" s="353"/>
      <c r="K30" s="344"/>
      <c r="L30" s="344"/>
      <c r="M30" s="344"/>
      <c r="N30" s="344"/>
      <c r="O30" s="346">
        <f t="shared" si="1"/>
      </c>
      <c r="P30" s="369">
        <f>IF('EVAL SER Y DECIDIR'!N30="","",'EVAL SER Y DECIDIR'!N30)</f>
      </c>
      <c r="Q30" s="347">
        <f>IF(AUTOEVALUACIÓN!C30="","",AUTOEVALUACIÓN!C30)</f>
      </c>
      <c r="R30" s="348">
        <f t="shared" si="2"/>
      </c>
      <c r="S30" s="278"/>
      <c r="T30" s="278"/>
    </row>
    <row r="31" ht="22.5" customHeight="1" spans="1:20" s="340" customFormat="1" x14ac:dyDescent="0.25">
      <c r="A31" s="341">
        <v>24</v>
      </c>
      <c r="B31" s="342" t="str">
        <f>IF(NOMINA!B24="","",NOMINA!B24)</f>
        <v>  </v>
      </c>
      <c r="C31" s="369">
        <f>IF('EVAL SER Y DECIDIR'!H31="","",'EVAL SER Y DECIDIR'!H31)</f>
      </c>
      <c r="D31" s="344"/>
      <c r="E31" s="344"/>
      <c r="F31" s="344"/>
      <c r="G31" s="344"/>
      <c r="H31" s="345"/>
      <c r="I31" s="346">
        <f t="shared" si="0"/>
      </c>
      <c r="J31" s="353"/>
      <c r="K31" s="344"/>
      <c r="L31" s="344"/>
      <c r="M31" s="344"/>
      <c r="N31" s="344"/>
      <c r="O31" s="346">
        <f t="shared" si="1"/>
      </c>
      <c r="P31" s="369">
        <f>IF('EVAL SER Y DECIDIR'!N31="","",'EVAL SER Y DECIDIR'!N31)</f>
      </c>
      <c r="Q31" s="347">
        <f>IF(AUTOEVALUACIÓN!C31="","",AUTOEVALUACIÓN!C31)</f>
      </c>
      <c r="R31" s="348">
        <f t="shared" si="2"/>
      </c>
      <c r="S31" s="278"/>
      <c r="T31" s="278"/>
    </row>
    <row r="32" ht="22.5" customHeight="1" spans="1:20" s="340" customFormat="1" x14ac:dyDescent="0.25">
      <c r="A32" s="341">
        <v>25</v>
      </c>
      <c r="B32" s="342" t="str">
        <f>IF(NOMINA!B25="","",NOMINA!B25)</f>
        <v>  </v>
      </c>
      <c r="C32" s="369">
        <f>IF('EVAL SER Y DECIDIR'!H32="","",'EVAL SER Y DECIDIR'!H32)</f>
      </c>
      <c r="D32" s="344"/>
      <c r="E32" s="344"/>
      <c r="F32" s="344"/>
      <c r="G32" s="344"/>
      <c r="H32" s="345"/>
      <c r="I32" s="346">
        <f t="shared" si="0"/>
      </c>
      <c r="J32" s="353"/>
      <c r="K32" s="344"/>
      <c r="L32" s="344"/>
      <c r="M32" s="344"/>
      <c r="N32" s="344"/>
      <c r="O32" s="346">
        <f t="shared" si="1"/>
      </c>
      <c r="P32" s="369">
        <f>IF('EVAL SER Y DECIDIR'!N32="","",'EVAL SER Y DECIDIR'!N32)</f>
      </c>
      <c r="Q32" s="347">
        <f>IF(AUTOEVALUACIÓN!C32="","",AUTOEVALUACIÓN!C32)</f>
      </c>
      <c r="R32" s="348">
        <f t="shared" si="2"/>
      </c>
      <c r="S32" s="278"/>
      <c r="T32" s="278"/>
    </row>
    <row r="33" ht="18.95" customHeight="1" hidden="1" spans="1:20" s="340" customFormat="1" x14ac:dyDescent="0.25">
      <c r="A33" s="341">
        <v>26</v>
      </c>
      <c r="B33" s="342" t="str">
        <f>IF(NOMINA!B26="","",NOMINA!B26)</f>
        <v>  </v>
      </c>
      <c r="C33" s="369">
        <f>IF('EVAL SER Y DECIDIR'!H33="","",'EVAL SER Y DECIDIR'!H33)</f>
      </c>
      <c r="D33" s="344"/>
      <c r="E33" s="344"/>
      <c r="F33" s="344"/>
      <c r="G33" s="344"/>
      <c r="H33" s="345"/>
      <c r="I33" s="346">
        <f t="shared" si="0"/>
      </c>
      <c r="J33" s="353"/>
      <c r="K33" s="344"/>
      <c r="L33" s="344"/>
      <c r="M33" s="344"/>
      <c r="N33" s="344"/>
      <c r="O33" s="346">
        <f t="shared" si="1"/>
      </c>
      <c r="P33" s="369">
        <f>IF('EVAL SER Y DECIDIR'!N33="","",'EVAL SER Y DECIDIR'!N33)</f>
      </c>
      <c r="Q33" s="347">
        <f>IF(AUTOEVALUACIÓN!C33="","",AUTOEVALUACIÓN!C33)</f>
      </c>
      <c r="R33" s="348">
        <f t="shared" si="2"/>
      </c>
      <c r="S33" s="278"/>
      <c r="T33" s="278"/>
    </row>
    <row r="34" ht="18.95" customHeight="1" hidden="1" spans="1:20" s="340" customFormat="1" x14ac:dyDescent="0.25">
      <c r="A34" s="341">
        <v>27</v>
      </c>
      <c r="B34" s="342" t="str">
        <f>IF(NOMINA!B27="","",NOMINA!B27)</f>
        <v>  </v>
      </c>
      <c r="C34" s="369">
        <f>IF('EVAL SER Y DECIDIR'!H34="","",'EVAL SER Y DECIDIR'!H34)</f>
      </c>
      <c r="D34" s="344"/>
      <c r="E34" s="344"/>
      <c r="F34" s="344"/>
      <c r="G34" s="344"/>
      <c r="H34" s="345"/>
      <c r="I34" s="346">
        <f t="shared" si="0"/>
      </c>
      <c r="J34" s="353"/>
      <c r="K34" s="344"/>
      <c r="L34" s="344"/>
      <c r="M34" s="344"/>
      <c r="N34" s="344"/>
      <c r="O34" s="346">
        <f t="shared" si="1"/>
      </c>
      <c r="P34" s="369">
        <f>IF('EVAL SER Y DECIDIR'!N34="","",'EVAL SER Y DECIDIR'!N34)</f>
      </c>
      <c r="Q34" s="347">
        <f>IF(AUTOEVALUACIÓN!C34="","",AUTOEVALUACIÓN!C34)</f>
      </c>
      <c r="R34" s="348">
        <f t="shared" si="2"/>
      </c>
      <c r="S34" s="278"/>
      <c r="T34" s="278"/>
    </row>
    <row r="35" ht="18.95" customHeight="1" hidden="1" spans="1:20" s="340" customFormat="1" x14ac:dyDescent="0.25">
      <c r="A35" s="341">
        <v>28</v>
      </c>
      <c r="B35" s="342" t="str">
        <f>IF(NOMINA!B28="","",NOMINA!B28)</f>
        <v>  </v>
      </c>
      <c r="C35" s="369">
        <f>IF('EVAL SER Y DECIDIR'!H35="","",'EVAL SER Y DECIDIR'!H35)</f>
      </c>
      <c r="D35" s="344"/>
      <c r="E35" s="344"/>
      <c r="F35" s="344"/>
      <c r="G35" s="344"/>
      <c r="H35" s="345"/>
      <c r="I35" s="346">
        <f t="shared" si="0"/>
      </c>
      <c r="J35" s="353"/>
      <c r="K35" s="344"/>
      <c r="L35" s="344"/>
      <c r="M35" s="344"/>
      <c r="N35" s="344"/>
      <c r="O35" s="346">
        <f t="shared" si="1"/>
      </c>
      <c r="P35" s="369">
        <f>IF('EVAL SER Y DECIDIR'!N35="","",'EVAL SER Y DECIDIR'!N35)</f>
      </c>
      <c r="Q35" s="347">
        <f>IF(AUTOEVALUACIÓN!C35="","",AUTOEVALUACIÓN!C35)</f>
      </c>
      <c r="R35" s="348">
        <f t="shared" si="2"/>
      </c>
      <c r="S35" s="278"/>
      <c r="T35" s="278"/>
    </row>
    <row r="36" ht="18.95" customHeight="1" hidden="1" spans="1:20" s="340" customFormat="1" x14ac:dyDescent="0.25">
      <c r="A36" s="341">
        <v>29</v>
      </c>
      <c r="B36" s="342" t="str">
        <f>IF(NOMINA!B29="","",NOMINA!B29)</f>
        <v>  </v>
      </c>
      <c r="C36" s="369">
        <f>IF('EVAL SER Y DECIDIR'!H36="","",'EVAL SER Y DECIDIR'!H36)</f>
      </c>
      <c r="D36" s="344"/>
      <c r="E36" s="344"/>
      <c r="F36" s="344"/>
      <c r="G36" s="344"/>
      <c r="H36" s="345"/>
      <c r="I36" s="346">
        <f t="shared" si="0"/>
      </c>
      <c r="J36" s="353"/>
      <c r="K36" s="344"/>
      <c r="L36" s="344"/>
      <c r="M36" s="344"/>
      <c r="N36" s="344"/>
      <c r="O36" s="346">
        <f t="shared" si="1"/>
      </c>
      <c r="P36" s="369">
        <f>IF('EVAL SER Y DECIDIR'!N36="","",'EVAL SER Y DECIDIR'!N36)</f>
      </c>
      <c r="Q36" s="347">
        <f>IF(AUTOEVALUACIÓN!C36="","",AUTOEVALUACIÓN!C36)</f>
      </c>
      <c r="R36" s="348">
        <f t="shared" si="2"/>
      </c>
      <c r="S36" s="278"/>
      <c r="T36" s="278"/>
    </row>
    <row r="37" ht="18.95" customHeight="1" hidden="1" spans="1:20" s="340" customFormat="1" x14ac:dyDescent="0.25">
      <c r="A37" s="341">
        <v>30</v>
      </c>
      <c r="B37" s="342" t="str">
        <f>IF(NOMINA!B30="","",NOMINA!B30)</f>
        <v>  </v>
      </c>
      <c r="C37" s="369">
        <f>IF('EVAL SER Y DECIDIR'!H37="","",'EVAL SER Y DECIDIR'!H37)</f>
      </c>
      <c r="D37" s="344"/>
      <c r="E37" s="344"/>
      <c r="F37" s="344"/>
      <c r="G37" s="344"/>
      <c r="H37" s="345"/>
      <c r="I37" s="346">
        <f t="shared" si="0"/>
      </c>
      <c r="J37" s="353"/>
      <c r="K37" s="344"/>
      <c r="L37" s="344"/>
      <c r="M37" s="344"/>
      <c r="N37" s="344"/>
      <c r="O37" s="346">
        <f t="shared" si="1"/>
      </c>
      <c r="P37" s="369">
        <f>IF('EVAL SER Y DECIDIR'!N37="","",'EVAL SER Y DECIDIR'!N37)</f>
      </c>
      <c r="Q37" s="347">
        <f>IF(AUTOEVALUACIÓN!C37="","",AUTOEVALUACIÓN!C37)</f>
      </c>
      <c r="R37" s="348">
        <f t="shared" si="2"/>
      </c>
      <c r="S37" s="278"/>
      <c r="T37" s="278"/>
    </row>
    <row r="38" ht="16.5" customHeight="1" hidden="1" spans="1:20" s="340" customFormat="1" x14ac:dyDescent="0.25">
      <c r="A38" s="341">
        <v>31</v>
      </c>
      <c r="B38" s="342" t="str">
        <f>IF(NOMINA!B31="","",NOMINA!B31)</f>
        <v>  </v>
      </c>
      <c r="C38" s="369">
        <f>IF('EVAL SER Y DECIDIR'!H38="","",'EVAL SER Y DECIDIR'!H38)</f>
      </c>
      <c r="D38" s="344"/>
      <c r="E38" s="344"/>
      <c r="F38" s="344"/>
      <c r="G38" s="344"/>
      <c r="H38" s="345"/>
      <c r="I38" s="346">
        <f t="shared" si="0"/>
      </c>
      <c r="J38" s="353"/>
      <c r="K38" s="344"/>
      <c r="L38" s="344"/>
      <c r="M38" s="344"/>
      <c r="N38" s="344"/>
      <c r="O38" s="346">
        <f t="shared" si="1"/>
      </c>
      <c r="P38" s="369">
        <f>IF('EVAL SER Y DECIDIR'!N38="","",'EVAL SER Y DECIDIR'!N38)</f>
      </c>
      <c r="Q38" s="347">
        <f>IF(AUTOEVALUACIÓN!C38="","",AUTOEVALUACIÓN!C38)</f>
      </c>
      <c r="R38" s="348">
        <f t="shared" si="2"/>
      </c>
      <c r="S38" s="278"/>
      <c r="T38" s="278"/>
    </row>
    <row r="39" ht="16.5" customHeight="1" hidden="1" spans="1:20" s="340" customFormat="1" x14ac:dyDescent="0.25">
      <c r="A39" s="341">
        <v>32</v>
      </c>
      <c r="B39" s="342" t="str">
        <f>IF(NOMINA!B32="","",NOMINA!B32)</f>
        <v>  </v>
      </c>
      <c r="C39" s="369">
        <f>IF('EVAL SER Y DECIDIR'!H39="","",'EVAL SER Y DECIDIR'!H39)</f>
      </c>
      <c r="D39" s="344"/>
      <c r="E39" s="344"/>
      <c r="F39" s="344"/>
      <c r="G39" s="344"/>
      <c r="H39" s="345"/>
      <c r="I39" s="346">
        <f t="shared" si="0"/>
      </c>
      <c r="J39" s="353"/>
      <c r="K39" s="344"/>
      <c r="L39" s="344"/>
      <c r="M39" s="344"/>
      <c r="N39" s="344"/>
      <c r="O39" s="346">
        <f t="shared" si="1"/>
      </c>
      <c r="P39" s="369">
        <f>IF('EVAL SER Y DECIDIR'!N39="","",'EVAL SER Y DECIDIR'!N39)</f>
      </c>
      <c r="Q39" s="347">
        <f>IF(AUTOEVALUACIÓN!C39="","",AUTOEVALUACIÓN!C39)</f>
      </c>
      <c r="R39" s="348">
        <f t="shared" si="2"/>
      </c>
      <c r="S39" s="278"/>
      <c r="T39" s="278"/>
    </row>
    <row r="40" ht="16.5" customHeight="1" hidden="1" spans="1:20" s="340" customFormat="1" x14ac:dyDescent="0.25">
      <c r="A40" s="341">
        <v>33</v>
      </c>
      <c r="B40" s="342" t="str">
        <f>IF(NOMINA!B33="","",NOMINA!B33)</f>
        <v>  </v>
      </c>
      <c r="C40" s="369">
        <f>IF('EVAL SER Y DECIDIR'!H40="","",'EVAL SER Y DECIDIR'!H40)</f>
      </c>
      <c r="D40" s="344"/>
      <c r="E40" s="344"/>
      <c r="F40" s="344"/>
      <c r="G40" s="344"/>
      <c r="H40" s="345"/>
      <c r="I40" s="346">
        <f t="shared" si="0"/>
      </c>
      <c r="J40" s="353"/>
      <c r="K40" s="344"/>
      <c r="L40" s="344"/>
      <c r="M40" s="344"/>
      <c r="N40" s="344"/>
      <c r="O40" s="346">
        <f t="shared" si="1"/>
      </c>
      <c r="P40" s="369">
        <f>IF('EVAL SER Y DECIDIR'!N40="","",'EVAL SER Y DECIDIR'!N40)</f>
      </c>
      <c r="Q40" s="347">
        <f>IF(AUTOEVALUACIÓN!C40="","",AUTOEVALUACIÓN!C40)</f>
      </c>
      <c r="R40" s="348">
        <f t="shared" si="2"/>
      </c>
      <c r="S40" s="278"/>
      <c r="T40" s="278"/>
    </row>
    <row r="41" ht="16.5" customHeight="1" hidden="1" spans="1:20" s="340" customFormat="1" x14ac:dyDescent="0.25">
      <c r="A41" s="341">
        <v>34</v>
      </c>
      <c r="B41" s="342" t="str">
        <f>IF(NOMINA!B34="","",NOMINA!B34)</f>
        <v>  </v>
      </c>
      <c r="C41" s="369">
        <f>IF('EVAL SER Y DECIDIR'!H41="","",'EVAL SER Y DECIDIR'!H41)</f>
      </c>
      <c r="D41" s="344"/>
      <c r="E41" s="344"/>
      <c r="F41" s="344"/>
      <c r="G41" s="344"/>
      <c r="H41" s="345"/>
      <c r="I41" s="346">
        <f t="shared" si="0"/>
      </c>
      <c r="J41" s="353"/>
      <c r="K41" s="344"/>
      <c r="L41" s="344"/>
      <c r="M41" s="344"/>
      <c r="N41" s="344"/>
      <c r="O41" s="346">
        <f t="shared" si="1"/>
      </c>
      <c r="P41" s="369">
        <f>IF('EVAL SER Y DECIDIR'!N41="","",'EVAL SER Y DECIDIR'!N41)</f>
      </c>
      <c r="Q41" s="347">
        <f>IF(AUTOEVALUACIÓN!C41="","",AUTOEVALUACIÓN!C41)</f>
      </c>
      <c r="R41" s="348">
        <f t="shared" si="2"/>
      </c>
      <c r="S41" s="278"/>
      <c r="T41" s="278"/>
    </row>
    <row r="42" ht="16.5" customHeight="1" hidden="1" spans="1:20" s="340" customFormat="1" x14ac:dyDescent="0.25">
      <c r="A42" s="341">
        <v>35</v>
      </c>
      <c r="B42" s="342" t="str">
        <f>IF(NOMINA!B35="","",NOMINA!B35)</f>
        <v>  </v>
      </c>
      <c r="C42" s="369">
        <f>IF('EVAL SER Y DECIDIR'!H42="","",'EVAL SER Y DECIDIR'!H42)</f>
      </c>
      <c r="D42" s="344"/>
      <c r="E42" s="344"/>
      <c r="F42" s="344"/>
      <c r="G42" s="344"/>
      <c r="H42" s="345"/>
      <c r="I42" s="346">
        <f t="shared" si="0"/>
      </c>
      <c r="J42" s="353"/>
      <c r="K42" s="344"/>
      <c r="L42" s="344"/>
      <c r="M42" s="344"/>
      <c r="N42" s="344"/>
      <c r="O42" s="346">
        <f t="shared" si="1"/>
      </c>
      <c r="P42" s="369">
        <f>IF('EVAL SER Y DECIDIR'!N42="","",'EVAL SER Y DECIDIR'!N42)</f>
      </c>
      <c r="Q42" s="347">
        <f>IF(AUTOEVALUACIÓN!C42="","",AUTOEVALUACIÓN!C42)</f>
      </c>
      <c r="R42" s="348">
        <f t="shared" si="2"/>
      </c>
      <c r="S42" s="278"/>
      <c r="T42" s="278"/>
    </row>
    <row r="43" ht="15.6" customHeight="1" hidden="1" spans="1:20" s="340" customFormat="1" x14ac:dyDescent="0.25">
      <c r="A43" s="341">
        <v>36</v>
      </c>
      <c r="B43" s="342" t="str">
        <f>IF(NOMINA!B36="","",NOMINA!B36)</f>
        <v>  </v>
      </c>
      <c r="C43" s="369">
        <f>IF('EVAL SER Y DECIDIR'!H43="","",'EVAL SER Y DECIDIR'!H43)</f>
      </c>
      <c r="D43" s="344"/>
      <c r="E43" s="344"/>
      <c r="F43" s="344"/>
      <c r="G43" s="344"/>
      <c r="H43" s="345"/>
      <c r="I43" s="346">
        <f t="shared" si="0"/>
      </c>
      <c r="J43" s="353"/>
      <c r="K43" s="344"/>
      <c r="L43" s="344"/>
      <c r="M43" s="344"/>
      <c r="N43" s="344"/>
      <c r="O43" s="346">
        <f t="shared" si="1"/>
      </c>
      <c r="P43" s="369">
        <f>IF('EVAL SER Y DECIDIR'!N43="","",'EVAL SER Y DECIDIR'!N43)</f>
      </c>
      <c r="Q43" s="347">
        <f>IF(AUTOEVALUACIÓN!C43="","",AUTOEVALUACIÓN!C43)</f>
      </c>
      <c r="R43" s="348">
        <f t="shared" si="2"/>
      </c>
      <c r="S43" s="278"/>
      <c r="T43" s="278"/>
    </row>
    <row r="44" ht="15.6" customHeight="1" hidden="1" spans="1:20" s="340" customFormat="1" x14ac:dyDescent="0.25">
      <c r="A44" s="341">
        <v>37</v>
      </c>
      <c r="B44" s="342" t="str">
        <f>IF(NOMINA!B37="","",NOMINA!B37)</f>
        <v>  </v>
      </c>
      <c r="C44" s="369">
        <f>IF('EVAL SER Y DECIDIR'!H44="","",'EVAL SER Y DECIDIR'!H44)</f>
      </c>
      <c r="D44" s="344"/>
      <c r="E44" s="344"/>
      <c r="F44" s="344"/>
      <c r="G44" s="344"/>
      <c r="H44" s="345"/>
      <c r="I44" s="346">
        <f t="shared" si="0"/>
      </c>
      <c r="J44" s="353"/>
      <c r="K44" s="344"/>
      <c r="L44" s="344"/>
      <c r="M44" s="344"/>
      <c r="N44" s="344"/>
      <c r="O44" s="346">
        <f t="shared" si="1"/>
      </c>
      <c r="P44" s="369">
        <f>IF('EVAL SER Y DECIDIR'!N44="","",'EVAL SER Y DECIDIR'!N44)</f>
      </c>
      <c r="Q44" s="347">
        <f>IF(AUTOEVALUACIÓN!C44="","",AUTOEVALUACIÓN!C44)</f>
      </c>
      <c r="R44" s="348">
        <f t="shared" si="2"/>
      </c>
      <c r="S44" s="278"/>
      <c r="T44" s="278"/>
    </row>
    <row r="45" ht="15.6" customHeight="1" hidden="1" spans="1:18" s="340" customFormat="1" x14ac:dyDescent="0.25">
      <c r="A45" s="341">
        <v>38</v>
      </c>
      <c r="B45" s="342" t="str">
        <f>IF(NOMINA!B38="","",NOMINA!B38)</f>
        <v>  </v>
      </c>
      <c r="C45" s="369">
        <f>IF('EVAL SER Y DECIDIR'!H45="","",'EVAL SER Y DECIDIR'!H45)</f>
      </c>
      <c r="D45" s="344"/>
      <c r="E45" s="344"/>
      <c r="F45" s="344"/>
      <c r="G45" s="344"/>
      <c r="H45" s="345"/>
      <c r="I45" s="346">
        <f t="shared" si="0"/>
      </c>
      <c r="J45" s="353"/>
      <c r="K45" s="344"/>
      <c r="L45" s="344"/>
      <c r="M45" s="344"/>
      <c r="N45" s="344"/>
      <c r="O45" s="346">
        <f t="shared" si="1"/>
      </c>
      <c r="P45" s="369">
        <f>IF('EVAL SER Y DECIDIR'!N45="","",'EVAL SER Y DECIDIR'!N45)</f>
      </c>
      <c r="Q45" s="347">
        <f>IF(AUTOEVALUACIÓN!C45="","",AUTOEVALUACIÓN!C45)</f>
      </c>
      <c r="R45" s="348">
        <f t="shared" si="2"/>
      </c>
    </row>
    <row r="46" ht="14.45" customHeight="1" hidden="1" spans="1:18" s="340" customFormat="1" x14ac:dyDescent="0.25">
      <c r="A46" s="341">
        <v>39</v>
      </c>
      <c r="B46" s="342" t="str">
        <f>IF(NOMINA!B39="","",NOMINA!B39)</f>
        <v>  </v>
      </c>
      <c r="C46" s="369">
        <f>IF('EVAL SER Y DECIDIR'!H46="","",'EVAL SER Y DECIDIR'!H46)</f>
      </c>
      <c r="D46" s="344"/>
      <c r="E46" s="344"/>
      <c r="F46" s="344"/>
      <c r="G46" s="344"/>
      <c r="H46" s="345"/>
      <c r="I46" s="346">
        <f t="shared" si="0"/>
      </c>
      <c r="J46" s="353"/>
      <c r="K46" s="344"/>
      <c r="L46" s="344"/>
      <c r="M46" s="344"/>
      <c r="N46" s="344"/>
      <c r="O46" s="346">
        <f t="shared" si="1"/>
      </c>
      <c r="P46" s="369">
        <f>IF('EVAL SER Y DECIDIR'!N46="","",'EVAL SER Y DECIDIR'!N46)</f>
      </c>
      <c r="Q46" s="347">
        <f>IF(AUTOEVALUACIÓN!C46="","",AUTOEVALUACIÓN!C46)</f>
      </c>
      <c r="R46" s="348">
        <f t="shared" si="2"/>
      </c>
    </row>
    <row r="47" ht="14.45" customHeight="1" hidden="1" spans="1:18" s="340" customFormat="1" x14ac:dyDescent="0.25">
      <c r="A47" s="341">
        <v>40</v>
      </c>
      <c r="B47" s="342" t="str">
        <f>IF(NOMINA!B40="","",NOMINA!B40)</f>
        <v>  </v>
      </c>
      <c r="C47" s="369">
        <f>IF('EVAL SER Y DECIDIR'!H47="","",'EVAL SER Y DECIDIR'!H47)</f>
      </c>
      <c r="D47" s="344"/>
      <c r="E47" s="344"/>
      <c r="F47" s="344"/>
      <c r="G47" s="344"/>
      <c r="H47" s="345"/>
      <c r="I47" s="346">
        <f t="shared" si="0"/>
      </c>
      <c r="J47" s="353"/>
      <c r="K47" s="344"/>
      <c r="L47" s="344"/>
      <c r="M47" s="344"/>
      <c r="N47" s="344"/>
      <c r="O47" s="346">
        <f t="shared" si="1"/>
      </c>
      <c r="P47" s="369">
        <f>IF('EVAL SER Y DECIDIR'!N47="","",'EVAL SER Y DECIDIR'!N47)</f>
      </c>
      <c r="Q47" s="347">
        <f>IF(AUTOEVALUACIÓN!C47="","",AUTOEVALUACIÓN!C47)</f>
      </c>
      <c r="R47" s="348">
        <f t="shared" si="2"/>
      </c>
    </row>
    <row r="48" ht="14.45" customHeight="1" hidden="1" spans="1:18" s="340" customFormat="1" x14ac:dyDescent="0.25">
      <c r="A48" s="341">
        <v>41</v>
      </c>
      <c r="B48" s="342" t="str">
        <f>IF(NOMINA!B41="","",NOMINA!B41)</f>
        <v>  </v>
      </c>
      <c r="C48" s="369">
        <f>IF('EVAL SER Y DECIDIR'!H48="","",'EVAL SER Y DECIDIR'!H48)</f>
      </c>
      <c r="D48" s="344"/>
      <c r="E48" s="344"/>
      <c r="F48" s="344"/>
      <c r="G48" s="344"/>
      <c r="H48" s="345"/>
      <c r="I48" s="346">
        <f t="shared" si="0"/>
      </c>
      <c r="J48" s="353"/>
      <c r="K48" s="344"/>
      <c r="L48" s="344"/>
      <c r="M48" s="344"/>
      <c r="N48" s="344"/>
      <c r="O48" s="346">
        <f t="shared" si="1"/>
      </c>
      <c r="P48" s="369">
        <f>IF('EVAL SER Y DECIDIR'!N48="","",'EVAL SER Y DECIDIR'!N48)</f>
      </c>
      <c r="Q48" s="347">
        <f>IF(AUTOEVALUACIÓN!C48="","",AUTOEVALUACIÓN!C48)</f>
      </c>
      <c r="R48" s="348">
        <f t="shared" si="2"/>
      </c>
    </row>
    <row r="49" ht="14.45" customHeight="1" hidden="1" spans="1:18" s="340" customFormat="1" x14ac:dyDescent="0.25">
      <c r="A49" s="341">
        <v>42</v>
      </c>
      <c r="B49" s="342" t="str">
        <f>IF(NOMINA!B42="","",NOMINA!B42)</f>
        <v>  </v>
      </c>
      <c r="C49" s="369">
        <f>IF('EVAL SER Y DECIDIR'!H49="","",'EVAL SER Y DECIDIR'!H49)</f>
      </c>
      <c r="D49" s="344"/>
      <c r="E49" s="344"/>
      <c r="F49" s="344"/>
      <c r="G49" s="344"/>
      <c r="H49" s="345"/>
      <c r="I49" s="346">
        <f t="shared" si="0"/>
      </c>
      <c r="J49" s="353"/>
      <c r="K49" s="344"/>
      <c r="L49" s="344"/>
      <c r="M49" s="344"/>
      <c r="N49" s="344"/>
      <c r="O49" s="346">
        <f t="shared" si="1"/>
      </c>
      <c r="P49" s="369">
        <f>IF('EVAL SER Y DECIDIR'!N49="","",'EVAL SER Y DECIDIR'!N49)</f>
      </c>
      <c r="Q49" s="347">
        <f>IF(AUTOEVALUACIÓN!C49="","",AUTOEVALUACIÓN!C49)</f>
      </c>
      <c r="R49" s="348">
        <f t="shared" si="2"/>
      </c>
    </row>
    <row r="50" ht="15" customHeight="1" hidden="1" spans="1:18" s="340" customFormat="1" x14ac:dyDescent="0.25">
      <c r="A50" s="341">
        <v>43</v>
      </c>
      <c r="B50" s="342" t="str">
        <f>IF(NOMINA!B43="","",NOMINA!B43)</f>
        <v>  </v>
      </c>
      <c r="C50" s="369">
        <f>IF('EVAL SER Y DECIDIR'!H50="","",'EVAL SER Y DECIDIR'!H50)</f>
      </c>
      <c r="D50" s="344"/>
      <c r="E50" s="344"/>
      <c r="F50" s="344"/>
      <c r="G50" s="344"/>
      <c r="H50" s="345"/>
      <c r="I50" s="346">
        <f t="shared" si="0"/>
      </c>
      <c r="J50" s="353"/>
      <c r="K50" s="344"/>
      <c r="L50" s="344"/>
      <c r="M50" s="344"/>
      <c r="N50" s="344"/>
      <c r="O50" s="346">
        <f t="shared" si="1"/>
      </c>
      <c r="P50" s="369">
        <f>IF('EVAL SER Y DECIDIR'!N50="","",'EVAL SER Y DECIDIR'!N50)</f>
      </c>
      <c r="Q50" s="347">
        <f>IF(AUTOEVALUACIÓN!C50="","",AUTOEVALUACIÓN!C50)</f>
      </c>
      <c r="R50" s="348">
        <f t="shared" si="2"/>
      </c>
    </row>
    <row r="51" ht="15" customHeight="1" hidden="1" spans="1:18" s="340" customFormat="1" x14ac:dyDescent="0.25">
      <c r="A51" s="341">
        <v>44</v>
      </c>
      <c r="B51" s="342" t="str">
        <f>IF(NOMINA!B44="","",NOMINA!B44)</f>
        <v>  </v>
      </c>
      <c r="C51" s="369">
        <f>IF('EVAL SER Y DECIDIR'!H51="","",'EVAL SER Y DECIDIR'!H51)</f>
      </c>
      <c r="D51" s="344"/>
      <c r="E51" s="344"/>
      <c r="F51" s="344"/>
      <c r="G51" s="344"/>
      <c r="H51" s="345"/>
      <c r="I51" s="346">
        <f t="shared" si="0"/>
      </c>
      <c r="J51" s="353"/>
      <c r="K51" s="344"/>
      <c r="L51" s="344"/>
      <c r="M51" s="344"/>
      <c r="N51" s="344"/>
      <c r="O51" s="346">
        <f t="shared" si="1"/>
      </c>
      <c r="P51" s="369">
        <f>IF('EVAL SER Y DECIDIR'!N51="","",'EVAL SER Y DECIDIR'!N51)</f>
      </c>
      <c r="Q51" s="347">
        <f>IF(AUTOEVALUACIÓN!C51="","",AUTOEVALUACIÓN!C51)</f>
      </c>
      <c r="R51" s="348">
        <f t="shared" si="2"/>
      </c>
    </row>
    <row r="52" ht="15" customHeight="1" hidden="1" spans="1:18" s="340" customFormat="1" x14ac:dyDescent="0.25">
      <c r="A52" s="341">
        <v>45</v>
      </c>
      <c r="B52" s="342" t="str">
        <f>IF(NOMINA!B45="","",NOMINA!B45)</f>
        <v>  </v>
      </c>
      <c r="C52" s="369">
        <f>IF('EVAL SER Y DECIDIR'!H52="","",'EVAL SER Y DECIDIR'!H52)</f>
      </c>
      <c r="D52" s="344"/>
      <c r="E52" s="344"/>
      <c r="F52" s="344"/>
      <c r="G52" s="344"/>
      <c r="H52" s="345"/>
      <c r="I52" s="346">
        <f t="shared" si="0"/>
      </c>
      <c r="J52" s="353"/>
      <c r="K52" s="344"/>
      <c r="L52" s="344"/>
      <c r="M52" s="344"/>
      <c r="N52" s="344"/>
      <c r="O52" s="346">
        <f t="shared" si="1"/>
      </c>
      <c r="P52" s="369">
        <f>IF('EVAL SER Y DECIDIR'!N52="","",'EVAL SER Y DECIDIR'!N52)</f>
      </c>
      <c r="Q52" s="347">
        <f>IF(AUTOEVALUACIÓN!C52="","",AUTOEVALUACIÓN!C52)</f>
      </c>
      <c r="R52" s="348">
        <f t="shared" si="2"/>
      </c>
    </row>
    <row r="53" ht="15" customHeight="1" hidden="1" spans="1:18" s="340" customFormat="1" x14ac:dyDescent="0.25">
      <c r="A53" s="341">
        <v>46</v>
      </c>
      <c r="B53" s="342">
        <f>IF(NOMINA!B46="","",NOMINA!B46)</f>
      </c>
      <c r="C53" s="351">
        <f>IF('EVAL SER Y DECIDIR'!H53="","",'EVAL SER Y DECIDIR'!H53)</f>
      </c>
      <c r="D53" s="344"/>
      <c r="E53" s="344"/>
      <c r="F53" s="344"/>
      <c r="G53" s="344"/>
      <c r="H53" s="345"/>
      <c r="I53" s="352">
        <f t="shared" ref="I53:I55" si="3">IF(ISERROR(ROUND(AVERAGE(D53:H53),0)),"",ROUND(AVERAGE(D53:H53),0))</f>
      </c>
      <c r="J53" s="353"/>
      <c r="K53" s="344"/>
      <c r="L53" s="344"/>
      <c r="M53" s="344"/>
      <c r="N53" s="344"/>
      <c r="O53" s="352">
        <f t="shared" ref="O53:O55" si="4">IF(ISERROR(ROUND(AVERAGE(J53:N53),0)),"",ROUND(AVERAGE(J53:N53),0))</f>
      </c>
      <c r="P53" s="351">
        <f>IF('EVAL SER Y DECIDIR'!N53="","",'EVAL SER Y DECIDIR'!N53)</f>
      </c>
      <c r="Q53" s="347">
        <f>IF(AUTOEVALUACIÓN!C53="","",AUTOEVALUACIÓN!C53)</f>
      </c>
      <c r="R53" s="348">
        <f t="shared" si="2"/>
      </c>
    </row>
    <row r="54" ht="15" customHeight="1" hidden="1" spans="1:18" s="340" customFormat="1" x14ac:dyDescent="0.25">
      <c r="A54" s="341">
        <v>47</v>
      </c>
      <c r="B54" s="342">
        <f>IF(NOMINA!B47="","",NOMINA!B47)</f>
      </c>
      <c r="C54" s="351">
        <f>IF('EVAL SER Y DECIDIR'!H54="","",'EVAL SER Y DECIDIR'!H54)</f>
      </c>
      <c r="D54" s="344"/>
      <c r="E54" s="344"/>
      <c r="F54" s="344"/>
      <c r="G54" s="344"/>
      <c r="H54" s="345"/>
      <c r="I54" s="352">
        <f t="shared" si="3"/>
      </c>
      <c r="J54" s="353"/>
      <c r="K54" s="344"/>
      <c r="L54" s="344"/>
      <c r="M54" s="344"/>
      <c r="N54" s="344"/>
      <c r="O54" s="352">
        <f t="shared" si="4"/>
      </c>
      <c r="P54" s="351">
        <f>IF('EVAL SER Y DECIDIR'!N54="","",'EVAL SER Y DECIDIR'!N54)</f>
      </c>
      <c r="Q54" s="347">
        <f>IF(AUTOEVALUACIÓN!C54="","",AUTOEVALUACIÓN!C54)</f>
      </c>
      <c r="R54" s="348">
        <f t="shared" si="2"/>
      </c>
    </row>
    <row r="55" ht="15" customHeight="1" hidden="1" spans="1:18" x14ac:dyDescent="0.25">
      <c r="A55" s="354">
        <v>48</v>
      </c>
      <c r="B55" s="355">
        <f>IF(NOMINA!B48="","",NOMINA!B48)</f>
      </c>
      <c r="C55" s="351">
        <f>IF('EVAL SER Y DECIDIR'!H55="","",'EVAL SER Y DECIDIR'!H55)</f>
      </c>
      <c r="D55" s="356"/>
      <c r="E55" s="356"/>
      <c r="F55" s="356"/>
      <c r="G55" s="356"/>
      <c r="H55" s="357"/>
      <c r="I55" s="358">
        <f t="shared" si="3"/>
      </c>
      <c r="J55" s="359"/>
      <c r="K55" s="356"/>
      <c r="L55" s="356"/>
      <c r="M55" s="356"/>
      <c r="N55" s="356"/>
      <c r="O55" s="358">
        <f t="shared" si="4"/>
      </c>
      <c r="P55" s="351">
        <f>IF('EVAL SER Y DECIDIR'!N55="","",'EVAL SER Y DECIDIR'!N55)</f>
      </c>
      <c r="Q55" s="360">
        <f>IF(AUTOEVALUACIÓN!C55="","",AUTOEVALUACIÓN!C55)</f>
      </c>
      <c r="R55" s="348">
        <f t="shared" si="2"/>
      </c>
    </row>
  </sheetData>
  <sheetProtection sheet="1" formatCells="0" formatColumns="0" formatRows="0"/>
  <mergeCells count="20">
    <mergeCell ref="A2:R2"/>
    <mergeCell ref="D5:I5"/>
    <mergeCell ref="J5:O5"/>
    <mergeCell ref="A5:A7"/>
    <mergeCell ref="C5:C7"/>
    <mergeCell ref="P5:P7"/>
    <mergeCell ref="Q5:Q7"/>
    <mergeCell ref="R5:R7"/>
    <mergeCell ref="D6:D7"/>
    <mergeCell ref="E6:E7"/>
    <mergeCell ref="F6:F7"/>
    <mergeCell ref="G6:G7"/>
    <mergeCell ref="H6:H7"/>
    <mergeCell ref="I6:I7"/>
    <mergeCell ref="J6:J7"/>
    <mergeCell ref="K6:K7"/>
    <mergeCell ref="L6:L7"/>
    <mergeCell ref="M6:M7"/>
    <mergeCell ref="N6:N7"/>
    <mergeCell ref="O6:O7"/>
  </mergeCells>
  <conditionalFormatting sqref="R8:R55">
    <cfRule type="cellIs" dxfId="30" priority="1" operator="between">
      <formula>1</formula>
      <formula>50</formula>
    </cfRule>
  </conditionalFormatting>
  <dataValidations count="6">
    <dataValidation type="whole" allowBlank="1" showInputMessage="1" showErrorMessage="1" error="Ingrese solo numeros de 1 - 45" sqref="D10:H52">
      <formula1>1</formula1>
      <formula2>45</formula2>
    </dataValidation>
    <dataValidation type="whole" allowBlank="1" showInputMessage="1" showErrorMessage="1" error="Ingrese solo numeros de 1 - 35" sqref="D53:H55">
      <formula1>1</formula1>
      <formula2>35</formula2>
    </dataValidation>
    <dataValidation type="whole" allowBlank="1" showInputMessage="1" showErrorMessage="1" error="Ingrese solo numeros de 1 - 45" sqref="D8:H52">
      <formula1>1</formula1>
      <formula2>45</formula2>
    </dataValidation>
    <dataValidation type="whole" allowBlank="1" showInputMessage="1" showErrorMessage="1" error="Ingrese solo numeros de 1 - 40" sqref="J10:N52">
      <formula1>1</formula1>
      <formula2>40</formula2>
    </dataValidation>
    <dataValidation type="whole" allowBlank="1" showInputMessage="1" showErrorMessage="1" error="Ingrese solo numeros de 1 - 35" sqref="J53:N55">
      <formula1>1</formula1>
      <formula2>35</formula2>
    </dataValidation>
    <dataValidation type="whole" allowBlank="1" showInputMessage="1" showErrorMessage="1" error="Ingrese solo numeros de 1 - 40" sqref="J8:N52">
      <formula1>1</formula1>
      <formula2>40</formula2>
    </dataValidation>
  </dataValidations>
  <printOptions horizontalCentered="1"/>
  <pageMargins left="0.4724409448818898" right="0.1968503937007874" top="0.3937007874015748" bottom="0.1968503937007874" header="0.31496062992125984" footer="0.07874015748031496"/>
  <pageSetup orientation="portrait" horizontalDpi="4294967294" verticalDpi="4294967295" scale="94" fitToWidth="1" fitToHeight="0" firstPageNumber="1" useFirstPageNumber="1" copies="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GX71"/>
  <sheetViews>
    <sheetView workbookViewId="0" zoomScale="120" zoomScaleNormal="100" view="pageBreakPreview">
      <selection activeCell="G12" sqref="G12"/>
    </sheetView>
  </sheetViews>
  <sheetFormatPr defaultRowHeight="15" outlineLevelRow="0" outlineLevelCol="0" x14ac:dyDescent="0.25" defaultColWidth="11.42578125"/>
  <cols>
    <col min="1" max="1" width="4.42578125" style="373" customWidth="1"/>
    <col min="2" max="2" width="31.140625" style="373" customWidth="1"/>
    <col min="3" max="8" width="4.5703125" style="373" customWidth="1"/>
    <col min="9" max="9" width="4.5703125" style="374" customWidth="1"/>
    <col min="10" max="13" width="4.5703125" style="373" customWidth="1"/>
    <col min="14" max="14" width="5.28515625" style="373" customWidth="1"/>
    <col min="15" max="15" width="15.5703125" style="373" hidden="1" customWidth="1"/>
    <col min="16" max="16" width="6" style="373" hidden="1" customWidth="1"/>
    <col min="17" max="17" width="10.140625" style="373" customWidth="1"/>
    <col min="18" max="18" width="4.42578125" style="373" customWidth="1"/>
    <col min="19" max="16384" width="11.42578125" style="373" customWidth="1"/>
  </cols>
  <sheetData>
    <row r="1" ht="23.25" customHeight="1" spans="1:206" s="375" customFormat="1" x14ac:dyDescent="0.25">
      <c r="A1" s="22" t="str">
        <f>NOMINA!$F$1</f>
        <v>U.E. "BEATRIZ HARTMANN DE BEDREGAL"</v>
      </c>
      <c r="G1" s="21" t="str">
        <f>NOMINA!$C$4</f>
        <v>GESTIÓN: 2024</v>
      </c>
      <c r="I1" s="376"/>
      <c r="R1" s="373"/>
      <c r="S1" s="373"/>
      <c r="T1" s="373"/>
      <c r="U1" s="373"/>
      <c r="V1" s="373"/>
      <c r="W1" s="373"/>
      <c r="X1" s="373"/>
      <c r="Y1" s="373"/>
      <c r="Z1" s="373"/>
      <c r="AA1" s="373"/>
      <c r="AB1" s="373"/>
      <c r="AC1" s="373"/>
      <c r="AD1" s="373"/>
      <c r="AE1" s="373"/>
      <c r="AF1" s="373"/>
      <c r="AG1" s="373"/>
      <c r="AH1" s="373"/>
      <c r="AI1" s="373"/>
      <c r="AJ1" s="373"/>
      <c r="AK1" s="373"/>
      <c r="AL1" s="373"/>
      <c r="AM1" s="373"/>
      <c r="AN1" s="373"/>
      <c r="AO1" s="373"/>
      <c r="AP1" s="373"/>
      <c r="AQ1" s="373"/>
      <c r="AR1" s="373"/>
      <c r="AS1" s="373"/>
      <c r="AT1" s="373"/>
      <c r="AU1" s="373"/>
      <c r="AV1" s="373"/>
      <c r="AW1" s="373"/>
      <c r="AX1" s="373"/>
      <c r="AY1" s="373"/>
      <c r="AZ1" s="373"/>
      <c r="BA1" s="373"/>
      <c r="BB1" s="373"/>
      <c r="BC1" s="373"/>
      <c r="BD1" s="373"/>
      <c r="BE1" s="373"/>
      <c r="BF1" s="373"/>
      <c r="BG1" s="373"/>
      <c r="BH1" s="373"/>
      <c r="BI1" s="373"/>
      <c r="BJ1" s="373"/>
      <c r="BK1" s="373"/>
      <c r="BL1" s="373"/>
      <c r="BM1" s="373"/>
      <c r="BN1" s="373"/>
      <c r="BO1" s="373"/>
      <c r="BP1" s="373"/>
      <c r="BQ1" s="373"/>
      <c r="BR1" s="373"/>
      <c r="BS1" s="373"/>
      <c r="BT1" s="373"/>
      <c r="BU1" s="373"/>
      <c r="BV1" s="373"/>
      <c r="BW1" s="373"/>
      <c r="BX1" s="373"/>
      <c r="BY1" s="373"/>
      <c r="BZ1" s="373"/>
      <c r="CA1" s="373"/>
      <c r="CB1" s="373"/>
      <c r="CC1" s="373"/>
      <c r="CD1" s="373"/>
      <c r="CE1" s="373"/>
      <c r="CF1" s="373"/>
      <c r="CG1" s="373"/>
      <c r="CH1" s="373"/>
      <c r="CI1" s="373"/>
      <c r="CJ1" s="373"/>
      <c r="CK1" s="373"/>
      <c r="CL1" s="373"/>
      <c r="CM1" s="373"/>
      <c r="CN1" s="373"/>
      <c r="CO1" s="373"/>
      <c r="CP1" s="373"/>
      <c r="CQ1" s="373"/>
      <c r="CR1" s="373"/>
      <c r="CS1" s="373"/>
      <c r="CT1" s="373"/>
      <c r="CU1" s="373"/>
      <c r="CV1" s="373"/>
      <c r="CW1" s="373"/>
      <c r="CX1" s="373"/>
      <c r="CY1" s="373"/>
      <c r="CZ1" s="373"/>
      <c r="DA1" s="373"/>
      <c r="DB1" s="373"/>
      <c r="DC1" s="373"/>
      <c r="DD1" s="373"/>
      <c r="DE1" s="373"/>
      <c r="DF1" s="373"/>
      <c r="DG1" s="373"/>
      <c r="DH1" s="373"/>
      <c r="DI1" s="373"/>
      <c r="DJ1" s="373"/>
      <c r="DK1" s="373"/>
      <c r="DL1" s="373"/>
      <c r="DM1" s="373"/>
      <c r="DN1" s="373"/>
      <c r="DO1" s="373"/>
      <c r="DP1" s="373"/>
      <c r="DQ1" s="373"/>
      <c r="DR1" s="373"/>
      <c r="DS1" s="373"/>
      <c r="DT1" s="373"/>
      <c r="DU1" s="373"/>
      <c r="DV1" s="373"/>
      <c r="DW1" s="373"/>
      <c r="DX1" s="373"/>
      <c r="DY1" s="373"/>
      <c r="DZ1" s="373"/>
      <c r="EA1" s="373"/>
      <c r="EB1" s="373"/>
      <c r="EC1" s="373"/>
      <c r="ED1" s="373"/>
      <c r="EE1" s="373"/>
      <c r="EF1" s="373"/>
      <c r="EG1" s="373"/>
      <c r="EH1" s="373"/>
      <c r="EI1" s="373"/>
      <c r="EJ1" s="373"/>
      <c r="EK1" s="373"/>
      <c r="EL1" s="373"/>
      <c r="EM1" s="373"/>
      <c r="EN1" s="373"/>
      <c r="EO1" s="373"/>
      <c r="EP1" s="373"/>
      <c r="EQ1" s="373"/>
      <c r="ER1" s="373"/>
      <c r="ES1" s="373"/>
      <c r="ET1" s="373"/>
      <c r="EU1" s="373"/>
      <c r="EV1" s="373"/>
      <c r="EW1" s="373"/>
      <c r="EX1" s="373"/>
      <c r="EY1" s="373"/>
      <c r="EZ1" s="373"/>
      <c r="FA1" s="373"/>
      <c r="FB1" s="373"/>
      <c r="FC1" s="373"/>
      <c r="FD1" s="373"/>
      <c r="FE1" s="373"/>
      <c r="FF1" s="373"/>
      <c r="FG1" s="373"/>
      <c r="FH1" s="373"/>
      <c r="FI1" s="373"/>
      <c r="FJ1" s="373"/>
      <c r="FK1" s="373"/>
      <c r="FL1" s="373"/>
      <c r="FM1" s="373"/>
      <c r="FN1" s="373"/>
      <c r="FO1" s="373"/>
      <c r="FP1" s="373"/>
      <c r="FQ1" s="373"/>
      <c r="FR1" s="373"/>
      <c r="FS1" s="373"/>
      <c r="FT1" s="373"/>
      <c r="FU1" s="373"/>
      <c r="FV1" s="373"/>
      <c r="FW1" s="373"/>
      <c r="FX1" s="373"/>
      <c r="FY1" s="373"/>
      <c r="FZ1" s="373"/>
      <c r="GA1" s="373"/>
      <c r="GB1" s="373"/>
      <c r="GC1" s="373"/>
      <c r="GD1" s="373"/>
      <c r="GE1" s="373"/>
      <c r="GF1" s="373"/>
      <c r="GG1" s="373"/>
      <c r="GH1" s="373"/>
      <c r="GI1" s="373"/>
      <c r="GJ1" s="373"/>
      <c r="GK1" s="373"/>
      <c r="GL1" s="373"/>
      <c r="GM1" s="373"/>
      <c r="GN1" s="373"/>
      <c r="GO1" s="373"/>
      <c r="GP1" s="373"/>
      <c r="GQ1" s="373"/>
      <c r="GR1" s="373"/>
      <c r="GS1" s="373"/>
      <c r="GT1" s="373"/>
      <c r="GU1" s="373"/>
      <c r="GV1" s="373"/>
      <c r="GW1" s="373"/>
      <c r="GX1" s="373"/>
    </row>
    <row r="2" ht="23.25" customHeight="1" spans="1:206" s="375" customFormat="1" x14ac:dyDescent="0.25">
      <c r="A2" s="309" t="s">
        <v>460</v>
      </c>
      <c r="B2" s="309"/>
      <c r="C2" s="309"/>
      <c r="D2" s="309"/>
      <c r="E2" s="309"/>
      <c r="F2" s="309"/>
      <c r="G2" s="309"/>
      <c r="H2" s="309"/>
      <c r="I2" s="309"/>
      <c r="J2" s="309"/>
      <c r="K2" s="309"/>
      <c r="L2" s="309"/>
      <c r="M2" s="309"/>
      <c r="N2" s="309"/>
      <c r="O2" s="377"/>
      <c r="R2" s="373"/>
      <c r="S2" s="373"/>
      <c r="T2" s="373"/>
      <c r="U2" s="373"/>
      <c r="V2" s="373"/>
      <c r="W2" s="373"/>
      <c r="X2" s="373"/>
      <c r="Y2" s="373"/>
      <c r="Z2" s="373"/>
      <c r="AA2" s="373"/>
      <c r="AB2" s="373"/>
      <c r="AC2" s="373"/>
      <c r="AD2" s="373"/>
      <c r="AE2" s="373"/>
      <c r="AF2" s="373"/>
      <c r="AG2" s="373"/>
      <c r="AH2" s="373"/>
      <c r="AI2" s="373"/>
      <c r="AJ2" s="373"/>
      <c r="AK2" s="373"/>
      <c r="AL2" s="373"/>
      <c r="AM2" s="373"/>
      <c r="AN2" s="373"/>
      <c r="AO2" s="373"/>
      <c r="AP2" s="373"/>
      <c r="AQ2" s="373"/>
      <c r="AR2" s="373"/>
      <c r="AS2" s="373"/>
      <c r="AT2" s="373"/>
      <c r="AU2" s="373"/>
      <c r="AV2" s="373"/>
      <c r="AW2" s="373"/>
      <c r="AX2" s="373"/>
      <c r="AY2" s="373"/>
      <c r="AZ2" s="373"/>
      <c r="BA2" s="373"/>
      <c r="BB2" s="373"/>
      <c r="BC2" s="373"/>
      <c r="BD2" s="373"/>
      <c r="BE2" s="373"/>
      <c r="BF2" s="373"/>
      <c r="BG2" s="373"/>
      <c r="BH2" s="373"/>
      <c r="BI2" s="373"/>
      <c r="BJ2" s="373"/>
      <c r="BK2" s="373"/>
      <c r="BL2" s="373"/>
      <c r="BM2" s="373"/>
      <c r="BN2" s="373"/>
      <c r="BO2" s="373"/>
      <c r="BP2" s="373"/>
      <c r="BQ2" s="373"/>
      <c r="BR2" s="373"/>
      <c r="BS2" s="373"/>
      <c r="BT2" s="373"/>
      <c r="BU2" s="373"/>
      <c r="BV2" s="373"/>
      <c r="BW2" s="373"/>
      <c r="BX2" s="373"/>
      <c r="BY2" s="373"/>
      <c r="BZ2" s="373"/>
      <c r="CA2" s="373"/>
      <c r="CB2" s="373"/>
      <c r="CC2" s="373"/>
      <c r="CD2" s="373"/>
      <c r="CE2" s="373"/>
      <c r="CF2" s="373"/>
      <c r="CG2" s="373"/>
      <c r="CH2" s="373"/>
      <c r="CI2" s="373"/>
      <c r="CJ2" s="373"/>
      <c r="CK2" s="373"/>
      <c r="CL2" s="373"/>
      <c r="CM2" s="373"/>
      <c r="CN2" s="373"/>
      <c r="CO2" s="373"/>
      <c r="CP2" s="373"/>
      <c r="CQ2" s="373"/>
      <c r="CR2" s="373"/>
      <c r="CS2" s="373"/>
      <c r="CT2" s="373"/>
      <c r="CU2" s="373"/>
      <c r="CV2" s="373"/>
      <c r="CW2" s="373"/>
      <c r="CX2" s="373"/>
      <c r="CY2" s="373"/>
      <c r="CZ2" s="373"/>
      <c r="DA2" s="373"/>
      <c r="DB2" s="373"/>
      <c r="DC2" s="373"/>
      <c r="DD2" s="373"/>
      <c r="DE2" s="373"/>
      <c r="DF2" s="373"/>
      <c r="DG2" s="373"/>
      <c r="DH2" s="373"/>
      <c r="DI2" s="373"/>
      <c r="DJ2" s="373"/>
      <c r="DK2" s="373"/>
      <c r="DL2" s="373"/>
      <c r="DM2" s="373"/>
      <c r="DN2" s="373"/>
      <c r="DO2" s="373"/>
      <c r="DP2" s="373"/>
      <c r="DQ2" s="373"/>
      <c r="DR2" s="373"/>
      <c r="DS2" s="373"/>
      <c r="DT2" s="373"/>
      <c r="DU2" s="373"/>
      <c r="DV2" s="373"/>
      <c r="DW2" s="373"/>
      <c r="DX2" s="373"/>
      <c r="DY2" s="373"/>
      <c r="DZ2" s="373"/>
      <c r="EA2" s="373"/>
      <c r="EB2" s="373"/>
      <c r="EC2" s="373"/>
      <c r="ED2" s="373"/>
      <c r="EE2" s="373"/>
      <c r="EF2" s="373"/>
      <c r="EG2" s="373"/>
      <c r="EH2" s="373"/>
      <c r="EI2" s="373"/>
      <c r="EJ2" s="373"/>
      <c r="EK2" s="373"/>
      <c r="EL2" s="373"/>
      <c r="EM2" s="373"/>
      <c r="EN2" s="373"/>
      <c r="EO2" s="373"/>
      <c r="EP2" s="373"/>
      <c r="EQ2" s="373"/>
      <c r="ER2" s="373"/>
      <c r="ES2" s="373"/>
      <c r="ET2" s="373"/>
      <c r="EU2" s="373"/>
      <c r="EV2" s="373"/>
      <c r="EW2" s="373"/>
      <c r="EX2" s="373"/>
      <c r="EY2" s="373"/>
      <c r="EZ2" s="373"/>
      <c r="FA2" s="373"/>
      <c r="FB2" s="373"/>
      <c r="FC2" s="373"/>
      <c r="FD2" s="373"/>
      <c r="FE2" s="373"/>
      <c r="FF2" s="373"/>
      <c r="FG2" s="373"/>
      <c r="FH2" s="373"/>
      <c r="FI2" s="373"/>
      <c r="FJ2" s="373"/>
      <c r="FK2" s="373"/>
      <c r="FL2" s="373"/>
      <c r="FM2" s="373"/>
      <c r="FN2" s="373"/>
      <c r="FO2" s="373"/>
      <c r="FP2" s="373"/>
      <c r="FQ2" s="373"/>
      <c r="FR2" s="373"/>
      <c r="FS2" s="373"/>
      <c r="FT2" s="373"/>
      <c r="FU2" s="373"/>
      <c r="FV2" s="373"/>
      <c r="FW2" s="373"/>
      <c r="FX2" s="373"/>
      <c r="FY2" s="373"/>
      <c r="FZ2" s="373"/>
      <c r="GA2" s="373"/>
      <c r="GB2" s="373"/>
      <c r="GC2" s="373"/>
      <c r="GD2" s="373"/>
      <c r="GE2" s="373"/>
      <c r="GF2" s="373"/>
      <c r="GG2" s="373"/>
      <c r="GH2" s="373"/>
      <c r="GI2" s="373"/>
      <c r="GJ2" s="373"/>
      <c r="GK2" s="373"/>
      <c r="GL2" s="373"/>
      <c r="GM2" s="373"/>
      <c r="GN2" s="373"/>
      <c r="GO2" s="373"/>
      <c r="GP2" s="373"/>
      <c r="GQ2" s="373"/>
      <c r="GR2" s="373"/>
      <c r="GS2" s="373"/>
      <c r="GT2" s="373"/>
      <c r="GU2" s="373"/>
      <c r="GV2" s="373"/>
      <c r="GW2" s="373"/>
      <c r="GX2" s="373"/>
    </row>
    <row r="3" ht="23.25" customHeight="1" spans="1:206" s="375" customFormat="1" x14ac:dyDescent="0.25">
      <c r="A3" s="21" t="str">
        <f>NOMINA!$C$1</f>
        <v>PROFESOR(A): SARA VALDIVIA ARANCIBIA</v>
      </c>
      <c r="B3" s="378"/>
      <c r="C3" s="379"/>
      <c r="D3" s="379"/>
      <c r="E3" s="379"/>
      <c r="F3" s="379"/>
      <c r="G3" s="21" t="str">
        <f>NOMINA!$C$2</f>
        <v>CURSO: 5º "A" PRIMARIA</v>
      </c>
      <c r="I3" s="379"/>
      <c r="K3" s="378"/>
      <c r="L3" s="379"/>
      <c r="M3" s="379"/>
      <c r="N3" s="379"/>
      <c r="O3" s="379"/>
      <c r="R3" s="373"/>
      <c r="S3" s="373"/>
      <c r="T3" s="373"/>
      <c r="U3" s="373"/>
      <c r="V3" s="373"/>
      <c r="W3" s="373"/>
      <c r="X3" s="373"/>
      <c r="Y3" s="373"/>
      <c r="Z3" s="373"/>
      <c r="AA3" s="373"/>
      <c r="AB3" s="373"/>
      <c r="AC3" s="373"/>
      <c r="AD3" s="373"/>
      <c r="AE3" s="373"/>
      <c r="AF3" s="373"/>
      <c r="AG3" s="373"/>
      <c r="AH3" s="373"/>
      <c r="AI3" s="373"/>
      <c r="AJ3" s="373"/>
      <c r="AK3" s="373"/>
      <c r="AL3" s="373"/>
      <c r="AM3" s="373"/>
      <c r="AN3" s="373"/>
      <c r="AO3" s="373"/>
      <c r="AP3" s="373"/>
      <c r="AQ3" s="373"/>
      <c r="AR3" s="373"/>
      <c r="AS3" s="373"/>
      <c r="AT3" s="373"/>
      <c r="AU3" s="373"/>
      <c r="AV3" s="373"/>
      <c r="AW3" s="373"/>
      <c r="AX3" s="373"/>
      <c r="AY3" s="373"/>
      <c r="AZ3" s="373"/>
      <c r="BA3" s="373"/>
      <c r="BB3" s="373"/>
      <c r="BC3" s="373"/>
      <c r="BD3" s="373"/>
      <c r="BE3" s="373"/>
      <c r="BF3" s="373"/>
      <c r="BG3" s="373"/>
      <c r="BH3" s="373"/>
      <c r="BI3" s="373"/>
      <c r="BJ3" s="373"/>
      <c r="BK3" s="373"/>
      <c r="BL3" s="373"/>
      <c r="BM3" s="373"/>
      <c r="BN3" s="373"/>
      <c r="BO3" s="373"/>
      <c r="BP3" s="373"/>
      <c r="BQ3" s="373"/>
      <c r="BR3" s="373"/>
      <c r="BS3" s="373"/>
      <c r="BT3" s="373"/>
      <c r="BU3" s="373"/>
      <c r="BV3" s="373"/>
      <c r="BW3" s="373"/>
      <c r="BX3" s="373"/>
      <c r="BY3" s="373"/>
      <c r="BZ3" s="373"/>
      <c r="CA3" s="373"/>
      <c r="CB3" s="373"/>
      <c r="CC3" s="373"/>
      <c r="CD3" s="373"/>
      <c r="CE3" s="373"/>
      <c r="CF3" s="373"/>
      <c r="CG3" s="373"/>
      <c r="CH3" s="373"/>
      <c r="CI3" s="373"/>
      <c r="CJ3" s="373"/>
      <c r="CK3" s="373"/>
      <c r="CL3" s="373"/>
      <c r="CM3" s="373"/>
      <c r="CN3" s="373"/>
      <c r="CO3" s="373"/>
      <c r="CP3" s="373"/>
      <c r="CQ3" s="373"/>
      <c r="CR3" s="373"/>
      <c r="CS3" s="373"/>
      <c r="CT3" s="373"/>
      <c r="CU3" s="373"/>
      <c r="CV3" s="373"/>
      <c r="CW3" s="373"/>
      <c r="CX3" s="373"/>
      <c r="CY3" s="373"/>
      <c r="CZ3" s="373"/>
      <c r="DA3" s="373"/>
      <c r="DB3" s="373"/>
      <c r="DC3" s="373"/>
      <c r="DD3" s="373"/>
      <c r="DE3" s="373"/>
      <c r="DF3" s="373"/>
      <c r="DG3" s="373"/>
      <c r="DH3" s="373"/>
      <c r="DI3" s="373"/>
      <c r="DJ3" s="373"/>
      <c r="DK3" s="373"/>
      <c r="DL3" s="373"/>
      <c r="DM3" s="373"/>
      <c r="DN3" s="373"/>
      <c r="DO3" s="373"/>
      <c r="DP3" s="373"/>
      <c r="DQ3" s="373"/>
      <c r="DR3" s="373"/>
      <c r="DS3" s="373"/>
      <c r="DT3" s="373"/>
      <c r="DU3" s="373"/>
      <c r="DV3" s="373"/>
      <c r="DW3" s="373"/>
      <c r="DX3" s="373"/>
      <c r="DY3" s="373"/>
      <c r="DZ3" s="373"/>
      <c r="EA3" s="373"/>
      <c r="EB3" s="373"/>
      <c r="EC3" s="373"/>
      <c r="ED3" s="373"/>
      <c r="EE3" s="373"/>
      <c r="EF3" s="373"/>
      <c r="EG3" s="373"/>
      <c r="EH3" s="373"/>
      <c r="EI3" s="373"/>
      <c r="EJ3" s="373"/>
      <c r="EK3" s="373"/>
      <c r="EL3" s="373"/>
      <c r="EM3" s="373"/>
      <c r="EN3" s="373"/>
      <c r="EO3" s="373"/>
      <c r="EP3" s="373"/>
      <c r="EQ3" s="373"/>
      <c r="ER3" s="373"/>
      <c r="ES3" s="373"/>
      <c r="ET3" s="373"/>
      <c r="EU3" s="373"/>
      <c r="EV3" s="373"/>
      <c r="EW3" s="373"/>
      <c r="EX3" s="373"/>
      <c r="EY3" s="373"/>
      <c r="EZ3" s="373"/>
      <c r="FA3" s="373"/>
      <c r="FB3" s="373"/>
      <c r="FC3" s="373"/>
      <c r="FD3" s="373"/>
      <c r="FE3" s="373"/>
      <c r="FF3" s="373"/>
      <c r="FG3" s="373"/>
      <c r="FH3" s="373"/>
      <c r="FI3" s="373"/>
      <c r="FJ3" s="373"/>
      <c r="FK3" s="373"/>
      <c r="FL3" s="373"/>
      <c r="FM3" s="373"/>
      <c r="FN3" s="373"/>
      <c r="FO3" s="373"/>
      <c r="FP3" s="373"/>
      <c r="FQ3" s="373"/>
      <c r="FR3" s="373"/>
      <c r="FS3" s="373"/>
      <c r="FT3" s="373"/>
      <c r="FU3" s="373"/>
      <c r="FV3" s="373"/>
      <c r="FW3" s="373"/>
      <c r="FX3" s="373"/>
      <c r="FY3" s="373"/>
      <c r="FZ3" s="373"/>
      <c r="GA3" s="373"/>
      <c r="GB3" s="373"/>
      <c r="GC3" s="373"/>
      <c r="GD3" s="373"/>
      <c r="GE3" s="373"/>
      <c r="GF3" s="373"/>
      <c r="GG3" s="373"/>
      <c r="GH3" s="373"/>
      <c r="GI3" s="373"/>
      <c r="GJ3" s="373"/>
      <c r="GK3" s="373"/>
      <c r="GL3" s="373"/>
      <c r="GM3" s="373"/>
      <c r="GN3" s="373"/>
      <c r="GO3" s="373"/>
      <c r="GP3" s="373"/>
      <c r="GQ3" s="373"/>
      <c r="GR3" s="373"/>
      <c r="GS3" s="373"/>
      <c r="GT3" s="373"/>
      <c r="GU3" s="373"/>
      <c r="GV3" s="373"/>
      <c r="GW3" s="373"/>
      <c r="GX3" s="373"/>
    </row>
    <row r="4" ht="8.25" customHeight="1" spans="1:206" s="375" customFormat="1" x14ac:dyDescent="0.25">
      <c r="A4" s="380"/>
      <c r="B4" s="381"/>
      <c r="C4" s="382"/>
      <c r="D4" s="382"/>
      <c r="E4" s="382"/>
      <c r="F4" s="382"/>
      <c r="G4" s="382"/>
      <c r="H4" s="382"/>
      <c r="I4" s="382"/>
      <c r="J4" s="380"/>
      <c r="K4" s="381"/>
      <c r="L4" s="382"/>
      <c r="M4" s="379"/>
      <c r="N4" s="382"/>
      <c r="O4" s="379"/>
      <c r="R4" s="373"/>
      <c r="S4" s="373"/>
      <c r="T4" s="373"/>
      <c r="U4" s="373"/>
      <c r="V4" s="373"/>
      <c r="W4" s="373"/>
      <c r="X4" s="373"/>
      <c r="Y4" s="373"/>
      <c r="Z4" s="373"/>
      <c r="AA4" s="373"/>
      <c r="AB4" s="373"/>
      <c r="AC4" s="373"/>
      <c r="AD4" s="373"/>
      <c r="AE4" s="373"/>
      <c r="AF4" s="373"/>
      <c r="AG4" s="373"/>
      <c r="AH4" s="373"/>
      <c r="AI4" s="373"/>
      <c r="AJ4" s="373"/>
      <c r="AK4" s="373"/>
      <c r="AL4" s="373"/>
      <c r="AM4" s="373"/>
      <c r="AN4" s="373"/>
      <c r="AO4" s="373"/>
      <c r="AP4" s="373"/>
      <c r="AQ4" s="373"/>
      <c r="AR4" s="373"/>
      <c r="AS4" s="373"/>
      <c r="AT4" s="373"/>
      <c r="AU4" s="373"/>
      <c r="AV4" s="373"/>
      <c r="AW4" s="373"/>
      <c r="AX4" s="373"/>
      <c r="AY4" s="373"/>
      <c r="AZ4" s="373"/>
      <c r="BA4" s="373"/>
      <c r="BB4" s="373"/>
      <c r="BC4" s="373"/>
      <c r="BD4" s="373"/>
      <c r="BE4" s="373"/>
      <c r="BF4" s="373"/>
      <c r="BG4" s="373"/>
      <c r="BH4" s="373"/>
      <c r="BI4" s="373"/>
      <c r="BJ4" s="373"/>
      <c r="BK4" s="373"/>
      <c r="BL4" s="373"/>
      <c r="BM4" s="373"/>
      <c r="BN4" s="373"/>
      <c r="BO4" s="373"/>
      <c r="BP4" s="373"/>
      <c r="BQ4" s="373"/>
      <c r="BR4" s="373"/>
      <c r="BS4" s="373"/>
      <c r="BT4" s="373"/>
      <c r="BU4" s="373"/>
      <c r="BV4" s="373"/>
      <c r="BW4" s="373"/>
      <c r="BX4" s="373"/>
      <c r="BY4" s="373"/>
      <c r="BZ4" s="373"/>
      <c r="CA4" s="373"/>
      <c r="CB4" s="373"/>
      <c r="CC4" s="373"/>
      <c r="CD4" s="373"/>
      <c r="CE4" s="373"/>
      <c r="CF4" s="373"/>
      <c r="CG4" s="373"/>
      <c r="CH4" s="373"/>
      <c r="CI4" s="373"/>
      <c r="CJ4" s="373"/>
      <c r="CK4" s="373"/>
      <c r="CL4" s="373"/>
      <c r="CM4" s="373"/>
      <c r="CN4" s="373"/>
      <c r="CO4" s="373"/>
      <c r="CP4" s="373"/>
      <c r="CQ4" s="373"/>
      <c r="CR4" s="373"/>
      <c r="CS4" s="373"/>
      <c r="CT4" s="373"/>
      <c r="CU4" s="373"/>
      <c r="CV4" s="373"/>
      <c r="CW4" s="373"/>
      <c r="CX4" s="373"/>
      <c r="CY4" s="373"/>
      <c r="CZ4" s="373"/>
      <c r="DA4" s="373"/>
      <c r="DB4" s="373"/>
      <c r="DC4" s="373"/>
      <c r="DD4" s="373"/>
      <c r="DE4" s="373"/>
      <c r="DF4" s="373"/>
      <c r="DG4" s="373"/>
      <c r="DH4" s="373"/>
      <c r="DI4" s="373"/>
      <c r="DJ4" s="373"/>
      <c r="DK4" s="373"/>
      <c r="DL4" s="373"/>
      <c r="DM4" s="373"/>
      <c r="DN4" s="373"/>
      <c r="DO4" s="373"/>
      <c r="DP4" s="373"/>
      <c r="DQ4" s="373"/>
      <c r="DR4" s="373"/>
      <c r="DS4" s="373"/>
      <c r="DT4" s="373"/>
      <c r="DU4" s="373"/>
      <c r="DV4" s="373"/>
      <c r="DW4" s="373"/>
      <c r="DX4" s="373"/>
      <c r="DY4" s="373"/>
      <c r="DZ4" s="373"/>
      <c r="EA4" s="373"/>
      <c r="EB4" s="373"/>
      <c r="EC4" s="373"/>
      <c r="ED4" s="373"/>
      <c r="EE4" s="373"/>
      <c r="EF4" s="373"/>
      <c r="EG4" s="373"/>
      <c r="EH4" s="373"/>
      <c r="EI4" s="373"/>
      <c r="EJ4" s="373"/>
      <c r="EK4" s="373"/>
      <c r="EL4" s="373"/>
      <c r="EM4" s="373"/>
      <c r="EN4" s="373"/>
      <c r="EO4" s="373"/>
      <c r="EP4" s="373"/>
      <c r="EQ4" s="373"/>
      <c r="ER4" s="373"/>
      <c r="ES4" s="373"/>
      <c r="ET4" s="373"/>
      <c r="EU4" s="373"/>
      <c r="EV4" s="373"/>
      <c r="EW4" s="373"/>
      <c r="EX4" s="373"/>
      <c r="EY4" s="373"/>
      <c r="EZ4" s="373"/>
      <c r="FA4" s="373"/>
      <c r="FB4" s="373"/>
      <c r="FC4" s="373"/>
      <c r="FD4" s="373"/>
      <c r="FE4" s="373"/>
      <c r="FF4" s="373"/>
      <c r="FG4" s="373"/>
      <c r="FH4" s="373"/>
      <c r="FI4" s="373"/>
      <c r="FJ4" s="373"/>
      <c r="FK4" s="373"/>
      <c r="FL4" s="373"/>
      <c r="FM4" s="373"/>
      <c r="FN4" s="373"/>
      <c r="FO4" s="373"/>
      <c r="FP4" s="373"/>
      <c r="FQ4" s="373"/>
      <c r="FR4" s="373"/>
      <c r="FS4" s="373"/>
      <c r="FT4" s="373"/>
      <c r="FU4" s="373"/>
      <c r="FV4" s="373"/>
      <c r="FW4" s="373"/>
      <c r="FX4" s="373"/>
      <c r="FY4" s="373"/>
      <c r="FZ4" s="373"/>
      <c r="GA4" s="373"/>
      <c r="GB4" s="373"/>
      <c r="GC4" s="373"/>
      <c r="GD4" s="373"/>
      <c r="GE4" s="373"/>
      <c r="GF4" s="373"/>
      <c r="GG4" s="373"/>
      <c r="GH4" s="373"/>
      <c r="GI4" s="373"/>
      <c r="GJ4" s="373"/>
      <c r="GK4" s="373"/>
      <c r="GL4" s="373"/>
      <c r="GM4" s="373"/>
      <c r="GN4" s="373"/>
      <c r="GO4" s="373"/>
      <c r="GP4" s="373"/>
      <c r="GQ4" s="373"/>
      <c r="GR4" s="373"/>
      <c r="GS4" s="373"/>
      <c r="GT4" s="373"/>
      <c r="GU4" s="373"/>
      <c r="GV4" s="373"/>
      <c r="GW4" s="373"/>
      <c r="GX4" s="373"/>
    </row>
    <row r="5" ht="14.25" customHeight="1" spans="1:17" x14ac:dyDescent="0.25">
      <c r="A5" s="383" t="s">
        <v>202</v>
      </c>
      <c r="B5" s="383" t="s">
        <v>240</v>
      </c>
      <c r="C5" s="384" t="s">
        <v>461</v>
      </c>
      <c r="D5" s="384" t="s">
        <v>462</v>
      </c>
      <c r="E5" s="384" t="s">
        <v>463</v>
      </c>
      <c r="F5" s="384" t="s">
        <v>464</v>
      </c>
      <c r="G5" s="384" t="s">
        <v>465</v>
      </c>
      <c r="H5" s="384" t="s">
        <v>466</v>
      </c>
      <c r="I5" s="384" t="s">
        <v>467</v>
      </c>
      <c r="J5" s="384" t="s">
        <v>468</v>
      </c>
      <c r="K5" s="384" t="s">
        <v>469</v>
      </c>
      <c r="L5" s="384" t="s">
        <v>470</v>
      </c>
      <c r="M5" s="385"/>
      <c r="N5" s="386" t="s">
        <v>442</v>
      </c>
      <c r="O5" s="387"/>
      <c r="Q5" s="388" t="s">
        <v>471</v>
      </c>
    </row>
    <row r="6" ht="14.25" customHeight="1" spans="1:17" x14ac:dyDescent="0.25">
      <c r="A6" s="383"/>
      <c r="B6" s="383"/>
      <c r="C6" s="384"/>
      <c r="D6" s="384"/>
      <c r="E6" s="384"/>
      <c r="F6" s="384"/>
      <c r="G6" s="384"/>
      <c r="H6" s="384"/>
      <c r="I6" s="384"/>
      <c r="J6" s="384"/>
      <c r="K6" s="384"/>
      <c r="L6" s="384"/>
      <c r="M6" s="389"/>
      <c r="N6" s="386"/>
      <c r="O6" s="387"/>
      <c r="Q6" s="388"/>
    </row>
    <row r="7" ht="14.25" customHeight="1" spans="1:17" x14ac:dyDescent="0.25">
      <c r="A7" s="383"/>
      <c r="B7" s="383"/>
      <c r="C7" s="384"/>
      <c r="D7" s="384"/>
      <c r="E7" s="384"/>
      <c r="F7" s="384"/>
      <c r="G7" s="384"/>
      <c r="H7" s="384"/>
      <c r="I7" s="384"/>
      <c r="J7" s="384"/>
      <c r="K7" s="384"/>
      <c r="L7" s="384"/>
      <c r="M7" s="390"/>
      <c r="N7" s="386"/>
      <c r="O7" s="387"/>
      <c r="Q7" s="388"/>
    </row>
    <row r="8" ht="22.5" customHeight="1" spans="1:17" s="391" customFormat="1" x14ac:dyDescent="0.25">
      <c r="A8" s="341">
        <v>1</v>
      </c>
      <c r="B8" s="392" t="str">
        <f>IF(NOMINA!B1="","",NOMINA!B1)</f>
        <v> TORREZ CAMILA VICTORIA</v>
      </c>
      <c r="C8" s="393">
        <f>LENG!V8</f>
      </c>
      <c r="D8" s="394">
        <f>'CIEN SOC'!R8</f>
      </c>
      <c r="E8" s="394">
        <f>'ED FISICA '!R8</f>
      </c>
      <c r="F8" s="394">
        <f>'ED MUSICA'!R8</f>
      </c>
      <c r="G8" s="394">
        <f>'ARTES PL'!R8</f>
      </c>
      <c r="H8" s="394">
        <f>MATE!T8</f>
      </c>
      <c r="I8" s="394">
        <f>'TECN TECN'!R8</f>
      </c>
      <c r="J8" s="394">
        <f>'CIEN NAT'!R8</f>
      </c>
      <c r="K8" s="394">
        <f>RELIGION!R8</f>
      </c>
      <c r="L8" s="394"/>
      <c r="M8" s="395"/>
      <c r="N8" s="396">
        <f t="shared" ref="N8:N55" si="0">IF(ISERROR(ROUND(AVERAGE(C8:M8),0)),"",ROUND(AVERAGE(C8:M8),0))</f>
      </c>
      <c r="O8" s="397">
        <f t="shared" ref="O8:O55" si="1">IF(ISERROR((AVERAGE(C8,D8,E8,F8,G8,H8,I8,J8,K8,L8,M8))),"",AVERAGE(C8,D8,E8,F8,G8,H8,I8,J8,K8,L8,M8))</f>
      </c>
      <c r="P8" s="398" t="str">
        <f t="shared" ref="P8:P55" si="2">B8</f>
        <v> TORREZ CAMILA VICTORIA</v>
      </c>
      <c r="Q8" s="342">
        <f>IF(N8="","",(IF(AND(N8&gt;=1,N8&lt;=50.499),"REPROBADO",IF(AND(N8&gt;=50.5,N8&lt;=100),"APROBADO"))))</f>
      </c>
    </row>
    <row r="9" ht="22.5" customHeight="1" spans="1:17" s="391" customFormat="1" x14ac:dyDescent="0.25">
      <c r="A9" s="341">
        <v>2</v>
      </c>
      <c r="B9" s="392" t="str">
        <f>IF(NOMINA!B2="","",NOMINA!B2)</f>
        <v>AZERO BLANCO SARAH JOYCE</v>
      </c>
      <c r="C9" s="393">
        <f>LENG!V9</f>
      </c>
      <c r="D9" s="394">
        <f>'CIEN SOC'!R9</f>
      </c>
      <c r="E9" s="394">
        <f>'ED FISICA '!R9</f>
      </c>
      <c r="F9" s="394">
        <f>'ED MUSICA'!R9</f>
      </c>
      <c r="G9" s="394">
        <f>'ARTES PL'!R9</f>
      </c>
      <c r="H9" s="394">
        <f>MATE!T9</f>
      </c>
      <c r="I9" s="394">
        <f>'TECN TECN'!R9</f>
      </c>
      <c r="J9" s="394">
        <f>'CIEN NAT'!R9</f>
      </c>
      <c r="K9" s="394">
        <f>RELIGION!R9</f>
      </c>
      <c r="L9" s="394"/>
      <c r="M9" s="395"/>
      <c r="N9" s="396">
        <f t="shared" si="0"/>
      </c>
      <c r="O9" s="397">
        <f t="shared" si="1"/>
      </c>
      <c r="P9" s="398" t="str">
        <f t="shared" si="2"/>
        <v>AZERO BLANCO SARAH JOYCE</v>
      </c>
      <c r="Q9" s="342">
        <f t="shared" ref="Q9:Q49" si="3">IF(N9="","",(IF(AND(N9&gt;=1,N9&lt;=50.499),"REPROBADO",IF(AND(N9&gt;=50.5,N9&lt;=100),"APROBADO"))))</f>
      </c>
    </row>
    <row r="10" ht="22.5" customHeight="1" spans="1:17" s="391" customFormat="1" x14ac:dyDescent="0.25">
      <c r="A10" s="341">
        <v>3</v>
      </c>
      <c r="B10" s="392" t="str">
        <f>IF(NOMINA!B3="","",NOMINA!B3)</f>
        <v>BAUTISTA MITA RODRIGO </v>
      </c>
      <c r="C10" s="393">
        <f>LENG!V10</f>
      </c>
      <c r="D10" s="394">
        <f>'CIEN SOC'!R10</f>
      </c>
      <c r="E10" s="394">
        <f>'ED FISICA '!R10</f>
      </c>
      <c r="F10" s="394">
        <f>'ED MUSICA'!R10</f>
      </c>
      <c r="G10" s="394">
        <f>'ARTES PL'!R10</f>
      </c>
      <c r="H10" s="394">
        <f>MATE!T10</f>
      </c>
      <c r="I10" s="394">
        <f>'TECN TECN'!R10</f>
      </c>
      <c r="J10" s="394">
        <f>'CIEN NAT'!R10</f>
      </c>
      <c r="K10" s="394">
        <f>RELIGION!R10</f>
      </c>
      <c r="L10" s="394"/>
      <c r="M10" s="395"/>
      <c r="N10" s="396">
        <f t="shared" si="0"/>
      </c>
      <c r="O10" s="397">
        <f t="shared" si="1"/>
      </c>
      <c r="P10" s="398" t="str">
        <f t="shared" si="2"/>
        <v>BAUTISTA MITA RODRIGO </v>
      </c>
      <c r="Q10" s="342">
        <f t="shared" si="3"/>
      </c>
    </row>
    <row r="11" ht="22.5" customHeight="1" spans="1:17" s="391" customFormat="1" x14ac:dyDescent="0.25">
      <c r="A11" s="341">
        <v>4</v>
      </c>
      <c r="B11" s="392" t="str">
        <f>IF(NOMINA!B4="","",NOMINA!B4)</f>
        <v>CANSECO PEREDO ANGELINA ISABELLA</v>
      </c>
      <c r="C11" s="393">
        <f>LENG!V11</f>
      </c>
      <c r="D11" s="394">
        <f>'CIEN SOC'!R11</f>
      </c>
      <c r="E11" s="394">
        <f>'ED FISICA '!R11</f>
      </c>
      <c r="F11" s="394">
        <f>'ED MUSICA'!R11</f>
      </c>
      <c r="G11" s="394">
        <f>'ARTES PL'!R11</f>
      </c>
      <c r="H11" s="394">
        <f>MATE!T11</f>
      </c>
      <c r="I11" s="394">
        <f>'TECN TECN'!R11</f>
      </c>
      <c r="J11" s="394">
        <f>'CIEN NAT'!R11</f>
      </c>
      <c r="K11" s="394">
        <f>RELIGION!R11</f>
      </c>
      <c r="L11" s="394"/>
      <c r="M11" s="395"/>
      <c r="N11" s="396">
        <f t="shared" si="0"/>
      </c>
      <c r="O11" s="397">
        <f t="shared" si="1"/>
      </c>
      <c r="P11" s="398" t="str">
        <f t="shared" si="2"/>
        <v>CANSECO PEREDO ANGELINA ISABELLA</v>
      </c>
      <c r="Q11" s="342">
        <f t="shared" si="3"/>
      </c>
    </row>
    <row r="12" ht="22.5" customHeight="1" spans="1:17" s="391" customFormat="1" x14ac:dyDescent="0.25">
      <c r="A12" s="341">
        <v>5</v>
      </c>
      <c r="B12" s="392" t="str">
        <f>IF(NOMINA!B5="","",NOMINA!B5)</f>
        <v>CERVANTES GUTIERREZ LUIS FERNANDO</v>
      </c>
      <c r="C12" s="393">
        <f>LENG!V12</f>
      </c>
      <c r="D12" s="394">
        <f>'CIEN SOC'!R12</f>
      </c>
      <c r="E12" s="394">
        <f>'ED FISICA '!R12</f>
      </c>
      <c r="F12" s="394">
        <f>'ED MUSICA'!R12</f>
      </c>
      <c r="G12" s="394">
        <f>'ARTES PL'!R12</f>
      </c>
      <c r="H12" s="394">
        <f>MATE!T12</f>
      </c>
      <c r="I12" s="394">
        <f>'TECN TECN'!R12</f>
      </c>
      <c r="J12" s="394">
        <f>'CIEN NAT'!R12</f>
      </c>
      <c r="K12" s="394">
        <f>RELIGION!R12</f>
      </c>
      <c r="L12" s="394"/>
      <c r="M12" s="395"/>
      <c r="N12" s="396">
        <f t="shared" si="0"/>
      </c>
      <c r="O12" s="397">
        <f t="shared" si="1"/>
      </c>
      <c r="P12" s="398" t="str">
        <f t="shared" si="2"/>
        <v>CERVANTES GUTIERREZ LUIS FERNANDO</v>
      </c>
      <c r="Q12" s="342">
        <f t="shared" si="3"/>
      </c>
    </row>
    <row r="13" ht="22.5" customHeight="1" spans="1:17" s="391" customFormat="1" x14ac:dyDescent="0.25">
      <c r="A13" s="341">
        <v>6</v>
      </c>
      <c r="B13" s="392" t="str">
        <f>IF(NOMINA!B6="","",NOMINA!B6)</f>
        <v>COLQUE QUENTA MICHELLE ANGELETH</v>
      </c>
      <c r="C13" s="393">
        <f>LENG!V13</f>
      </c>
      <c r="D13" s="394">
        <f>'CIEN SOC'!R13</f>
      </c>
      <c r="E13" s="394">
        <f>'ED FISICA '!R13</f>
      </c>
      <c r="F13" s="394">
        <f>'ED MUSICA'!R13</f>
      </c>
      <c r="G13" s="394">
        <f>'ARTES PL'!R13</f>
      </c>
      <c r="H13" s="394">
        <f>MATE!T13</f>
      </c>
      <c r="I13" s="394">
        <f>'TECN TECN'!R13</f>
      </c>
      <c r="J13" s="394">
        <f>'CIEN NAT'!R13</f>
      </c>
      <c r="K13" s="394">
        <f>RELIGION!R13</f>
      </c>
      <c r="L13" s="394"/>
      <c r="M13" s="395"/>
      <c r="N13" s="396">
        <f t="shared" si="0"/>
      </c>
      <c r="O13" s="397">
        <f t="shared" si="1"/>
      </c>
      <c r="P13" s="398" t="str">
        <f t="shared" si="2"/>
        <v>COLQUE QUENTA MICHELLE ANGELETH</v>
      </c>
      <c r="Q13" s="342">
        <f t="shared" si="3"/>
      </c>
    </row>
    <row r="14" ht="22.5" customHeight="1" spans="1:17" s="391" customFormat="1" x14ac:dyDescent="0.25">
      <c r="A14" s="341">
        <v>7</v>
      </c>
      <c r="B14" s="392" t="str">
        <f>IF(NOMINA!B7="","",NOMINA!B7)</f>
        <v>CORDOVA MONTAÑO KENDALL MATIAS</v>
      </c>
      <c r="C14" s="393">
        <f>LENG!V14</f>
      </c>
      <c r="D14" s="394">
        <f>'CIEN SOC'!R14</f>
      </c>
      <c r="E14" s="394">
        <f>'ED FISICA '!R14</f>
      </c>
      <c r="F14" s="394">
        <f>'ED MUSICA'!R14</f>
      </c>
      <c r="G14" s="394">
        <f>'ARTES PL'!R14</f>
      </c>
      <c r="H14" s="394">
        <f>MATE!T14</f>
      </c>
      <c r="I14" s="394">
        <f>'TECN TECN'!R14</f>
      </c>
      <c r="J14" s="394">
        <f>'CIEN NAT'!R14</f>
      </c>
      <c r="K14" s="394">
        <f>RELIGION!R14</f>
      </c>
      <c r="L14" s="394"/>
      <c r="M14" s="395"/>
      <c r="N14" s="396">
        <f t="shared" si="0"/>
      </c>
      <c r="O14" s="397">
        <f t="shared" si="1"/>
      </c>
      <c r="P14" s="398" t="str">
        <f t="shared" si="2"/>
        <v>CORDOVA MONTAÑO KENDALL MATIAS</v>
      </c>
      <c r="Q14" s="342">
        <f t="shared" si="3"/>
      </c>
    </row>
    <row r="15" ht="22.5" customHeight="1" spans="1:17" s="391" customFormat="1" x14ac:dyDescent="0.25">
      <c r="A15" s="341">
        <v>8</v>
      </c>
      <c r="B15" s="392" t="str">
        <f>IF(NOMINA!B8="","",NOMINA!B8)</f>
        <v>CUCHALLO ALORAS CHRISTOPHER </v>
      </c>
      <c r="C15" s="393">
        <f>LENG!V15</f>
      </c>
      <c r="D15" s="394">
        <f>'CIEN SOC'!R15</f>
      </c>
      <c r="E15" s="394">
        <f>'ED FISICA '!R15</f>
      </c>
      <c r="F15" s="394">
        <f>'ED MUSICA'!R15</f>
      </c>
      <c r="G15" s="394">
        <f>'ARTES PL'!R15</f>
      </c>
      <c r="H15" s="394">
        <f>MATE!T15</f>
      </c>
      <c r="I15" s="394">
        <f>'TECN TECN'!R15</f>
      </c>
      <c r="J15" s="394">
        <f>'CIEN NAT'!R15</f>
      </c>
      <c r="K15" s="394">
        <f>RELIGION!R15</f>
      </c>
      <c r="L15" s="394"/>
      <c r="M15" s="395"/>
      <c r="N15" s="396">
        <f t="shared" si="0"/>
      </c>
      <c r="O15" s="397">
        <f t="shared" si="1"/>
      </c>
      <c r="P15" s="398" t="str">
        <f t="shared" si="2"/>
        <v>CUCHALLO ALORAS CHRISTOPHER </v>
      </c>
      <c r="Q15" s="342">
        <f>IF(N15="","",(IF(AND(N15&gt;=1,N15&lt;=50.499),"REPROBADO",IF(AND(N15&gt;=50.5,N15&lt;=100),"APROBADO"))))</f>
      </c>
    </row>
    <row r="16" ht="22.5" customHeight="1" spans="1:17" s="391" customFormat="1" x14ac:dyDescent="0.25">
      <c r="A16" s="341">
        <v>9</v>
      </c>
      <c r="B16" s="392" t="str">
        <f>IF(NOMINA!B9="","",NOMINA!B9)</f>
        <v>DUARTE MELO ANA CLARA</v>
      </c>
      <c r="C16" s="393">
        <f>LENG!V16</f>
      </c>
      <c r="D16" s="394">
        <f>'CIEN SOC'!R16</f>
      </c>
      <c r="E16" s="394">
        <f>'ED FISICA '!R16</f>
      </c>
      <c r="F16" s="394">
        <f>'ED MUSICA'!R16</f>
      </c>
      <c r="G16" s="394">
        <f>'ARTES PL'!R16</f>
      </c>
      <c r="H16" s="394">
        <f>MATE!T16</f>
      </c>
      <c r="I16" s="394">
        <f>'TECN TECN'!R16</f>
      </c>
      <c r="J16" s="394">
        <f>'CIEN NAT'!R16</f>
      </c>
      <c r="K16" s="394">
        <f>RELIGION!R16</f>
      </c>
      <c r="L16" s="394"/>
      <c r="M16" s="395"/>
      <c r="N16" s="396">
        <f t="shared" si="0"/>
      </c>
      <c r="O16" s="397">
        <f t="shared" si="1"/>
      </c>
      <c r="P16" s="398" t="str">
        <f t="shared" si="2"/>
        <v>DUARTE MELO ANA CLARA</v>
      </c>
      <c r="Q16" s="342">
        <f t="shared" si="3"/>
      </c>
    </row>
    <row r="17" ht="22.5" customHeight="1" spans="1:17" s="391" customFormat="1" x14ac:dyDescent="0.25">
      <c r="A17" s="341">
        <v>10</v>
      </c>
      <c r="B17" s="392" t="str">
        <f>IF(NOMINA!B10="","",NOMINA!B10)</f>
        <v>GONZALES ROJAS ANTONELLA INDIRA</v>
      </c>
      <c r="C17" s="393">
        <f>LENG!V17</f>
      </c>
      <c r="D17" s="394">
        <f>'CIEN SOC'!R17</f>
      </c>
      <c r="E17" s="394">
        <f>'ED FISICA '!R17</f>
      </c>
      <c r="F17" s="394">
        <f>'ED MUSICA'!R17</f>
      </c>
      <c r="G17" s="394">
        <f>'ARTES PL'!R17</f>
      </c>
      <c r="H17" s="394">
        <f>MATE!T17</f>
      </c>
      <c r="I17" s="394">
        <f>'TECN TECN'!R17</f>
      </c>
      <c r="J17" s="394">
        <f>'CIEN NAT'!R17</f>
      </c>
      <c r="K17" s="394">
        <f>RELIGION!R17</f>
      </c>
      <c r="L17" s="394"/>
      <c r="M17" s="395"/>
      <c r="N17" s="396">
        <f t="shared" si="0"/>
      </c>
      <c r="O17" s="397">
        <f t="shared" si="1"/>
      </c>
      <c r="P17" s="398" t="str">
        <f t="shared" si="2"/>
        <v>GONZALES ROJAS ANTONELLA INDIRA</v>
      </c>
      <c r="Q17" s="342">
        <f t="shared" si="3"/>
      </c>
    </row>
    <row r="18" ht="22.5" customHeight="1" spans="1:17" s="391" customFormat="1" x14ac:dyDescent="0.25">
      <c r="A18" s="341">
        <v>11</v>
      </c>
      <c r="B18" s="392" t="str">
        <f>IF(NOMINA!B11="","",NOMINA!B11)</f>
        <v>GUERRA PANTIGOSO ROGER ALEJANDRO</v>
      </c>
      <c r="C18" s="393">
        <f>LENG!V18</f>
      </c>
      <c r="D18" s="394">
        <f>'CIEN SOC'!R18</f>
      </c>
      <c r="E18" s="394">
        <f>'ED FISICA '!R18</f>
      </c>
      <c r="F18" s="394">
        <f>'ED MUSICA'!R18</f>
      </c>
      <c r="G18" s="394">
        <f>'ARTES PL'!R18</f>
      </c>
      <c r="H18" s="394">
        <f>MATE!T18</f>
      </c>
      <c r="I18" s="394">
        <f>'TECN TECN'!R18</f>
      </c>
      <c r="J18" s="394">
        <f>'CIEN NAT'!R18</f>
      </c>
      <c r="K18" s="394">
        <f>RELIGION!R18</f>
      </c>
      <c r="L18" s="394"/>
      <c r="M18" s="395"/>
      <c r="N18" s="396">
        <f t="shared" si="0"/>
      </c>
      <c r="O18" s="397">
        <f t="shared" si="1"/>
      </c>
      <c r="P18" s="398" t="str">
        <f t="shared" si="2"/>
        <v>GUERRA PANTIGOSO ROGER ALEJANDRO</v>
      </c>
      <c r="Q18" s="342">
        <f t="shared" si="3"/>
      </c>
    </row>
    <row r="19" ht="22.5" customHeight="1" spans="1:17" s="391" customFormat="1" x14ac:dyDescent="0.25">
      <c r="A19" s="341">
        <v>12</v>
      </c>
      <c r="B19" s="392" t="str">
        <f>IF(NOMINA!B12="","",NOMINA!B12)</f>
        <v>LEON GARNICA JUNIOR ISAIAS</v>
      </c>
      <c r="C19" s="393">
        <f>LENG!V19</f>
      </c>
      <c r="D19" s="394">
        <f>'CIEN SOC'!R19</f>
      </c>
      <c r="E19" s="394">
        <f>'ED FISICA '!R19</f>
      </c>
      <c r="F19" s="394">
        <f>'ED MUSICA'!R19</f>
      </c>
      <c r="G19" s="394">
        <f>'ARTES PL'!R19</f>
      </c>
      <c r="H19" s="394">
        <f>MATE!T19</f>
      </c>
      <c r="I19" s="394">
        <f>'TECN TECN'!R19</f>
      </c>
      <c r="J19" s="394">
        <f>'CIEN NAT'!R19</f>
      </c>
      <c r="K19" s="394">
        <f>RELIGION!R19</f>
      </c>
      <c r="L19" s="394"/>
      <c r="M19" s="395"/>
      <c r="N19" s="396">
        <f t="shared" si="0"/>
      </c>
      <c r="O19" s="397">
        <f t="shared" si="1"/>
      </c>
      <c r="P19" s="398" t="str">
        <f t="shared" si="2"/>
        <v>LEON GARNICA JUNIOR ISAIAS</v>
      </c>
      <c r="Q19" s="342">
        <f t="shared" si="3"/>
      </c>
    </row>
    <row r="20" ht="22.5" customHeight="1" spans="1:17" s="391" customFormat="1" x14ac:dyDescent="0.25">
      <c r="A20" s="341">
        <v>13</v>
      </c>
      <c r="B20" s="392" t="str">
        <f>IF(NOMINA!B13="","",NOMINA!B13)</f>
        <v>MAMANI ESTRADA MARISOL CARMEN</v>
      </c>
      <c r="C20" s="393">
        <f>LENG!V20</f>
      </c>
      <c r="D20" s="394">
        <f>'CIEN SOC'!R20</f>
      </c>
      <c r="E20" s="394">
        <f>'ED FISICA '!R20</f>
      </c>
      <c r="F20" s="394">
        <f>'ED MUSICA'!R20</f>
      </c>
      <c r="G20" s="394">
        <f>'ARTES PL'!R20</f>
      </c>
      <c r="H20" s="394">
        <f>MATE!T20</f>
      </c>
      <c r="I20" s="394">
        <f>'TECN TECN'!R20</f>
      </c>
      <c r="J20" s="394">
        <f>'CIEN NAT'!R20</f>
      </c>
      <c r="K20" s="394">
        <f>RELIGION!R20</f>
      </c>
      <c r="L20" s="394"/>
      <c r="M20" s="395"/>
      <c r="N20" s="396">
        <f t="shared" si="0"/>
      </c>
      <c r="O20" s="397">
        <f t="shared" si="1"/>
      </c>
      <c r="P20" s="398" t="str">
        <f t="shared" si="2"/>
        <v>MAMANI ESTRADA MARISOL CARMEN</v>
      </c>
      <c r="Q20" s="342">
        <f t="shared" si="3"/>
      </c>
    </row>
    <row r="21" ht="22.5" customHeight="1" spans="1:17" s="391" customFormat="1" x14ac:dyDescent="0.25">
      <c r="A21" s="341">
        <v>14</v>
      </c>
      <c r="B21" s="392" t="str">
        <f>IF(NOMINA!B14="","",NOMINA!B14)</f>
        <v>MURILLO CALIZAYA DAVID GABRIEL</v>
      </c>
      <c r="C21" s="393">
        <f>LENG!V21</f>
      </c>
      <c r="D21" s="394">
        <f>'CIEN SOC'!R21</f>
      </c>
      <c r="E21" s="394">
        <f>'ED FISICA '!R21</f>
      </c>
      <c r="F21" s="394">
        <f>'ED MUSICA'!R21</f>
      </c>
      <c r="G21" s="394">
        <f>'ARTES PL'!R21</f>
      </c>
      <c r="H21" s="394">
        <f>MATE!T21</f>
      </c>
      <c r="I21" s="394">
        <f>'TECN TECN'!R21</f>
      </c>
      <c r="J21" s="394">
        <f>'CIEN NAT'!R21</f>
      </c>
      <c r="K21" s="394">
        <f>RELIGION!R21</f>
      </c>
      <c r="L21" s="394"/>
      <c r="M21" s="395"/>
      <c r="N21" s="396">
        <f t="shared" si="0"/>
      </c>
      <c r="O21" s="397">
        <f t="shared" si="1"/>
      </c>
      <c r="P21" s="398" t="str">
        <f t="shared" si="2"/>
        <v>MURILLO CALIZAYA DAVID GABRIEL</v>
      </c>
      <c r="Q21" s="342">
        <f t="shared" si="3"/>
      </c>
    </row>
    <row r="22" ht="22.5" customHeight="1" spans="1:17" s="391" customFormat="1" x14ac:dyDescent="0.25">
      <c r="A22" s="341">
        <v>15</v>
      </c>
      <c r="B22" s="392" t="str">
        <f>IF(NOMINA!B15="","",NOMINA!B15)</f>
        <v>OROSCO LIMACHI ADRIAN </v>
      </c>
      <c r="C22" s="393">
        <f>LENG!V22</f>
      </c>
      <c r="D22" s="394">
        <f>'CIEN SOC'!R22</f>
      </c>
      <c r="E22" s="394">
        <f>'ED FISICA '!R22</f>
      </c>
      <c r="F22" s="394">
        <f>'ED MUSICA'!R22</f>
      </c>
      <c r="G22" s="394">
        <f>'ARTES PL'!R22</f>
      </c>
      <c r="H22" s="394">
        <f>MATE!T22</f>
      </c>
      <c r="I22" s="394">
        <f>'TECN TECN'!R22</f>
      </c>
      <c r="J22" s="394">
        <f>'CIEN NAT'!R22</f>
      </c>
      <c r="K22" s="394">
        <f>RELIGION!R22</f>
      </c>
      <c r="L22" s="394"/>
      <c r="M22" s="395"/>
      <c r="N22" s="396">
        <f t="shared" si="0"/>
      </c>
      <c r="O22" s="397">
        <f t="shared" si="1"/>
      </c>
      <c r="P22" s="398" t="str">
        <f t="shared" si="2"/>
        <v>OROSCO LIMACHI ADRIAN </v>
      </c>
      <c r="Q22" s="342">
        <f t="shared" si="3"/>
      </c>
    </row>
    <row r="23" ht="22.5" customHeight="1" spans="1:17" s="391" customFormat="1" x14ac:dyDescent="0.25">
      <c r="A23" s="341">
        <v>16</v>
      </c>
      <c r="B23" s="392" t="str">
        <f>IF(NOMINA!B16="","",NOMINA!B16)</f>
        <v>REINAGA CHOQUECALLATA DAYANA </v>
      </c>
      <c r="C23" s="393">
        <f>LENG!V23</f>
      </c>
      <c r="D23" s="394">
        <f>'CIEN SOC'!R23</f>
      </c>
      <c r="E23" s="394">
        <f>'ED FISICA '!R23</f>
      </c>
      <c r="F23" s="394">
        <f>'ED MUSICA'!R23</f>
      </c>
      <c r="G23" s="394">
        <f>'ARTES PL'!R23</f>
      </c>
      <c r="H23" s="394">
        <f>MATE!T23</f>
      </c>
      <c r="I23" s="394">
        <f>'TECN TECN'!R23</f>
      </c>
      <c r="J23" s="394">
        <f>'CIEN NAT'!R23</f>
      </c>
      <c r="K23" s="394">
        <f>RELIGION!R23</f>
      </c>
      <c r="L23" s="394"/>
      <c r="M23" s="395"/>
      <c r="N23" s="396">
        <f t="shared" si="0"/>
      </c>
      <c r="O23" s="397">
        <f t="shared" si="1"/>
      </c>
      <c r="P23" s="398" t="str">
        <f t="shared" si="2"/>
        <v>REINAGA CHOQUECALLATA DAYANA </v>
      </c>
      <c r="Q23" s="342">
        <f t="shared" si="3"/>
      </c>
    </row>
    <row r="24" ht="22.5" customHeight="1" spans="1:17" s="391" customFormat="1" x14ac:dyDescent="0.25">
      <c r="A24" s="341">
        <v>17</v>
      </c>
      <c r="B24" s="392" t="str">
        <f>IF(NOMINA!B17="","",NOMINA!B17)</f>
        <v>RIVERO VIDAL LUZ MARIA</v>
      </c>
      <c r="C24" s="393">
        <f>LENG!V24</f>
      </c>
      <c r="D24" s="394">
        <f>'CIEN SOC'!R24</f>
      </c>
      <c r="E24" s="394">
        <f>'ED FISICA '!R24</f>
      </c>
      <c r="F24" s="394">
        <f>'ED MUSICA'!R24</f>
      </c>
      <c r="G24" s="394">
        <f>'ARTES PL'!R24</f>
      </c>
      <c r="H24" s="394">
        <f>MATE!T24</f>
      </c>
      <c r="I24" s="394">
        <f>'TECN TECN'!R24</f>
      </c>
      <c r="J24" s="394">
        <f>'CIEN NAT'!R24</f>
      </c>
      <c r="K24" s="394">
        <f>RELIGION!R24</f>
      </c>
      <c r="L24" s="394"/>
      <c r="M24" s="395"/>
      <c r="N24" s="396">
        <f t="shared" si="0"/>
      </c>
      <c r="O24" s="397">
        <f t="shared" si="1"/>
      </c>
      <c r="P24" s="398" t="str">
        <f t="shared" si="2"/>
        <v>RIVERO VIDAL LUZ MARIA</v>
      </c>
      <c r="Q24" s="342">
        <f t="shared" si="3"/>
      </c>
    </row>
    <row r="25" ht="22.5" customHeight="1" spans="1:17" s="391" customFormat="1" x14ac:dyDescent="0.25">
      <c r="A25" s="341">
        <v>18</v>
      </c>
      <c r="B25" s="392" t="str">
        <f>IF(NOMINA!B18="","",NOMINA!B18)</f>
        <v>ROJAS MESA KIMBERLYN DARLY</v>
      </c>
      <c r="C25" s="393">
        <f>LENG!V25</f>
      </c>
      <c r="D25" s="394">
        <f>'CIEN SOC'!R25</f>
      </c>
      <c r="E25" s="394">
        <f>'ED FISICA '!R25</f>
      </c>
      <c r="F25" s="394">
        <f>'ED MUSICA'!R25</f>
      </c>
      <c r="G25" s="394">
        <f>'ARTES PL'!R25</f>
      </c>
      <c r="H25" s="394">
        <f>MATE!T25</f>
      </c>
      <c r="I25" s="394">
        <f>'TECN TECN'!R25</f>
      </c>
      <c r="J25" s="394">
        <f>'CIEN NAT'!R25</f>
      </c>
      <c r="K25" s="394">
        <f>RELIGION!R25</f>
      </c>
      <c r="L25" s="394"/>
      <c r="M25" s="395"/>
      <c r="N25" s="396">
        <f t="shared" si="0"/>
      </c>
      <c r="O25" s="397">
        <f t="shared" si="1"/>
      </c>
      <c r="P25" s="398" t="str">
        <f t="shared" si="2"/>
        <v>ROJAS MESA KIMBERLYN DARLY</v>
      </c>
      <c r="Q25" s="342">
        <f t="shared" si="3"/>
      </c>
    </row>
    <row r="26" ht="22.5" customHeight="1" spans="1:17" s="391" customFormat="1" x14ac:dyDescent="0.25">
      <c r="A26" s="341">
        <v>19</v>
      </c>
      <c r="B26" s="392" t="str">
        <f>IF(NOMINA!B19="","",NOMINA!B19)</f>
        <v>SOLIZ SAAVEDRA FERNANDO MARTIN</v>
      </c>
      <c r="C26" s="393">
        <f>LENG!V26</f>
      </c>
      <c r="D26" s="394">
        <f>'CIEN SOC'!R26</f>
      </c>
      <c r="E26" s="394">
        <f>'ED FISICA '!R26</f>
      </c>
      <c r="F26" s="394">
        <f>'ED MUSICA'!R26</f>
      </c>
      <c r="G26" s="394">
        <f>'ARTES PL'!R26</f>
      </c>
      <c r="H26" s="394">
        <f>MATE!T26</f>
      </c>
      <c r="I26" s="394">
        <f>'TECN TECN'!R26</f>
      </c>
      <c r="J26" s="394">
        <f>'CIEN NAT'!R26</f>
      </c>
      <c r="K26" s="394">
        <f>RELIGION!R26</f>
      </c>
      <c r="L26" s="394"/>
      <c r="M26" s="395"/>
      <c r="N26" s="396">
        <f t="shared" si="0"/>
      </c>
      <c r="O26" s="397">
        <f t="shared" si="1"/>
      </c>
      <c r="P26" s="398" t="str">
        <f t="shared" si="2"/>
        <v>SOLIZ SAAVEDRA FERNANDO MARTIN</v>
      </c>
      <c r="Q26" s="342">
        <f t="shared" si="3"/>
      </c>
    </row>
    <row r="27" ht="22.5" customHeight="1" spans="1:17" s="391" customFormat="1" x14ac:dyDescent="0.25">
      <c r="A27" s="341">
        <v>20</v>
      </c>
      <c r="B27" s="392" t="str">
        <f>IF(NOMINA!B20="","",NOMINA!B20)</f>
        <v>VILLARROEL CAMPOS ISAIAS ORIOL</v>
      </c>
      <c r="C27" s="393">
        <f>LENG!V27</f>
      </c>
      <c r="D27" s="394">
        <f>'CIEN SOC'!R27</f>
      </c>
      <c r="E27" s="394">
        <f>'ED FISICA '!R27</f>
      </c>
      <c r="F27" s="394">
        <f>'ED MUSICA'!R27</f>
      </c>
      <c r="G27" s="394">
        <f>'ARTES PL'!R27</f>
      </c>
      <c r="H27" s="394">
        <f>MATE!T27</f>
      </c>
      <c r="I27" s="394">
        <f>'TECN TECN'!R27</f>
      </c>
      <c r="J27" s="394">
        <f>'CIEN NAT'!R27</f>
      </c>
      <c r="K27" s="394">
        <f>RELIGION!R27</f>
      </c>
      <c r="L27" s="394"/>
      <c r="M27" s="395"/>
      <c r="N27" s="396">
        <f t="shared" si="0"/>
      </c>
      <c r="O27" s="397">
        <f t="shared" si="1"/>
      </c>
      <c r="P27" s="398" t="str">
        <f t="shared" si="2"/>
        <v>VILLARROEL CAMPOS ISAIAS ORIOL</v>
      </c>
      <c r="Q27" s="342">
        <f t="shared" si="3"/>
      </c>
    </row>
    <row r="28" ht="22.5" customHeight="1" spans="1:17" s="391" customFormat="1" x14ac:dyDescent="0.25">
      <c r="A28" s="341">
        <v>21</v>
      </c>
      <c r="B28" s="392" t="str">
        <f>IF(NOMINA!B21="","",NOMINA!B21)</f>
        <v>  </v>
      </c>
      <c r="C28" s="393">
        <f>LENG!V28</f>
      </c>
      <c r="D28" s="394">
        <f>'CIEN SOC'!R28</f>
      </c>
      <c r="E28" s="394">
        <f>'ED FISICA '!R28</f>
      </c>
      <c r="F28" s="394">
        <f>'ED MUSICA'!R28</f>
      </c>
      <c r="G28" s="394">
        <f>'ARTES PL'!R28</f>
      </c>
      <c r="H28" s="394">
        <f>MATE!T28</f>
      </c>
      <c r="I28" s="394">
        <f>'TECN TECN'!R28</f>
      </c>
      <c r="J28" s="394">
        <f>'CIEN NAT'!R28</f>
      </c>
      <c r="K28" s="394">
        <f>RELIGION!R28</f>
      </c>
      <c r="L28" s="394"/>
      <c r="M28" s="395"/>
      <c r="N28" s="396">
        <f t="shared" si="0"/>
      </c>
      <c r="O28" s="397">
        <f t="shared" si="1"/>
      </c>
      <c r="P28" s="398" t="str">
        <f t="shared" si="2"/>
        <v>  </v>
      </c>
      <c r="Q28" s="342">
        <f t="shared" si="3"/>
      </c>
    </row>
    <row r="29" ht="22.5" customHeight="1" spans="1:17" s="391" customFormat="1" x14ac:dyDescent="0.25">
      <c r="A29" s="341">
        <v>22</v>
      </c>
      <c r="B29" s="392" t="str">
        <f>IF(NOMINA!B22="","",NOMINA!B22)</f>
        <v>  </v>
      </c>
      <c r="C29" s="393">
        <f>LENG!V29</f>
      </c>
      <c r="D29" s="394">
        <f>'CIEN SOC'!R29</f>
      </c>
      <c r="E29" s="394">
        <f>'ED FISICA '!R29</f>
      </c>
      <c r="F29" s="394">
        <f>'ED MUSICA'!R29</f>
      </c>
      <c r="G29" s="394">
        <f>'ARTES PL'!R29</f>
      </c>
      <c r="H29" s="394">
        <f>MATE!T29</f>
      </c>
      <c r="I29" s="394">
        <f>'TECN TECN'!R29</f>
      </c>
      <c r="J29" s="394">
        <f>'CIEN NAT'!R29</f>
      </c>
      <c r="K29" s="394">
        <f>RELIGION!R29</f>
      </c>
      <c r="L29" s="394"/>
      <c r="M29" s="395"/>
      <c r="N29" s="396">
        <f t="shared" si="0"/>
      </c>
      <c r="O29" s="397">
        <f t="shared" si="1"/>
      </c>
      <c r="P29" s="398" t="str">
        <f t="shared" si="2"/>
        <v>  </v>
      </c>
      <c r="Q29" s="342">
        <f t="shared" si="3"/>
      </c>
    </row>
    <row r="30" ht="22.5" customHeight="1" spans="1:17" s="391" customFormat="1" x14ac:dyDescent="0.25">
      <c r="A30" s="341">
        <v>23</v>
      </c>
      <c r="B30" s="392" t="str">
        <f>IF(NOMINA!B23="","",NOMINA!B23)</f>
        <v>  </v>
      </c>
      <c r="C30" s="393">
        <f>LENG!V30</f>
      </c>
      <c r="D30" s="394">
        <f>'CIEN SOC'!R30</f>
      </c>
      <c r="E30" s="394">
        <f>'ED FISICA '!R30</f>
      </c>
      <c r="F30" s="394">
        <f>'ED MUSICA'!R30</f>
      </c>
      <c r="G30" s="394">
        <f>'ARTES PL'!R30</f>
      </c>
      <c r="H30" s="394">
        <f>MATE!T30</f>
      </c>
      <c r="I30" s="394">
        <f>'TECN TECN'!R30</f>
      </c>
      <c r="J30" s="394">
        <f>'CIEN NAT'!R30</f>
      </c>
      <c r="K30" s="394">
        <f>RELIGION!R30</f>
      </c>
      <c r="L30" s="394"/>
      <c r="M30" s="395"/>
      <c r="N30" s="396">
        <f t="shared" si="0"/>
      </c>
      <c r="O30" s="397">
        <f t="shared" si="1"/>
      </c>
      <c r="P30" s="398" t="str">
        <f t="shared" si="2"/>
        <v>  </v>
      </c>
      <c r="Q30" s="342">
        <f t="shared" si="3"/>
      </c>
    </row>
    <row r="31" ht="22.5" customHeight="1" spans="1:17" s="391" customFormat="1" x14ac:dyDescent="0.25">
      <c r="A31" s="341">
        <v>24</v>
      </c>
      <c r="B31" s="392" t="str">
        <f>IF(NOMINA!B24="","",NOMINA!B24)</f>
        <v>  </v>
      </c>
      <c r="C31" s="393">
        <f>LENG!V31</f>
      </c>
      <c r="D31" s="394">
        <f>'CIEN SOC'!R31</f>
      </c>
      <c r="E31" s="394">
        <f>'ED FISICA '!R31</f>
      </c>
      <c r="F31" s="394">
        <f>'ED MUSICA'!R31</f>
      </c>
      <c r="G31" s="394">
        <f>'ARTES PL'!R31</f>
      </c>
      <c r="H31" s="394">
        <f>MATE!T31</f>
      </c>
      <c r="I31" s="394">
        <f>'TECN TECN'!R31</f>
      </c>
      <c r="J31" s="394">
        <f>'CIEN NAT'!R31</f>
      </c>
      <c r="K31" s="394">
        <f>RELIGION!R31</f>
      </c>
      <c r="L31" s="394"/>
      <c r="M31" s="395"/>
      <c r="N31" s="396">
        <f t="shared" si="0"/>
      </c>
      <c r="O31" s="397">
        <f t="shared" si="1"/>
      </c>
      <c r="P31" s="398" t="str">
        <f t="shared" si="2"/>
        <v>  </v>
      </c>
      <c r="Q31" s="342">
        <f t="shared" si="3"/>
      </c>
    </row>
    <row r="32" ht="22.5" customHeight="1" spans="1:17" s="391" customFormat="1" x14ac:dyDescent="0.25">
      <c r="A32" s="341">
        <v>25</v>
      </c>
      <c r="B32" s="392" t="str">
        <f>IF(NOMINA!B25="","",NOMINA!B25)</f>
        <v>  </v>
      </c>
      <c r="C32" s="393">
        <f>LENG!V32</f>
      </c>
      <c r="D32" s="394">
        <f>'CIEN SOC'!R32</f>
      </c>
      <c r="E32" s="394">
        <f>'ED FISICA '!R32</f>
      </c>
      <c r="F32" s="394">
        <f>'ED MUSICA'!R32</f>
      </c>
      <c r="G32" s="394">
        <f>'ARTES PL'!R32</f>
      </c>
      <c r="H32" s="394">
        <f>MATE!T32</f>
      </c>
      <c r="I32" s="394">
        <f>'TECN TECN'!R32</f>
      </c>
      <c r="J32" s="394">
        <f>'CIEN NAT'!R32</f>
      </c>
      <c r="K32" s="394">
        <f>RELIGION!R32</f>
      </c>
      <c r="L32" s="394"/>
      <c r="M32" s="395"/>
      <c r="N32" s="396">
        <f t="shared" si="0"/>
      </c>
      <c r="O32" s="397">
        <f t="shared" si="1"/>
      </c>
      <c r="P32" s="398" t="str">
        <f t="shared" si="2"/>
        <v>  </v>
      </c>
      <c r="Q32" s="342">
        <f t="shared" si="3"/>
      </c>
    </row>
    <row r="33" ht="18.95" customHeight="1" hidden="1" spans="1:17" s="391" customFormat="1" x14ac:dyDescent="0.25">
      <c r="A33" s="341">
        <v>26</v>
      </c>
      <c r="B33" s="392" t="str">
        <f>IF(NOMINA!B26="","",NOMINA!B26)</f>
        <v>  </v>
      </c>
      <c r="C33" s="393">
        <f>LENG!V33</f>
      </c>
      <c r="D33" s="394">
        <f>'CIEN SOC'!R33</f>
      </c>
      <c r="E33" s="394">
        <f>'ED FISICA '!R33</f>
      </c>
      <c r="F33" s="394">
        <f>'ED MUSICA'!R33</f>
      </c>
      <c r="G33" s="394">
        <f>'ARTES PL'!R33</f>
      </c>
      <c r="H33" s="394">
        <f>MATE!T33</f>
      </c>
      <c r="I33" s="394">
        <f>'TECN TECN'!R33</f>
      </c>
      <c r="J33" s="394">
        <f>'CIEN NAT'!R33</f>
      </c>
      <c r="K33" s="394">
        <f>RELIGION!R33</f>
      </c>
      <c r="L33" s="394"/>
      <c r="M33" s="395"/>
      <c r="N33" s="396">
        <f t="shared" si="0"/>
      </c>
      <c r="O33" s="397">
        <f t="shared" si="1"/>
      </c>
      <c r="P33" s="398" t="str">
        <f t="shared" si="2"/>
        <v>  </v>
      </c>
      <c r="Q33" s="342">
        <f t="shared" si="3"/>
      </c>
    </row>
    <row r="34" ht="18.95" customHeight="1" hidden="1" spans="1:17" s="391" customFormat="1" x14ac:dyDescent="0.25">
      <c r="A34" s="341">
        <v>27</v>
      </c>
      <c r="B34" s="392" t="str">
        <f>IF(NOMINA!B27="","",NOMINA!B27)</f>
        <v>  </v>
      </c>
      <c r="C34" s="393">
        <f>LENG!V34</f>
      </c>
      <c r="D34" s="394">
        <f>'CIEN SOC'!R34</f>
      </c>
      <c r="E34" s="394">
        <f>'ED FISICA '!R34</f>
      </c>
      <c r="F34" s="394">
        <f>'ED MUSICA'!R34</f>
      </c>
      <c r="G34" s="394">
        <f>'ARTES PL'!R34</f>
      </c>
      <c r="H34" s="394">
        <f>MATE!T34</f>
      </c>
      <c r="I34" s="394">
        <f>'TECN TECN'!R34</f>
      </c>
      <c r="J34" s="394">
        <f>'CIEN NAT'!R34</f>
      </c>
      <c r="K34" s="394">
        <f>RELIGION!R34</f>
      </c>
      <c r="L34" s="394"/>
      <c r="M34" s="395"/>
      <c r="N34" s="396">
        <f t="shared" si="0"/>
      </c>
      <c r="O34" s="397">
        <f t="shared" si="1"/>
      </c>
      <c r="P34" s="398" t="str">
        <f t="shared" si="2"/>
        <v>  </v>
      </c>
      <c r="Q34" s="342">
        <f t="shared" si="3"/>
      </c>
    </row>
    <row r="35" ht="18.95" customHeight="1" hidden="1" spans="1:17" s="391" customFormat="1" x14ac:dyDescent="0.25">
      <c r="A35" s="341">
        <v>28</v>
      </c>
      <c r="B35" s="392" t="str">
        <f>IF(NOMINA!B28="","",NOMINA!B28)</f>
        <v>  </v>
      </c>
      <c r="C35" s="393">
        <f>LENG!V35</f>
      </c>
      <c r="D35" s="394">
        <f>'CIEN SOC'!R35</f>
      </c>
      <c r="E35" s="394">
        <f>'ED FISICA '!R35</f>
      </c>
      <c r="F35" s="394">
        <f>'ED MUSICA'!R35</f>
      </c>
      <c r="G35" s="394">
        <f>'ARTES PL'!R35</f>
      </c>
      <c r="H35" s="394">
        <f>MATE!T35</f>
      </c>
      <c r="I35" s="394">
        <f>'TECN TECN'!R35</f>
      </c>
      <c r="J35" s="394">
        <f>'CIEN NAT'!R35</f>
      </c>
      <c r="K35" s="394">
        <f>RELIGION!R35</f>
      </c>
      <c r="L35" s="394"/>
      <c r="M35" s="395"/>
      <c r="N35" s="396">
        <f t="shared" si="0"/>
      </c>
      <c r="O35" s="397">
        <f t="shared" si="1"/>
      </c>
      <c r="P35" s="398" t="str">
        <f t="shared" si="2"/>
        <v>  </v>
      </c>
      <c r="Q35" s="342">
        <f t="shared" si="3"/>
      </c>
    </row>
    <row r="36" ht="18.95" customHeight="1" hidden="1" spans="1:17" s="391" customFormat="1" x14ac:dyDescent="0.25">
      <c r="A36" s="341">
        <v>29</v>
      </c>
      <c r="B36" s="392" t="str">
        <f>IF(NOMINA!B29="","",NOMINA!B29)</f>
        <v>  </v>
      </c>
      <c r="C36" s="393">
        <f>LENG!V36</f>
      </c>
      <c r="D36" s="394">
        <f>'CIEN SOC'!R36</f>
      </c>
      <c r="E36" s="394">
        <f>'ED FISICA '!R36</f>
      </c>
      <c r="F36" s="394">
        <f>'ED MUSICA'!R36</f>
      </c>
      <c r="G36" s="394">
        <f>'ARTES PL'!R36</f>
      </c>
      <c r="H36" s="394">
        <f>MATE!T36</f>
      </c>
      <c r="I36" s="394">
        <f>'TECN TECN'!R36</f>
      </c>
      <c r="J36" s="394">
        <f>'CIEN NAT'!R36</f>
      </c>
      <c r="K36" s="394">
        <f>RELIGION!R36</f>
      </c>
      <c r="L36" s="394"/>
      <c r="M36" s="395"/>
      <c r="N36" s="396">
        <f t="shared" si="0"/>
      </c>
      <c r="O36" s="397">
        <f t="shared" si="1"/>
      </c>
      <c r="P36" s="398" t="str">
        <f t="shared" si="2"/>
        <v>  </v>
      </c>
      <c r="Q36" s="342">
        <f t="shared" si="3"/>
      </c>
    </row>
    <row r="37" ht="18.95" customHeight="1" hidden="1" spans="1:17" s="391" customFormat="1" x14ac:dyDescent="0.25">
      <c r="A37" s="341">
        <v>30</v>
      </c>
      <c r="B37" s="392" t="str">
        <f>IF(NOMINA!B30="","",NOMINA!B30)</f>
        <v>  </v>
      </c>
      <c r="C37" s="393">
        <f>LENG!V37</f>
      </c>
      <c r="D37" s="394">
        <f>'CIEN SOC'!R37</f>
      </c>
      <c r="E37" s="394">
        <f>'ED FISICA '!R37</f>
      </c>
      <c r="F37" s="394">
        <f>'ED MUSICA'!R37</f>
      </c>
      <c r="G37" s="394">
        <f>'ARTES PL'!R37</f>
      </c>
      <c r="H37" s="394">
        <f>MATE!T37</f>
      </c>
      <c r="I37" s="394">
        <f>'TECN TECN'!R37</f>
      </c>
      <c r="J37" s="394">
        <f>'CIEN NAT'!R37</f>
      </c>
      <c r="K37" s="394">
        <f>RELIGION!R37</f>
      </c>
      <c r="L37" s="394"/>
      <c r="M37" s="395"/>
      <c r="N37" s="396">
        <f t="shared" si="0"/>
      </c>
      <c r="O37" s="397">
        <f t="shared" si="1"/>
      </c>
      <c r="P37" s="398" t="str">
        <f t="shared" si="2"/>
        <v>  </v>
      </c>
      <c r="Q37" s="342">
        <f t="shared" si="3"/>
      </c>
    </row>
    <row r="38" ht="18" customHeight="1" hidden="1" spans="1:17" s="391" customFormat="1" x14ac:dyDescent="0.25">
      <c r="A38" s="341">
        <v>31</v>
      </c>
      <c r="B38" s="392" t="str">
        <f>IF(NOMINA!B31="","",NOMINA!B31)</f>
        <v>  </v>
      </c>
      <c r="C38" s="393">
        <f>LENG!V38</f>
      </c>
      <c r="D38" s="394">
        <f>'CIEN SOC'!R38</f>
      </c>
      <c r="E38" s="394">
        <f>'ED FISICA '!R38</f>
      </c>
      <c r="F38" s="394">
        <f>'ED MUSICA'!R38</f>
      </c>
      <c r="G38" s="394">
        <f>'ARTES PL'!R38</f>
      </c>
      <c r="H38" s="394">
        <f>MATE!T38</f>
      </c>
      <c r="I38" s="394">
        <f>'TECN TECN'!R38</f>
      </c>
      <c r="J38" s="394">
        <f>'CIEN NAT'!R38</f>
      </c>
      <c r="K38" s="394">
        <f>RELIGION!R38</f>
      </c>
      <c r="L38" s="394"/>
      <c r="M38" s="395"/>
      <c r="N38" s="396">
        <f t="shared" si="0"/>
      </c>
      <c r="O38" s="397">
        <f t="shared" si="1"/>
      </c>
      <c r="P38" s="398" t="str">
        <f t="shared" si="2"/>
        <v>  </v>
      </c>
      <c r="Q38" s="342">
        <f t="shared" si="3"/>
      </c>
    </row>
    <row r="39" ht="18" customHeight="1" hidden="1" spans="1:17" s="391" customFormat="1" x14ac:dyDescent="0.25">
      <c r="A39" s="341">
        <v>32</v>
      </c>
      <c r="B39" s="392" t="str">
        <f>IF(NOMINA!B32="","",NOMINA!B32)</f>
        <v>  </v>
      </c>
      <c r="C39" s="393">
        <f>LENG!V39</f>
      </c>
      <c r="D39" s="394">
        <f>'CIEN SOC'!R39</f>
      </c>
      <c r="E39" s="394">
        <f>'ED FISICA '!R39</f>
      </c>
      <c r="F39" s="394">
        <f>'ED MUSICA'!R39</f>
      </c>
      <c r="G39" s="394">
        <f>'ARTES PL'!R39</f>
      </c>
      <c r="H39" s="394">
        <f>MATE!T39</f>
      </c>
      <c r="I39" s="394">
        <f>'TECN TECN'!R39</f>
      </c>
      <c r="J39" s="394">
        <f>'CIEN NAT'!R39</f>
      </c>
      <c r="K39" s="394">
        <f>RELIGION!R39</f>
      </c>
      <c r="L39" s="394"/>
      <c r="M39" s="395"/>
      <c r="N39" s="396">
        <f t="shared" si="0"/>
      </c>
      <c r="O39" s="397">
        <f t="shared" si="1"/>
      </c>
      <c r="P39" s="398" t="str">
        <f t="shared" si="2"/>
        <v>  </v>
      </c>
      <c r="Q39" s="342">
        <f t="shared" si="3"/>
      </c>
    </row>
    <row r="40" ht="18" customHeight="1" hidden="1" spans="1:17" s="391" customFormat="1" x14ac:dyDescent="0.25">
      <c r="A40" s="341">
        <v>33</v>
      </c>
      <c r="B40" s="392" t="str">
        <f>IF(NOMINA!B33="","",NOMINA!B33)</f>
        <v>  </v>
      </c>
      <c r="C40" s="393">
        <f>LENG!V40</f>
      </c>
      <c r="D40" s="394">
        <f>'CIEN SOC'!R40</f>
      </c>
      <c r="E40" s="394">
        <f>'ED FISICA '!R40</f>
      </c>
      <c r="F40" s="394">
        <f>'ED MUSICA'!R40</f>
      </c>
      <c r="G40" s="394">
        <f>'ARTES PL'!R40</f>
      </c>
      <c r="H40" s="394">
        <f>MATE!T40</f>
      </c>
      <c r="I40" s="394">
        <f>'TECN TECN'!R40</f>
      </c>
      <c r="J40" s="394">
        <f>'CIEN NAT'!R40</f>
      </c>
      <c r="K40" s="394">
        <f>RELIGION!R40</f>
      </c>
      <c r="L40" s="394"/>
      <c r="M40" s="395"/>
      <c r="N40" s="396">
        <f t="shared" si="0"/>
      </c>
      <c r="O40" s="397">
        <f t="shared" si="1"/>
      </c>
      <c r="P40" s="398" t="str">
        <f t="shared" si="2"/>
        <v>  </v>
      </c>
      <c r="Q40" s="342">
        <f t="shared" si="3"/>
      </c>
    </row>
    <row r="41" ht="14.25" customHeight="1" hidden="1" spans="1:17" s="391" customFormat="1" x14ac:dyDescent="0.25">
      <c r="A41" s="341">
        <v>34</v>
      </c>
      <c r="B41" s="392" t="str">
        <f>IF(NOMINA!B34="","",NOMINA!B34)</f>
        <v>  </v>
      </c>
      <c r="C41" s="393">
        <f>LENG!V41</f>
      </c>
      <c r="D41" s="394">
        <f>'CIEN SOC'!R41</f>
      </c>
      <c r="E41" s="394">
        <f>'ED FISICA '!R41</f>
      </c>
      <c r="F41" s="394">
        <f>'ED MUSICA'!R41</f>
      </c>
      <c r="G41" s="394">
        <f>'ARTES PL'!R41</f>
      </c>
      <c r="H41" s="394">
        <f>MATE!T41</f>
      </c>
      <c r="I41" s="394">
        <f>'TECN TECN'!R41</f>
      </c>
      <c r="J41" s="394">
        <f>'CIEN NAT'!R41</f>
      </c>
      <c r="K41" s="394">
        <f>RELIGION!R41</f>
      </c>
      <c r="L41" s="394"/>
      <c r="M41" s="395"/>
      <c r="N41" s="396">
        <f t="shared" si="0"/>
      </c>
      <c r="O41" s="397">
        <f t="shared" si="1"/>
      </c>
      <c r="P41" s="398" t="str">
        <f t="shared" si="2"/>
        <v>  </v>
      </c>
      <c r="Q41" s="342">
        <f t="shared" si="3"/>
      </c>
    </row>
    <row r="42" ht="14.25" customHeight="1" hidden="1" spans="1:17" s="391" customFormat="1" x14ac:dyDescent="0.25">
      <c r="A42" s="341">
        <v>35</v>
      </c>
      <c r="B42" s="392" t="str">
        <f>IF(NOMINA!B35="","",NOMINA!B35)</f>
        <v>  </v>
      </c>
      <c r="C42" s="393">
        <f>LENG!V42</f>
      </c>
      <c r="D42" s="394">
        <f>'CIEN SOC'!R42</f>
      </c>
      <c r="E42" s="394">
        <f>'ED FISICA '!R42</f>
      </c>
      <c r="F42" s="394">
        <f>'ED MUSICA'!R42</f>
      </c>
      <c r="G42" s="394">
        <f>'ARTES PL'!R42</f>
      </c>
      <c r="H42" s="394">
        <f>MATE!T42</f>
      </c>
      <c r="I42" s="394">
        <f>'TECN TECN'!R42</f>
      </c>
      <c r="J42" s="394">
        <f>'CIEN NAT'!R42</f>
      </c>
      <c r="K42" s="394">
        <f>RELIGION!R42</f>
      </c>
      <c r="L42" s="394"/>
      <c r="M42" s="395"/>
      <c r="N42" s="396">
        <f t="shared" si="0"/>
      </c>
      <c r="O42" s="397">
        <f t="shared" si="1"/>
      </c>
      <c r="P42" s="398" t="str">
        <f t="shared" si="2"/>
        <v>  </v>
      </c>
      <c r="Q42" s="342">
        <f t="shared" si="3"/>
      </c>
    </row>
    <row r="43" ht="14.25" customHeight="1" hidden="1" spans="1:17" s="391" customFormat="1" x14ac:dyDescent="0.25">
      <c r="A43" s="341">
        <v>36</v>
      </c>
      <c r="B43" s="392" t="str">
        <f>IF(NOMINA!B36="","",NOMINA!B36)</f>
        <v>  </v>
      </c>
      <c r="C43" s="393">
        <f>LENG!V43</f>
      </c>
      <c r="D43" s="394">
        <f>'CIEN SOC'!R43</f>
      </c>
      <c r="E43" s="394">
        <f>'ED FISICA '!R43</f>
      </c>
      <c r="F43" s="394">
        <f>'ED MUSICA'!R43</f>
      </c>
      <c r="G43" s="394">
        <f>'ARTES PL'!R43</f>
      </c>
      <c r="H43" s="394">
        <f>MATE!T43</f>
      </c>
      <c r="I43" s="394">
        <f>'TECN TECN'!R43</f>
      </c>
      <c r="J43" s="394">
        <f>'CIEN NAT'!R43</f>
      </c>
      <c r="K43" s="394">
        <f>RELIGION!R43</f>
      </c>
      <c r="L43" s="394"/>
      <c r="M43" s="395"/>
      <c r="N43" s="396">
        <f t="shared" si="0"/>
      </c>
      <c r="O43" s="397">
        <f t="shared" si="1"/>
      </c>
      <c r="P43" s="398" t="str">
        <f t="shared" si="2"/>
        <v>  </v>
      </c>
      <c r="Q43" s="342">
        <f t="shared" si="3"/>
      </c>
    </row>
    <row r="44" ht="14.25" customHeight="1" hidden="1" spans="1:17" s="391" customFormat="1" x14ac:dyDescent="0.25">
      <c r="A44" s="341">
        <v>37</v>
      </c>
      <c r="B44" s="392" t="str">
        <f>IF(NOMINA!B37="","",NOMINA!B37)</f>
        <v>  </v>
      </c>
      <c r="C44" s="393">
        <f>LENG!V44</f>
      </c>
      <c r="D44" s="394">
        <f>'CIEN SOC'!R44</f>
      </c>
      <c r="E44" s="394">
        <f>'ED FISICA '!R44</f>
      </c>
      <c r="F44" s="394">
        <f>'ED MUSICA'!R44</f>
      </c>
      <c r="G44" s="394">
        <f>'ARTES PL'!R44</f>
      </c>
      <c r="H44" s="394">
        <f>MATE!T44</f>
      </c>
      <c r="I44" s="394">
        <f>'TECN TECN'!R44</f>
      </c>
      <c r="J44" s="394">
        <f>'CIEN NAT'!R44</f>
      </c>
      <c r="K44" s="394">
        <f>RELIGION!R44</f>
      </c>
      <c r="L44" s="394"/>
      <c r="M44" s="395"/>
      <c r="N44" s="396">
        <f t="shared" si="0"/>
      </c>
      <c r="O44" s="397">
        <f t="shared" si="1"/>
      </c>
      <c r="P44" s="398" t="str">
        <f t="shared" si="2"/>
        <v>  </v>
      </c>
      <c r="Q44" s="342">
        <f t="shared" si="3"/>
      </c>
    </row>
    <row r="45" ht="14.25" customHeight="1" hidden="1" spans="1:17" s="391" customFormat="1" x14ac:dyDescent="0.25">
      <c r="A45" s="341">
        <v>38</v>
      </c>
      <c r="B45" s="392" t="str">
        <f>IF(NOMINA!B38="","",NOMINA!B38)</f>
        <v>  </v>
      </c>
      <c r="C45" s="393">
        <f>LENG!V45</f>
      </c>
      <c r="D45" s="394">
        <f>'CIEN SOC'!R45</f>
      </c>
      <c r="E45" s="394">
        <f>'ED FISICA '!R45</f>
      </c>
      <c r="F45" s="394">
        <f>'ED MUSICA'!R45</f>
      </c>
      <c r="G45" s="394">
        <f>'ARTES PL'!R45</f>
      </c>
      <c r="H45" s="394">
        <f>MATE!T45</f>
      </c>
      <c r="I45" s="394">
        <f>'TECN TECN'!R45</f>
      </c>
      <c r="J45" s="394">
        <f>'CIEN NAT'!R45</f>
      </c>
      <c r="K45" s="394">
        <f>RELIGION!R45</f>
      </c>
      <c r="L45" s="394"/>
      <c r="M45" s="395"/>
      <c r="N45" s="396">
        <f t="shared" si="0"/>
      </c>
      <c r="O45" s="397">
        <f t="shared" si="1"/>
      </c>
      <c r="P45" s="398" t="str">
        <f t="shared" si="2"/>
        <v>  </v>
      </c>
      <c r="Q45" s="342">
        <f t="shared" si="3"/>
      </c>
    </row>
    <row r="46" ht="14.25" customHeight="1" hidden="1" spans="1:17" s="391" customFormat="1" x14ac:dyDescent="0.25">
      <c r="A46" s="341">
        <v>39</v>
      </c>
      <c r="B46" s="392" t="str">
        <f>IF(NOMINA!B39="","",NOMINA!B39)</f>
        <v>  </v>
      </c>
      <c r="C46" s="393">
        <f>LENG!V46</f>
      </c>
      <c r="D46" s="394">
        <f>'CIEN SOC'!R46</f>
      </c>
      <c r="E46" s="394">
        <f>'ED FISICA '!R46</f>
      </c>
      <c r="F46" s="394">
        <f>'ED MUSICA'!R46</f>
      </c>
      <c r="G46" s="394">
        <f>'ARTES PL'!R46</f>
      </c>
      <c r="H46" s="394">
        <f>MATE!T46</f>
      </c>
      <c r="I46" s="394">
        <f>'TECN TECN'!R46</f>
      </c>
      <c r="J46" s="394">
        <f>'CIEN NAT'!R46</f>
      </c>
      <c r="K46" s="394">
        <f>RELIGION!R46</f>
      </c>
      <c r="L46" s="394"/>
      <c r="M46" s="395"/>
      <c r="N46" s="396">
        <f t="shared" si="0"/>
      </c>
      <c r="O46" s="397">
        <f t="shared" si="1"/>
      </c>
      <c r="P46" s="398" t="str">
        <f t="shared" si="2"/>
        <v>  </v>
      </c>
      <c r="Q46" s="342">
        <f t="shared" si="3"/>
      </c>
    </row>
    <row r="47" ht="14.25" customHeight="1" hidden="1" spans="1:17" s="391" customFormat="1" x14ac:dyDescent="0.25">
      <c r="A47" s="341">
        <v>40</v>
      </c>
      <c r="B47" s="392" t="str">
        <f>IF(NOMINA!B40="","",NOMINA!B40)</f>
        <v>  </v>
      </c>
      <c r="C47" s="393">
        <f>LENG!V47</f>
      </c>
      <c r="D47" s="394">
        <f>'CIEN SOC'!R47</f>
      </c>
      <c r="E47" s="394">
        <f>'ED FISICA '!R47</f>
      </c>
      <c r="F47" s="394">
        <f>'ED MUSICA'!R47</f>
      </c>
      <c r="G47" s="394">
        <f>'ARTES PL'!R47</f>
      </c>
      <c r="H47" s="394">
        <f>MATE!T47</f>
      </c>
      <c r="I47" s="394">
        <f>'TECN TECN'!R47</f>
      </c>
      <c r="J47" s="394">
        <f>'CIEN NAT'!R47</f>
      </c>
      <c r="K47" s="394">
        <f>RELIGION!R47</f>
      </c>
      <c r="L47" s="394"/>
      <c r="M47" s="395"/>
      <c r="N47" s="396">
        <f t="shared" si="0"/>
      </c>
      <c r="O47" s="397">
        <f t="shared" si="1"/>
      </c>
      <c r="P47" s="398" t="str">
        <f t="shared" si="2"/>
        <v>  </v>
      </c>
      <c r="Q47" s="342">
        <f t="shared" si="3"/>
      </c>
    </row>
    <row r="48" ht="14.25" customHeight="1" hidden="1" spans="1:17" s="391" customFormat="1" x14ac:dyDescent="0.25">
      <c r="A48" s="341">
        <v>41</v>
      </c>
      <c r="B48" s="392" t="str">
        <f>IF(NOMINA!B41="","",NOMINA!B41)</f>
        <v>  </v>
      </c>
      <c r="C48" s="393">
        <f>LENG!V48</f>
      </c>
      <c r="D48" s="394">
        <f>'CIEN SOC'!R48</f>
      </c>
      <c r="E48" s="394">
        <f>'ED FISICA '!R48</f>
      </c>
      <c r="F48" s="394">
        <f>'ED MUSICA'!R48</f>
      </c>
      <c r="G48" s="394">
        <f>'ARTES PL'!R48</f>
      </c>
      <c r="H48" s="394">
        <f>MATE!T48</f>
      </c>
      <c r="I48" s="394">
        <f>'TECN TECN'!R48</f>
      </c>
      <c r="J48" s="394">
        <f>'CIEN NAT'!R48</f>
      </c>
      <c r="K48" s="394">
        <f>RELIGION!R48</f>
      </c>
      <c r="L48" s="394"/>
      <c r="M48" s="395"/>
      <c r="N48" s="396">
        <f t="shared" si="0"/>
      </c>
      <c r="O48" s="397">
        <f t="shared" si="1"/>
      </c>
      <c r="P48" s="398" t="str">
        <f t="shared" si="2"/>
        <v>  </v>
      </c>
      <c r="Q48" s="342">
        <f t="shared" si="3"/>
      </c>
    </row>
    <row r="49" ht="14.25" customHeight="1" hidden="1" spans="1:17" s="391" customFormat="1" x14ac:dyDescent="0.25">
      <c r="A49" s="341">
        <v>42</v>
      </c>
      <c r="B49" s="392" t="str">
        <f>IF(NOMINA!B42="","",NOMINA!B42)</f>
        <v>  </v>
      </c>
      <c r="C49" s="393">
        <f>LENG!V49</f>
      </c>
      <c r="D49" s="394">
        <f>'CIEN SOC'!R49</f>
      </c>
      <c r="E49" s="394">
        <f>'ED FISICA '!R49</f>
      </c>
      <c r="F49" s="394">
        <f>'ED MUSICA'!R49</f>
      </c>
      <c r="G49" s="394">
        <f>'ARTES PL'!R49</f>
      </c>
      <c r="H49" s="394">
        <f>MATE!T49</f>
      </c>
      <c r="I49" s="394">
        <f>'TECN TECN'!R49</f>
      </c>
      <c r="J49" s="394">
        <f>'CIEN NAT'!R49</f>
      </c>
      <c r="K49" s="394">
        <f>RELIGION!R49</f>
      </c>
      <c r="L49" s="394"/>
      <c r="M49" s="395"/>
      <c r="N49" s="396">
        <f t="shared" si="0"/>
      </c>
      <c r="O49" s="397">
        <f t="shared" si="1"/>
      </c>
      <c r="P49" s="398" t="str">
        <f t="shared" si="2"/>
        <v>  </v>
      </c>
      <c r="Q49" s="342">
        <f t="shared" si="3"/>
      </c>
    </row>
    <row r="50" ht="14.25" customHeight="1" hidden="1" spans="1:17" s="391" customFormat="1" x14ac:dyDescent="0.25">
      <c r="A50" s="341">
        <v>43</v>
      </c>
      <c r="B50" s="392" t="str">
        <f>IF(NOMINA!B43="","",NOMINA!B43)</f>
        <v>  </v>
      </c>
      <c r="C50" s="393">
        <f>LENG!V50</f>
      </c>
      <c r="D50" s="394">
        <f>'CIEN SOC'!R50</f>
      </c>
      <c r="E50" s="394">
        <f>'ED FISICA '!R50</f>
      </c>
      <c r="F50" s="394">
        <f>'ED MUSICA'!R50</f>
      </c>
      <c r="G50" s="394">
        <f>'ARTES PL'!R50</f>
      </c>
      <c r="H50" s="394">
        <f>MATE!T50</f>
      </c>
      <c r="I50" s="394">
        <f>'TECN TECN'!R50</f>
      </c>
      <c r="J50" s="394">
        <f>'CIEN NAT'!R50</f>
      </c>
      <c r="K50" s="394">
        <f>RELIGION!R50</f>
      </c>
      <c r="L50" s="394"/>
      <c r="M50" s="395"/>
      <c r="N50" s="396">
        <f t="shared" si="0"/>
      </c>
      <c r="O50" s="397">
        <f t="shared" si="1"/>
      </c>
      <c r="P50" s="398" t="str">
        <f t="shared" si="2"/>
        <v>  </v>
      </c>
      <c r="Q50" s="342">
        <f t="shared" ref="Q50:Q55" si="4">IF(N50="","",(IF(AND(N50&gt;=1,N50&lt;=50.499),"REPROBADO",IF(AND(N50&gt;=50.5,N50&lt;=100),"APROBADO"))))</f>
      </c>
    </row>
    <row r="51" ht="14.25" customHeight="1" hidden="1" spans="1:17" s="391" customFormat="1" x14ac:dyDescent="0.25">
      <c r="A51" s="341">
        <v>44</v>
      </c>
      <c r="B51" s="392" t="str">
        <f>IF(NOMINA!B44="","",NOMINA!B44)</f>
        <v>  </v>
      </c>
      <c r="C51" s="393">
        <f>LENG!V51</f>
      </c>
      <c r="D51" s="394">
        <f>'CIEN SOC'!R51</f>
      </c>
      <c r="E51" s="394">
        <f>'ED FISICA '!R51</f>
      </c>
      <c r="F51" s="394">
        <f>'ED MUSICA'!R51</f>
      </c>
      <c r="G51" s="394">
        <f>'ARTES PL'!R51</f>
      </c>
      <c r="H51" s="394">
        <f>MATE!T51</f>
      </c>
      <c r="I51" s="394">
        <f>'TECN TECN'!R51</f>
      </c>
      <c r="J51" s="394">
        <f>'CIEN NAT'!R51</f>
      </c>
      <c r="K51" s="394">
        <f>RELIGION!R51</f>
      </c>
      <c r="L51" s="394"/>
      <c r="M51" s="395"/>
      <c r="N51" s="396">
        <f t="shared" si="0"/>
      </c>
      <c r="O51" s="397">
        <f t="shared" si="1"/>
      </c>
      <c r="P51" s="398" t="str">
        <f t="shared" si="2"/>
        <v>  </v>
      </c>
      <c r="Q51" s="342">
        <f t="shared" si="4"/>
      </c>
    </row>
    <row r="52" ht="14.25" customHeight="1" hidden="1" spans="1:17" s="391" customFormat="1" x14ac:dyDescent="0.25">
      <c r="A52" s="341">
        <v>45</v>
      </c>
      <c r="B52" s="392" t="str">
        <f>IF(NOMINA!B45="","",NOMINA!B45)</f>
        <v>  </v>
      </c>
      <c r="C52" s="393">
        <f>LENG!V52</f>
      </c>
      <c r="D52" s="394">
        <f>'CIEN SOC'!R52</f>
      </c>
      <c r="E52" s="394">
        <f>'ED FISICA '!R52</f>
      </c>
      <c r="F52" s="394">
        <f>'ED MUSICA'!R52</f>
      </c>
      <c r="G52" s="394">
        <f>'ARTES PL'!R52</f>
      </c>
      <c r="H52" s="394">
        <f>MATE!T52</f>
      </c>
      <c r="I52" s="394">
        <f>'TECN TECN'!R52</f>
      </c>
      <c r="J52" s="394">
        <f>'CIEN NAT'!R52</f>
      </c>
      <c r="K52" s="394">
        <f>RELIGION!R52</f>
      </c>
      <c r="L52" s="394"/>
      <c r="M52" s="395"/>
      <c r="N52" s="396">
        <f t="shared" si="0"/>
      </c>
      <c r="O52" s="397">
        <f t="shared" si="1"/>
      </c>
      <c r="P52" s="398" t="str">
        <f t="shared" si="2"/>
        <v>  </v>
      </c>
      <c r="Q52" s="342">
        <f t="shared" si="4"/>
      </c>
    </row>
    <row r="53" ht="12" customHeight="1" hidden="1" spans="1:17" s="391" customFormat="1" x14ac:dyDescent="0.25">
      <c r="A53" s="341">
        <v>46</v>
      </c>
      <c r="B53" s="392">
        <f>IF(NOMINA!B46="","",NOMINA!B46)</f>
      </c>
      <c r="C53" s="399">
        <f>LENG!V53</f>
      </c>
      <c r="D53" s="399">
        <f>'CIEN SOC'!R53</f>
      </c>
      <c r="E53" s="399">
        <f>'ED FISICA '!R53</f>
      </c>
      <c r="F53" s="399">
        <f>'ED MUSICA'!R53</f>
      </c>
      <c r="G53" s="399">
        <f>'ARTES PL'!R53</f>
      </c>
      <c r="H53" s="399">
        <f>MATE!T53</f>
      </c>
      <c r="I53" s="399">
        <f>'TECN TECN'!R53</f>
      </c>
      <c r="J53" s="399">
        <f>'CIEN NAT'!R53</f>
      </c>
      <c r="K53" s="399">
        <f>RELIGION!R53</f>
      </c>
      <c r="L53" s="399"/>
      <c r="M53" s="399"/>
      <c r="N53" s="400">
        <f t="shared" si="0"/>
      </c>
      <c r="O53" s="397">
        <f t="shared" si="1"/>
      </c>
      <c r="P53" s="398">
        <f t="shared" si="2"/>
      </c>
      <c r="Q53" s="342">
        <f t="shared" si="4"/>
      </c>
    </row>
    <row r="54" ht="12" customHeight="1" hidden="1" spans="1:17" s="391" customFormat="1" x14ac:dyDescent="0.25">
      <c r="A54" s="341">
        <v>47</v>
      </c>
      <c r="B54" s="392">
        <f>IF(NOMINA!B47="","",NOMINA!B47)</f>
      </c>
      <c r="C54" s="399">
        <f>LENG!V54</f>
      </c>
      <c r="D54" s="399">
        <f>'CIEN SOC'!R54</f>
      </c>
      <c r="E54" s="399">
        <f>'ED FISICA '!R54</f>
      </c>
      <c r="F54" s="399">
        <f>'ED MUSICA'!R54</f>
      </c>
      <c r="G54" s="399">
        <f>'ARTES PL'!R54</f>
      </c>
      <c r="H54" s="399">
        <f>MATE!T54</f>
      </c>
      <c r="I54" s="399">
        <f>'TECN TECN'!R54</f>
      </c>
      <c r="J54" s="399">
        <f>'CIEN NAT'!R54</f>
      </c>
      <c r="K54" s="399">
        <f>RELIGION!R54</f>
      </c>
      <c r="L54" s="399"/>
      <c r="M54" s="399"/>
      <c r="N54" s="400">
        <f t="shared" si="0"/>
      </c>
      <c r="O54" s="397">
        <f t="shared" si="1"/>
      </c>
      <c r="P54" s="398">
        <f t="shared" si="2"/>
      </c>
      <c r="Q54" s="342">
        <f t="shared" si="4"/>
      </c>
    </row>
    <row r="55" ht="12" customHeight="1" hidden="1" spans="1:17" x14ac:dyDescent="0.25">
      <c r="A55" s="354">
        <v>48</v>
      </c>
      <c r="B55" s="392">
        <f>IF(NOMINA!B48="","",NOMINA!B48)</f>
      </c>
      <c r="C55" s="401">
        <f>LENG!V55</f>
      </c>
      <c r="D55" s="401">
        <f>'CIEN SOC'!R55</f>
      </c>
      <c r="E55" s="401">
        <f>'ED FISICA '!R55</f>
      </c>
      <c r="F55" s="401">
        <f>'ED MUSICA'!R55</f>
      </c>
      <c r="G55" s="401">
        <f>'ARTES PL'!R55</f>
      </c>
      <c r="H55" s="401">
        <f>MATE!T55</f>
      </c>
      <c r="I55" s="401">
        <f>'TECN TECN'!R55</f>
      </c>
      <c r="J55" s="401">
        <f>'CIEN NAT'!R55</f>
      </c>
      <c r="K55" s="401">
        <f>RELIGION!R55</f>
      </c>
      <c r="L55" s="401"/>
      <c r="M55" s="401"/>
      <c r="N55" s="402">
        <f t="shared" si="0"/>
      </c>
      <c r="O55" s="403">
        <f t="shared" si="1"/>
      </c>
      <c r="P55" s="404">
        <f t="shared" si="2"/>
      </c>
      <c r="Q55" s="355">
        <f t="shared" si="4"/>
      </c>
    </row>
    <row r="56" spans="1:17" x14ac:dyDescent="0.25">
      <c r="A56" s="405" t="s">
        <v>472</v>
      </c>
      <c r="B56" s="406">
        <f>IF(D56="","",VLOOKUP(D56,$O$8:$P$55,2,FALSE))</f>
      </c>
      <c r="C56" s="407" t="s">
        <v>473</v>
      </c>
      <c r="D56" s="408">
        <f>IF(ISERROR(LARGE($O$8:$O$55,1)),"",LARGE($O$8:$O$55,1))</f>
      </c>
      <c r="E56" s="408"/>
      <c r="F56" s="375"/>
      <c r="H56" s="375"/>
      <c r="I56" s="409">
        <f>COUNTIFS(N8:N52,"&lt;101",N8:N52,"&gt;0")</f>
        <v>0</v>
      </c>
      <c r="J56" s="375"/>
      <c r="K56" s="375"/>
      <c r="L56" s="375"/>
      <c r="M56" s="375"/>
      <c r="N56" s="375"/>
      <c r="O56" s="375"/>
      <c r="P56" s="375"/>
      <c r="Q56" s="375"/>
    </row>
    <row r="57" spans="1:17" x14ac:dyDescent="0.25">
      <c r="A57" s="410"/>
      <c r="B57" s="411">
        <f>IF(D57="","",VLOOKUP(D57,$O$8:$P$55,2,FALSE))</f>
      </c>
      <c r="C57" s="412" t="s">
        <v>474</v>
      </c>
      <c r="D57" s="413">
        <f>IF(ISERROR(LARGE($O$8:$O$55,2)),"",LARGE($O$8:$O$55,2))</f>
      </c>
      <c r="E57" s="413"/>
      <c r="F57" s="375"/>
      <c r="G57" s="414" t="s">
        <v>475</v>
      </c>
      <c r="H57" s="414"/>
      <c r="I57" s="415">
        <f>I56-I58</f>
        <v>0</v>
      </c>
      <c r="J57" s="375"/>
      <c r="K57" s="375"/>
      <c r="L57" s="375"/>
      <c r="M57" s="375"/>
      <c r="N57" s="375"/>
      <c r="O57" s="375"/>
      <c r="P57" s="375"/>
      <c r="Q57" s="375"/>
    </row>
    <row r="58" spans="1:17" x14ac:dyDescent="0.25">
      <c r="A58" s="410"/>
      <c r="B58" s="411">
        <f>IF(D58="","",VLOOKUP(D58,$O$8:$P$55,2,FALSE))</f>
      </c>
      <c r="C58" s="412" t="s">
        <v>476</v>
      </c>
      <c r="D58" s="413">
        <f>IF(ISERROR(LARGE($O$8:$O$55,3)),"",LARGE($O$8:$O$55,3))</f>
      </c>
      <c r="E58" s="413"/>
      <c r="F58" s="375"/>
      <c r="G58" s="414" t="s">
        <v>477</v>
      </c>
      <c r="H58" s="414"/>
      <c r="I58" s="416">
        <f>COUNTIFS($N$8:$N$52,"&lt;51",$N$8:$N$52,"&gt;1")</f>
        <v>0</v>
      </c>
      <c r="J58" s="375"/>
      <c r="K58" s="375"/>
      <c r="L58" s="375"/>
      <c r="M58" s="375"/>
      <c r="N58" s="375"/>
      <c r="O58" s="375"/>
      <c r="P58" s="375"/>
      <c r="Q58" s="375"/>
    </row>
    <row r="59" spans="9:206" s="375" customFormat="1" x14ac:dyDescent="0.25">
      <c r="I59" s="376"/>
      <c r="R59" s="373"/>
      <c r="S59" s="373"/>
      <c r="T59" s="373"/>
      <c r="U59" s="373"/>
      <c r="V59" s="373"/>
      <c r="W59" s="373"/>
      <c r="X59" s="373"/>
      <c r="Y59" s="373"/>
      <c r="Z59" s="373"/>
      <c r="AA59" s="373"/>
      <c r="AB59" s="373"/>
      <c r="AC59" s="373"/>
      <c r="AD59" s="373"/>
      <c r="AE59" s="373"/>
      <c r="AF59" s="373"/>
      <c r="AG59" s="373"/>
      <c r="AH59" s="373"/>
      <c r="AI59" s="373"/>
      <c r="AJ59" s="373"/>
      <c r="AK59" s="373"/>
      <c r="AL59" s="373"/>
      <c r="AM59" s="373"/>
      <c r="AN59" s="373"/>
      <c r="AO59" s="373"/>
      <c r="AP59" s="373"/>
      <c r="AQ59" s="373"/>
      <c r="AR59" s="373"/>
      <c r="AS59" s="373"/>
      <c r="AT59" s="373"/>
      <c r="AU59" s="373"/>
      <c r="AV59" s="373"/>
      <c r="AW59" s="373"/>
      <c r="AX59" s="373"/>
      <c r="AY59" s="373"/>
      <c r="AZ59" s="373"/>
      <c r="BA59" s="373"/>
      <c r="BB59" s="373"/>
      <c r="BC59" s="373"/>
      <c r="BD59" s="373"/>
      <c r="BE59" s="373"/>
      <c r="BF59" s="373"/>
      <c r="BG59" s="373"/>
      <c r="BH59" s="373"/>
      <c r="BI59" s="373"/>
      <c r="BJ59" s="373"/>
      <c r="BK59" s="373"/>
      <c r="BL59" s="373"/>
      <c r="BM59" s="373"/>
      <c r="BN59" s="373"/>
      <c r="BO59" s="373"/>
      <c r="BP59" s="373"/>
      <c r="BQ59" s="373"/>
      <c r="BR59" s="373"/>
      <c r="BS59" s="373"/>
      <c r="BT59" s="373"/>
      <c r="BU59" s="373"/>
      <c r="BV59" s="373"/>
      <c r="BW59" s="373"/>
      <c r="BX59" s="373"/>
      <c r="BY59" s="373"/>
      <c r="BZ59" s="373"/>
      <c r="CA59" s="373"/>
      <c r="CB59" s="373"/>
      <c r="CC59" s="373"/>
      <c r="CD59" s="373"/>
      <c r="CE59" s="373"/>
      <c r="CF59" s="373"/>
      <c r="CG59" s="373"/>
      <c r="CH59" s="373"/>
      <c r="CI59" s="373"/>
      <c r="CJ59" s="373"/>
      <c r="CK59" s="373"/>
      <c r="CL59" s="373"/>
      <c r="CM59" s="373"/>
      <c r="CN59" s="373"/>
      <c r="CO59" s="373"/>
      <c r="CP59" s="373"/>
      <c r="CQ59" s="373"/>
      <c r="CR59" s="373"/>
      <c r="CS59" s="373"/>
      <c r="CT59" s="373"/>
      <c r="CU59" s="373"/>
      <c r="CV59" s="373"/>
      <c r="CW59" s="373"/>
      <c r="CX59" s="373"/>
      <c r="CY59" s="373"/>
      <c r="CZ59" s="373"/>
      <c r="DA59" s="373"/>
      <c r="DB59" s="373"/>
      <c r="DC59" s="373"/>
      <c r="DD59" s="373"/>
      <c r="DE59" s="373"/>
      <c r="DF59" s="373"/>
      <c r="DG59" s="373"/>
      <c r="DH59" s="373"/>
      <c r="DI59" s="373"/>
      <c r="DJ59" s="373"/>
      <c r="DK59" s="373"/>
      <c r="DL59" s="373"/>
      <c r="DM59" s="373"/>
      <c r="DN59" s="373"/>
      <c r="DO59" s="373"/>
      <c r="DP59" s="373"/>
      <c r="DQ59" s="373"/>
      <c r="DR59" s="373"/>
      <c r="DS59" s="373"/>
      <c r="DT59" s="373"/>
      <c r="DU59" s="373"/>
      <c r="DV59" s="373"/>
      <c r="DW59" s="373"/>
      <c r="DX59" s="373"/>
      <c r="DY59" s="373"/>
      <c r="DZ59" s="373"/>
      <c r="EA59" s="373"/>
      <c r="EB59" s="373"/>
      <c r="EC59" s="373"/>
      <c r="ED59" s="373"/>
      <c r="EE59" s="373"/>
      <c r="EF59" s="373"/>
      <c r="EG59" s="373"/>
      <c r="EH59" s="373"/>
      <c r="EI59" s="373"/>
      <c r="EJ59" s="373"/>
      <c r="EK59" s="373"/>
      <c r="EL59" s="373"/>
      <c r="EM59" s="373"/>
      <c r="EN59" s="373"/>
      <c r="EO59" s="373"/>
      <c r="EP59" s="373"/>
      <c r="EQ59" s="373"/>
      <c r="ER59" s="373"/>
      <c r="ES59" s="373"/>
      <c r="ET59" s="373"/>
      <c r="EU59" s="373"/>
      <c r="EV59" s="373"/>
      <c r="EW59" s="373"/>
      <c r="EX59" s="373"/>
      <c r="EY59" s="373"/>
      <c r="EZ59" s="373"/>
      <c r="FA59" s="373"/>
      <c r="FB59" s="373"/>
      <c r="FC59" s="373"/>
      <c r="FD59" s="373"/>
      <c r="FE59" s="373"/>
      <c r="FF59" s="373"/>
      <c r="FG59" s="373"/>
      <c r="FH59" s="373"/>
      <c r="FI59" s="373"/>
      <c r="FJ59" s="373"/>
      <c r="FK59" s="373"/>
      <c r="FL59" s="373"/>
      <c r="FM59" s="373"/>
      <c r="FN59" s="373"/>
      <c r="FO59" s="373"/>
      <c r="FP59" s="373"/>
      <c r="FQ59" s="373"/>
      <c r="FR59" s="373"/>
      <c r="FS59" s="373"/>
      <c r="FT59" s="373"/>
      <c r="FU59" s="373"/>
      <c r="FV59" s="373"/>
      <c r="FW59" s="373"/>
      <c r="FX59" s="373"/>
      <c r="FY59" s="373"/>
      <c r="FZ59" s="373"/>
      <c r="GA59" s="373"/>
      <c r="GB59" s="373"/>
      <c r="GC59" s="373"/>
      <c r="GD59" s="373"/>
      <c r="GE59" s="373"/>
      <c r="GF59" s="373"/>
      <c r="GG59" s="373"/>
      <c r="GH59" s="373"/>
      <c r="GI59" s="373"/>
      <c r="GJ59" s="373"/>
      <c r="GK59" s="373"/>
      <c r="GL59" s="373"/>
      <c r="GM59" s="373"/>
      <c r="GN59" s="373"/>
      <c r="GO59" s="373"/>
      <c r="GP59" s="373"/>
      <c r="GQ59" s="373"/>
      <c r="GR59" s="373"/>
      <c r="GS59" s="373"/>
      <c r="GT59" s="373"/>
      <c r="GU59" s="373"/>
      <c r="GV59" s="373"/>
      <c r="GW59" s="373"/>
      <c r="GX59" s="373"/>
    </row>
    <row r="60" spans="1:17" x14ac:dyDescent="0.25">
      <c r="A60" s="375"/>
      <c r="B60" s="417" t="s">
        <v>478</v>
      </c>
      <c r="C60" s="415">
        <f>IF(ISERROR(ROUND(AVERAGE(N8:N55),0)),"",ROUND(AVERAGE(N8:N55),0))</f>
      </c>
      <c r="D60" s="375"/>
      <c r="E60" s="375"/>
      <c r="F60" s="375"/>
      <c r="G60" s="375"/>
      <c r="H60" s="375"/>
      <c r="I60" s="376"/>
      <c r="J60" s="375"/>
      <c r="K60" s="375"/>
      <c r="L60" s="375"/>
      <c r="M60" s="375"/>
      <c r="N60" s="375"/>
      <c r="O60" s="375"/>
      <c r="P60" s="375"/>
      <c r="Q60" s="375"/>
    </row>
    <row r="61" spans="9:206" s="375" customFormat="1" x14ac:dyDescent="0.25">
      <c r="I61" s="376"/>
      <c r="R61" s="373"/>
      <c r="S61" s="373"/>
      <c r="T61" s="373"/>
      <c r="U61" s="373"/>
      <c r="V61" s="373"/>
      <c r="W61" s="373"/>
      <c r="X61" s="373"/>
      <c r="Y61" s="373"/>
      <c r="Z61" s="373"/>
      <c r="AA61" s="373"/>
      <c r="AB61" s="373"/>
      <c r="AC61" s="373"/>
      <c r="AD61" s="373"/>
      <c r="AE61" s="373"/>
      <c r="AF61" s="373"/>
      <c r="AG61" s="373"/>
      <c r="AH61" s="373"/>
      <c r="AI61" s="373"/>
      <c r="AJ61" s="373"/>
      <c r="AK61" s="373"/>
      <c r="AL61" s="373"/>
      <c r="AM61" s="373"/>
      <c r="AN61" s="373"/>
      <c r="AO61" s="373"/>
      <c r="AP61" s="373"/>
      <c r="AQ61" s="373"/>
      <c r="AR61" s="373"/>
      <c r="AS61" s="373"/>
      <c r="AT61" s="373"/>
      <c r="AU61" s="373"/>
      <c r="AV61" s="373"/>
      <c r="AW61" s="373"/>
      <c r="AX61" s="373"/>
      <c r="AY61" s="373"/>
      <c r="AZ61" s="373"/>
      <c r="BA61" s="373"/>
      <c r="BB61" s="373"/>
      <c r="BC61" s="373"/>
      <c r="BD61" s="373"/>
      <c r="BE61" s="373"/>
      <c r="BF61" s="373"/>
      <c r="BG61" s="373"/>
      <c r="BH61" s="373"/>
      <c r="BI61" s="373"/>
      <c r="BJ61" s="373"/>
      <c r="BK61" s="373"/>
      <c r="BL61" s="373"/>
      <c r="BM61" s="373"/>
      <c r="BN61" s="373"/>
      <c r="BO61" s="373"/>
      <c r="BP61" s="373"/>
      <c r="BQ61" s="373"/>
      <c r="BR61" s="373"/>
      <c r="BS61" s="373"/>
      <c r="BT61" s="373"/>
      <c r="BU61" s="373"/>
      <c r="BV61" s="373"/>
      <c r="BW61" s="373"/>
      <c r="BX61" s="373"/>
      <c r="BY61" s="373"/>
      <c r="BZ61" s="373"/>
      <c r="CA61" s="373"/>
      <c r="CB61" s="373"/>
      <c r="CC61" s="373"/>
      <c r="CD61" s="373"/>
      <c r="CE61" s="373"/>
      <c r="CF61" s="373"/>
      <c r="CG61" s="373"/>
      <c r="CH61" s="373"/>
      <c r="CI61" s="373"/>
      <c r="CJ61" s="373"/>
      <c r="CK61" s="373"/>
      <c r="CL61" s="373"/>
      <c r="CM61" s="373"/>
      <c r="CN61" s="373"/>
      <c r="CO61" s="373"/>
      <c r="CP61" s="373"/>
      <c r="CQ61" s="373"/>
      <c r="CR61" s="373"/>
      <c r="CS61" s="373"/>
      <c r="CT61" s="373"/>
      <c r="CU61" s="373"/>
      <c r="CV61" s="373"/>
      <c r="CW61" s="373"/>
      <c r="CX61" s="373"/>
      <c r="CY61" s="373"/>
      <c r="CZ61" s="373"/>
      <c r="DA61" s="373"/>
      <c r="DB61" s="373"/>
      <c r="DC61" s="373"/>
      <c r="DD61" s="373"/>
      <c r="DE61" s="373"/>
      <c r="DF61" s="373"/>
      <c r="DG61" s="373"/>
      <c r="DH61" s="373"/>
      <c r="DI61" s="373"/>
      <c r="DJ61" s="373"/>
      <c r="DK61" s="373"/>
      <c r="DL61" s="373"/>
      <c r="DM61" s="373"/>
      <c r="DN61" s="373"/>
      <c r="DO61" s="373"/>
      <c r="DP61" s="373"/>
      <c r="DQ61" s="373"/>
      <c r="DR61" s="373"/>
      <c r="DS61" s="373"/>
      <c r="DT61" s="373"/>
      <c r="DU61" s="373"/>
      <c r="DV61" s="373"/>
      <c r="DW61" s="373"/>
      <c r="DX61" s="373"/>
      <c r="DY61" s="373"/>
      <c r="DZ61" s="373"/>
      <c r="EA61" s="373"/>
      <c r="EB61" s="373"/>
      <c r="EC61" s="373"/>
      <c r="ED61" s="373"/>
      <c r="EE61" s="373"/>
      <c r="EF61" s="373"/>
      <c r="EG61" s="373"/>
      <c r="EH61" s="373"/>
      <c r="EI61" s="373"/>
      <c r="EJ61" s="373"/>
      <c r="EK61" s="373"/>
      <c r="EL61" s="373"/>
      <c r="EM61" s="373"/>
      <c r="EN61" s="373"/>
      <c r="EO61" s="373"/>
      <c r="EP61" s="373"/>
      <c r="EQ61" s="373"/>
      <c r="ER61" s="373"/>
      <c r="ES61" s="373"/>
      <c r="ET61" s="373"/>
      <c r="EU61" s="373"/>
      <c r="EV61" s="373"/>
      <c r="EW61" s="373"/>
      <c r="EX61" s="373"/>
      <c r="EY61" s="373"/>
      <c r="EZ61" s="373"/>
      <c r="FA61" s="373"/>
      <c r="FB61" s="373"/>
      <c r="FC61" s="373"/>
      <c r="FD61" s="373"/>
      <c r="FE61" s="373"/>
      <c r="FF61" s="373"/>
      <c r="FG61" s="373"/>
      <c r="FH61" s="373"/>
      <c r="FI61" s="373"/>
      <c r="FJ61" s="373"/>
      <c r="FK61" s="373"/>
      <c r="FL61" s="373"/>
      <c r="FM61" s="373"/>
      <c r="FN61" s="373"/>
      <c r="FO61" s="373"/>
      <c r="FP61" s="373"/>
      <c r="FQ61" s="373"/>
      <c r="FR61" s="373"/>
      <c r="FS61" s="373"/>
      <c r="FT61" s="373"/>
      <c r="FU61" s="373"/>
      <c r="FV61" s="373"/>
      <c r="FW61" s="373"/>
      <c r="FX61" s="373"/>
      <c r="FY61" s="373"/>
      <c r="FZ61" s="373"/>
      <c r="GA61" s="373"/>
      <c r="GB61" s="373"/>
      <c r="GC61" s="373"/>
      <c r="GD61" s="373"/>
      <c r="GE61" s="373"/>
      <c r="GF61" s="373"/>
      <c r="GG61" s="373"/>
      <c r="GH61" s="373"/>
      <c r="GI61" s="373"/>
      <c r="GJ61" s="373"/>
      <c r="GK61" s="373"/>
      <c r="GL61" s="373"/>
      <c r="GM61" s="373"/>
      <c r="GN61" s="373"/>
      <c r="GO61" s="373"/>
      <c r="GP61" s="373"/>
      <c r="GQ61" s="373"/>
      <c r="GR61" s="373"/>
      <c r="GS61" s="373"/>
      <c r="GT61" s="373"/>
      <c r="GU61" s="373"/>
      <c r="GV61" s="373"/>
      <c r="GW61" s="373"/>
      <c r="GX61" s="373"/>
    </row>
    <row r="62" spans="9:206" s="375" customFormat="1" x14ac:dyDescent="0.25">
      <c r="I62" s="376"/>
      <c r="R62" s="373"/>
      <c r="S62" s="373"/>
      <c r="T62" s="373"/>
      <c r="U62" s="373"/>
      <c r="V62" s="373"/>
      <c r="W62" s="373"/>
      <c r="X62" s="373"/>
      <c r="Y62" s="373"/>
      <c r="Z62" s="373"/>
      <c r="AA62" s="373"/>
      <c r="AB62" s="373"/>
      <c r="AC62" s="373"/>
      <c r="AD62" s="373"/>
      <c r="AE62" s="373"/>
      <c r="AF62" s="373"/>
      <c r="AG62" s="373"/>
      <c r="AH62" s="373"/>
      <c r="AI62" s="373"/>
      <c r="AJ62" s="373"/>
      <c r="AK62" s="373"/>
      <c r="AL62" s="373"/>
      <c r="AM62" s="373"/>
      <c r="AN62" s="373"/>
      <c r="AO62" s="373"/>
      <c r="AP62" s="373"/>
      <c r="AQ62" s="373"/>
      <c r="AR62" s="373"/>
      <c r="AS62" s="373"/>
      <c r="AT62" s="373"/>
      <c r="AU62" s="373"/>
      <c r="AV62" s="373"/>
      <c r="AW62" s="373"/>
      <c r="AX62" s="373"/>
      <c r="AY62" s="373"/>
      <c r="AZ62" s="373"/>
      <c r="BA62" s="373"/>
      <c r="BB62" s="373"/>
      <c r="BC62" s="373"/>
      <c r="BD62" s="373"/>
      <c r="BE62" s="373"/>
      <c r="BF62" s="373"/>
      <c r="BG62" s="373"/>
      <c r="BH62" s="373"/>
      <c r="BI62" s="373"/>
      <c r="BJ62" s="373"/>
      <c r="BK62" s="373"/>
      <c r="BL62" s="373"/>
      <c r="BM62" s="373"/>
      <c r="BN62" s="373"/>
      <c r="BO62" s="373"/>
      <c r="BP62" s="373"/>
      <c r="BQ62" s="373"/>
      <c r="BR62" s="373"/>
      <c r="BS62" s="373"/>
      <c r="BT62" s="373"/>
      <c r="BU62" s="373"/>
      <c r="BV62" s="373"/>
      <c r="BW62" s="373"/>
      <c r="BX62" s="373"/>
      <c r="BY62" s="373"/>
      <c r="BZ62" s="373"/>
      <c r="CA62" s="373"/>
      <c r="CB62" s="373"/>
      <c r="CC62" s="373"/>
      <c r="CD62" s="373"/>
      <c r="CE62" s="373"/>
      <c r="CF62" s="373"/>
      <c r="CG62" s="373"/>
      <c r="CH62" s="373"/>
      <c r="CI62" s="373"/>
      <c r="CJ62" s="373"/>
      <c r="CK62" s="373"/>
      <c r="CL62" s="373"/>
      <c r="CM62" s="373"/>
      <c r="CN62" s="373"/>
      <c r="CO62" s="373"/>
      <c r="CP62" s="373"/>
      <c r="CQ62" s="373"/>
      <c r="CR62" s="373"/>
      <c r="CS62" s="373"/>
      <c r="CT62" s="373"/>
      <c r="CU62" s="373"/>
      <c r="CV62" s="373"/>
      <c r="CW62" s="373"/>
      <c r="CX62" s="373"/>
      <c r="CY62" s="373"/>
      <c r="CZ62" s="373"/>
      <c r="DA62" s="373"/>
      <c r="DB62" s="373"/>
      <c r="DC62" s="373"/>
      <c r="DD62" s="373"/>
      <c r="DE62" s="373"/>
      <c r="DF62" s="373"/>
      <c r="DG62" s="373"/>
      <c r="DH62" s="373"/>
      <c r="DI62" s="373"/>
      <c r="DJ62" s="373"/>
      <c r="DK62" s="373"/>
      <c r="DL62" s="373"/>
      <c r="DM62" s="373"/>
      <c r="DN62" s="373"/>
      <c r="DO62" s="373"/>
      <c r="DP62" s="373"/>
      <c r="DQ62" s="373"/>
      <c r="DR62" s="373"/>
      <c r="DS62" s="373"/>
      <c r="DT62" s="373"/>
      <c r="DU62" s="373"/>
      <c r="DV62" s="373"/>
      <c r="DW62" s="373"/>
      <c r="DX62" s="373"/>
      <c r="DY62" s="373"/>
      <c r="DZ62" s="373"/>
      <c r="EA62" s="373"/>
      <c r="EB62" s="373"/>
      <c r="EC62" s="373"/>
      <c r="ED62" s="373"/>
      <c r="EE62" s="373"/>
      <c r="EF62" s="373"/>
      <c r="EG62" s="373"/>
      <c r="EH62" s="373"/>
      <c r="EI62" s="373"/>
      <c r="EJ62" s="373"/>
      <c r="EK62" s="373"/>
      <c r="EL62" s="373"/>
      <c r="EM62" s="373"/>
      <c r="EN62" s="373"/>
      <c r="EO62" s="373"/>
      <c r="EP62" s="373"/>
      <c r="EQ62" s="373"/>
      <c r="ER62" s="373"/>
      <c r="ES62" s="373"/>
      <c r="ET62" s="373"/>
      <c r="EU62" s="373"/>
      <c r="EV62" s="373"/>
      <c r="EW62" s="373"/>
      <c r="EX62" s="373"/>
      <c r="EY62" s="373"/>
      <c r="EZ62" s="373"/>
      <c r="FA62" s="373"/>
      <c r="FB62" s="373"/>
      <c r="FC62" s="373"/>
      <c r="FD62" s="373"/>
      <c r="FE62" s="373"/>
      <c r="FF62" s="373"/>
      <c r="FG62" s="373"/>
      <c r="FH62" s="373"/>
      <c r="FI62" s="373"/>
      <c r="FJ62" s="373"/>
      <c r="FK62" s="373"/>
      <c r="FL62" s="373"/>
      <c r="FM62" s="373"/>
      <c r="FN62" s="373"/>
      <c r="FO62" s="373"/>
      <c r="FP62" s="373"/>
      <c r="FQ62" s="373"/>
      <c r="FR62" s="373"/>
      <c r="FS62" s="373"/>
      <c r="FT62" s="373"/>
      <c r="FU62" s="373"/>
      <c r="FV62" s="373"/>
      <c r="FW62" s="373"/>
      <c r="FX62" s="373"/>
      <c r="FY62" s="373"/>
      <c r="FZ62" s="373"/>
      <c r="GA62" s="373"/>
      <c r="GB62" s="373"/>
      <c r="GC62" s="373"/>
      <c r="GD62" s="373"/>
      <c r="GE62" s="373"/>
      <c r="GF62" s="373"/>
      <c r="GG62" s="373"/>
      <c r="GH62" s="373"/>
      <c r="GI62" s="373"/>
      <c r="GJ62" s="373"/>
      <c r="GK62" s="373"/>
      <c r="GL62" s="373"/>
      <c r="GM62" s="373"/>
      <c r="GN62" s="373"/>
      <c r="GO62" s="373"/>
      <c r="GP62" s="373"/>
      <c r="GQ62" s="373"/>
      <c r="GR62" s="373"/>
      <c r="GS62" s="373"/>
      <c r="GT62" s="373"/>
      <c r="GU62" s="373"/>
      <c r="GV62" s="373"/>
      <c r="GW62" s="373"/>
      <c r="GX62" s="373"/>
    </row>
    <row r="63" spans="9:206" s="375" customFormat="1" x14ac:dyDescent="0.25">
      <c r="I63" s="376"/>
      <c r="R63" s="373"/>
      <c r="S63" s="373"/>
      <c r="T63" s="373"/>
      <c r="U63" s="373"/>
      <c r="V63" s="373"/>
      <c r="W63" s="373"/>
      <c r="X63" s="373"/>
      <c r="Y63" s="373"/>
      <c r="Z63" s="373"/>
      <c r="AA63" s="373"/>
      <c r="AB63" s="373"/>
      <c r="AC63" s="373"/>
      <c r="AD63" s="373"/>
      <c r="AE63" s="373"/>
      <c r="AF63" s="373"/>
      <c r="AG63" s="373"/>
      <c r="AH63" s="373"/>
      <c r="AI63" s="373"/>
      <c r="AJ63" s="373"/>
      <c r="AK63" s="373"/>
      <c r="AL63" s="373"/>
      <c r="AM63" s="373"/>
      <c r="AN63" s="373"/>
      <c r="AO63" s="373"/>
      <c r="AP63" s="373"/>
      <c r="AQ63" s="373"/>
      <c r="AR63" s="373"/>
      <c r="AS63" s="373"/>
      <c r="AT63" s="373"/>
      <c r="AU63" s="373"/>
      <c r="AV63" s="373"/>
      <c r="AW63" s="373"/>
      <c r="AX63" s="373"/>
      <c r="AY63" s="373"/>
      <c r="AZ63" s="373"/>
      <c r="BA63" s="373"/>
      <c r="BB63" s="373"/>
      <c r="BC63" s="373"/>
      <c r="BD63" s="373"/>
      <c r="BE63" s="373"/>
      <c r="BF63" s="373"/>
      <c r="BG63" s="373"/>
      <c r="BH63" s="373"/>
      <c r="BI63" s="373"/>
      <c r="BJ63" s="373"/>
      <c r="BK63" s="373"/>
      <c r="BL63" s="373"/>
      <c r="BM63" s="373"/>
      <c r="BN63" s="373"/>
      <c r="BO63" s="373"/>
      <c r="BP63" s="373"/>
      <c r="BQ63" s="373"/>
      <c r="BR63" s="373"/>
      <c r="BS63" s="373"/>
      <c r="BT63" s="373"/>
      <c r="BU63" s="373"/>
      <c r="BV63" s="373"/>
      <c r="BW63" s="373"/>
      <c r="BX63" s="373"/>
      <c r="BY63" s="373"/>
      <c r="BZ63" s="373"/>
      <c r="CA63" s="373"/>
      <c r="CB63" s="373"/>
      <c r="CC63" s="373"/>
      <c r="CD63" s="373"/>
      <c r="CE63" s="373"/>
      <c r="CF63" s="373"/>
      <c r="CG63" s="373"/>
      <c r="CH63" s="373"/>
      <c r="CI63" s="373"/>
      <c r="CJ63" s="373"/>
      <c r="CK63" s="373"/>
      <c r="CL63" s="373"/>
      <c r="CM63" s="373"/>
      <c r="CN63" s="373"/>
      <c r="CO63" s="373"/>
      <c r="CP63" s="373"/>
      <c r="CQ63" s="373"/>
      <c r="CR63" s="373"/>
      <c r="CS63" s="373"/>
      <c r="CT63" s="373"/>
      <c r="CU63" s="373"/>
      <c r="CV63" s="373"/>
      <c r="CW63" s="373"/>
      <c r="CX63" s="373"/>
      <c r="CY63" s="373"/>
      <c r="CZ63" s="373"/>
      <c r="DA63" s="373"/>
      <c r="DB63" s="373"/>
      <c r="DC63" s="373"/>
      <c r="DD63" s="373"/>
      <c r="DE63" s="373"/>
      <c r="DF63" s="373"/>
      <c r="DG63" s="373"/>
      <c r="DH63" s="373"/>
      <c r="DI63" s="373"/>
      <c r="DJ63" s="373"/>
      <c r="DK63" s="373"/>
      <c r="DL63" s="373"/>
      <c r="DM63" s="373"/>
      <c r="DN63" s="373"/>
      <c r="DO63" s="373"/>
      <c r="DP63" s="373"/>
      <c r="DQ63" s="373"/>
      <c r="DR63" s="373"/>
      <c r="DS63" s="373"/>
      <c r="DT63" s="373"/>
      <c r="DU63" s="373"/>
      <c r="DV63" s="373"/>
      <c r="DW63" s="373"/>
      <c r="DX63" s="373"/>
      <c r="DY63" s="373"/>
      <c r="DZ63" s="373"/>
      <c r="EA63" s="373"/>
      <c r="EB63" s="373"/>
      <c r="EC63" s="373"/>
      <c r="ED63" s="373"/>
      <c r="EE63" s="373"/>
      <c r="EF63" s="373"/>
      <c r="EG63" s="373"/>
      <c r="EH63" s="373"/>
      <c r="EI63" s="373"/>
      <c r="EJ63" s="373"/>
      <c r="EK63" s="373"/>
      <c r="EL63" s="373"/>
      <c r="EM63" s="373"/>
      <c r="EN63" s="373"/>
      <c r="EO63" s="373"/>
      <c r="EP63" s="373"/>
      <c r="EQ63" s="373"/>
      <c r="ER63" s="373"/>
      <c r="ES63" s="373"/>
      <c r="ET63" s="373"/>
      <c r="EU63" s="373"/>
      <c r="EV63" s="373"/>
      <c r="EW63" s="373"/>
      <c r="EX63" s="373"/>
      <c r="EY63" s="373"/>
      <c r="EZ63" s="373"/>
      <c r="FA63" s="373"/>
      <c r="FB63" s="373"/>
      <c r="FC63" s="373"/>
      <c r="FD63" s="373"/>
      <c r="FE63" s="373"/>
      <c r="FF63" s="373"/>
      <c r="FG63" s="373"/>
      <c r="FH63" s="373"/>
      <c r="FI63" s="373"/>
      <c r="FJ63" s="373"/>
      <c r="FK63" s="373"/>
      <c r="FL63" s="373"/>
      <c r="FM63" s="373"/>
      <c r="FN63" s="373"/>
      <c r="FO63" s="373"/>
      <c r="FP63" s="373"/>
      <c r="FQ63" s="373"/>
      <c r="FR63" s="373"/>
      <c r="FS63" s="373"/>
      <c r="FT63" s="373"/>
      <c r="FU63" s="373"/>
      <c r="FV63" s="373"/>
      <c r="FW63" s="373"/>
      <c r="FX63" s="373"/>
      <c r="FY63" s="373"/>
      <c r="FZ63" s="373"/>
      <c r="GA63" s="373"/>
      <c r="GB63" s="373"/>
      <c r="GC63" s="373"/>
      <c r="GD63" s="373"/>
      <c r="GE63" s="373"/>
      <c r="GF63" s="373"/>
      <c r="GG63" s="373"/>
      <c r="GH63" s="373"/>
      <c r="GI63" s="373"/>
      <c r="GJ63" s="373"/>
      <c r="GK63" s="373"/>
      <c r="GL63" s="373"/>
      <c r="GM63" s="373"/>
      <c r="GN63" s="373"/>
      <c r="GO63" s="373"/>
      <c r="GP63" s="373"/>
      <c r="GQ63" s="373"/>
      <c r="GR63" s="373"/>
      <c r="GS63" s="373"/>
      <c r="GT63" s="373"/>
      <c r="GU63" s="373"/>
      <c r="GV63" s="373"/>
      <c r="GW63" s="373"/>
      <c r="GX63" s="373"/>
    </row>
    <row r="64" spans="9:206" s="375" customFormat="1" x14ac:dyDescent="0.25">
      <c r="I64" s="376"/>
      <c r="R64" s="373"/>
      <c r="S64" s="373"/>
      <c r="T64" s="373"/>
      <c r="U64" s="373"/>
      <c r="V64" s="373"/>
      <c r="W64" s="373"/>
      <c r="X64" s="373"/>
      <c r="Y64" s="373"/>
      <c r="Z64" s="373"/>
      <c r="AA64" s="373"/>
      <c r="AB64" s="373"/>
      <c r="AC64" s="373"/>
      <c r="AD64" s="373"/>
      <c r="AE64" s="373"/>
      <c r="AF64" s="373"/>
      <c r="AG64" s="373"/>
      <c r="AH64" s="373"/>
      <c r="AI64" s="373"/>
      <c r="AJ64" s="373"/>
      <c r="AK64" s="373"/>
      <c r="AL64" s="373"/>
      <c r="AM64" s="373"/>
      <c r="AN64" s="373"/>
      <c r="AO64" s="373"/>
      <c r="AP64" s="373"/>
      <c r="AQ64" s="373"/>
      <c r="AR64" s="373"/>
      <c r="AS64" s="373"/>
      <c r="AT64" s="373"/>
      <c r="AU64" s="373"/>
      <c r="AV64" s="373"/>
      <c r="AW64" s="373"/>
      <c r="AX64" s="373"/>
      <c r="AY64" s="373"/>
      <c r="AZ64" s="373"/>
      <c r="BA64" s="373"/>
      <c r="BB64" s="373"/>
      <c r="BC64" s="373"/>
      <c r="BD64" s="373"/>
      <c r="BE64" s="373"/>
      <c r="BF64" s="373"/>
      <c r="BG64" s="373"/>
      <c r="BH64" s="373"/>
      <c r="BI64" s="373"/>
      <c r="BJ64" s="373"/>
      <c r="BK64" s="373"/>
      <c r="BL64" s="373"/>
      <c r="BM64" s="373"/>
      <c r="BN64" s="373"/>
      <c r="BO64" s="373"/>
      <c r="BP64" s="373"/>
      <c r="BQ64" s="373"/>
      <c r="BR64" s="373"/>
      <c r="BS64" s="373"/>
      <c r="BT64" s="373"/>
      <c r="BU64" s="373"/>
      <c r="BV64" s="373"/>
      <c r="BW64" s="373"/>
      <c r="BX64" s="373"/>
      <c r="BY64" s="373"/>
      <c r="BZ64" s="373"/>
      <c r="CA64" s="373"/>
      <c r="CB64" s="373"/>
      <c r="CC64" s="373"/>
      <c r="CD64" s="373"/>
      <c r="CE64" s="373"/>
      <c r="CF64" s="373"/>
      <c r="CG64" s="373"/>
      <c r="CH64" s="373"/>
      <c r="CI64" s="373"/>
      <c r="CJ64" s="373"/>
      <c r="CK64" s="373"/>
      <c r="CL64" s="373"/>
      <c r="CM64" s="373"/>
      <c r="CN64" s="373"/>
      <c r="CO64" s="373"/>
      <c r="CP64" s="373"/>
      <c r="CQ64" s="373"/>
      <c r="CR64" s="373"/>
      <c r="CS64" s="373"/>
      <c r="CT64" s="373"/>
      <c r="CU64" s="373"/>
      <c r="CV64" s="373"/>
      <c r="CW64" s="373"/>
      <c r="CX64" s="373"/>
      <c r="CY64" s="373"/>
      <c r="CZ64" s="373"/>
      <c r="DA64" s="373"/>
      <c r="DB64" s="373"/>
      <c r="DC64" s="373"/>
      <c r="DD64" s="373"/>
      <c r="DE64" s="373"/>
      <c r="DF64" s="373"/>
      <c r="DG64" s="373"/>
      <c r="DH64" s="373"/>
      <c r="DI64" s="373"/>
      <c r="DJ64" s="373"/>
      <c r="DK64" s="373"/>
      <c r="DL64" s="373"/>
      <c r="DM64" s="373"/>
      <c r="DN64" s="373"/>
      <c r="DO64" s="373"/>
      <c r="DP64" s="373"/>
      <c r="DQ64" s="373"/>
      <c r="DR64" s="373"/>
      <c r="DS64" s="373"/>
      <c r="DT64" s="373"/>
      <c r="DU64" s="373"/>
      <c r="DV64" s="373"/>
      <c r="DW64" s="373"/>
      <c r="DX64" s="373"/>
      <c r="DY64" s="373"/>
      <c r="DZ64" s="373"/>
      <c r="EA64" s="373"/>
      <c r="EB64" s="373"/>
      <c r="EC64" s="373"/>
      <c r="ED64" s="373"/>
      <c r="EE64" s="373"/>
      <c r="EF64" s="373"/>
      <c r="EG64" s="373"/>
      <c r="EH64" s="373"/>
      <c r="EI64" s="373"/>
      <c r="EJ64" s="373"/>
      <c r="EK64" s="373"/>
      <c r="EL64" s="373"/>
      <c r="EM64" s="373"/>
      <c r="EN64" s="373"/>
      <c r="EO64" s="373"/>
      <c r="EP64" s="373"/>
      <c r="EQ64" s="373"/>
      <c r="ER64" s="373"/>
      <c r="ES64" s="373"/>
      <c r="ET64" s="373"/>
      <c r="EU64" s="373"/>
      <c r="EV64" s="373"/>
      <c r="EW64" s="373"/>
      <c r="EX64" s="373"/>
      <c r="EY64" s="373"/>
      <c r="EZ64" s="373"/>
      <c r="FA64" s="373"/>
      <c r="FB64" s="373"/>
      <c r="FC64" s="373"/>
      <c r="FD64" s="373"/>
      <c r="FE64" s="373"/>
      <c r="FF64" s="373"/>
      <c r="FG64" s="373"/>
      <c r="FH64" s="373"/>
      <c r="FI64" s="373"/>
      <c r="FJ64" s="373"/>
      <c r="FK64" s="373"/>
      <c r="FL64" s="373"/>
      <c r="FM64" s="373"/>
      <c r="FN64" s="373"/>
      <c r="FO64" s="373"/>
      <c r="FP64" s="373"/>
      <c r="FQ64" s="373"/>
      <c r="FR64" s="373"/>
      <c r="FS64" s="373"/>
      <c r="FT64" s="373"/>
      <c r="FU64" s="373"/>
      <c r="FV64" s="373"/>
      <c r="FW64" s="373"/>
      <c r="FX64" s="373"/>
      <c r="FY64" s="373"/>
      <c r="FZ64" s="373"/>
      <c r="GA64" s="373"/>
      <c r="GB64" s="373"/>
      <c r="GC64" s="373"/>
      <c r="GD64" s="373"/>
      <c r="GE64" s="373"/>
      <c r="GF64" s="373"/>
      <c r="GG64" s="373"/>
      <c r="GH64" s="373"/>
      <c r="GI64" s="373"/>
      <c r="GJ64" s="373"/>
      <c r="GK64" s="373"/>
      <c r="GL64" s="373"/>
      <c r="GM64" s="373"/>
      <c r="GN64" s="373"/>
      <c r="GO64" s="373"/>
      <c r="GP64" s="373"/>
      <c r="GQ64" s="373"/>
      <c r="GR64" s="373"/>
      <c r="GS64" s="373"/>
      <c r="GT64" s="373"/>
      <c r="GU64" s="373"/>
      <c r="GV64" s="373"/>
      <c r="GW64" s="373"/>
      <c r="GX64" s="373"/>
    </row>
    <row r="65" spans="1:17" x14ac:dyDescent="0.25">
      <c r="A65" s="375"/>
      <c r="B65" s="375"/>
      <c r="C65" s="375"/>
      <c r="D65" s="375"/>
      <c r="E65" s="375"/>
      <c r="F65" s="375"/>
      <c r="G65" s="375"/>
      <c r="H65" s="375"/>
      <c r="I65" s="376"/>
      <c r="J65" s="375"/>
      <c r="K65" s="375"/>
      <c r="L65" s="375"/>
      <c r="M65" s="375"/>
      <c r="N65" s="375"/>
      <c r="O65" s="375"/>
      <c r="P65" s="375"/>
      <c r="Q65" s="375"/>
    </row>
    <row r="71" ht="17.25" customHeight="1" x14ac:dyDescent="0.25"/>
  </sheetData>
  <sheetProtection sheet="1" formatCells="0" formatColumns="0" formatRows="0"/>
  <mergeCells count="20">
    <mergeCell ref="A2:N2"/>
    <mergeCell ref="A5:A7"/>
    <mergeCell ref="B5:B7"/>
    <mergeCell ref="C5:C7"/>
    <mergeCell ref="D5:D7"/>
    <mergeCell ref="E5:E7"/>
    <mergeCell ref="F5:F7"/>
    <mergeCell ref="G5:G7"/>
    <mergeCell ref="H5:H7"/>
    <mergeCell ref="I5:I7"/>
    <mergeCell ref="J5:J7"/>
    <mergeCell ref="K5:K7"/>
    <mergeCell ref="L5:L7"/>
    <mergeCell ref="M5:M7"/>
    <mergeCell ref="N5:N7"/>
    <mergeCell ref="Q5:Q7"/>
    <mergeCell ref="D56:E56"/>
    <mergeCell ref="A56:A58"/>
    <mergeCell ref="D57:E57"/>
    <mergeCell ref="D58:E58"/>
  </mergeCells>
  <conditionalFormatting sqref="C53:O55 O8:O52 C8:M52">
    <cfRule type="cellIs" dxfId="31" priority="4" operator="between">
      <formula>1</formula>
      <formula>50</formula>
    </cfRule>
  </conditionalFormatting>
  <conditionalFormatting sqref="Q8:Q55">
    <cfRule type="cellIs" dxfId="32" priority="3" operator="equal">
      <formula>"REPROBADO"</formula>
    </cfRule>
  </conditionalFormatting>
  <conditionalFormatting sqref="N8:N52">
    <cfRule type="cellIs" dxfId="33" priority="2" operator="between">
      <formula>1</formula>
      <formula>50</formula>
    </cfRule>
  </conditionalFormatting>
  <conditionalFormatting sqref="C8:M52">
    <cfRule type="cellIs" dxfId="34" priority="1" operator="equal">
      <formula>50</formula>
    </cfRule>
  </conditionalFormatting>
  <dataValidations count="4">
    <dataValidation type="whole" allowBlank="1" showInputMessage="1" showErrorMessage="1" sqref="C10:M55">
      <formula1>1</formula1>
      <formula2>100</formula2>
    </dataValidation>
    <dataValidation type="whole" allowBlank="1" showInputMessage="1" showErrorMessage="1" sqref="C8:M55">
      <formula1>1</formula1>
      <formula2>100</formula2>
    </dataValidation>
    <dataValidation type="decimal" operator="equal" allowBlank="1" showInputMessage="1" showErrorMessage="1" errorTitle="Error" error="Celda solo para formulas" sqref="N10:N55">
      <formula1>0</formula1>
    </dataValidation>
    <dataValidation type="decimal" operator="equal" allowBlank="1" showInputMessage="1" showErrorMessage="1" errorTitle="Error" error="Celda solo para formulas" sqref="N8:N55">
      <formula1>0</formula1>
    </dataValidation>
  </dataValidations>
  <printOptions horizontalCentered="1"/>
  <pageMargins left="0.3937007874015748" right="0.2362204724409449" top="0.3937007874015748" bottom="0.1968503937007874" header="0.31496062992125984" footer="0.31496062992125984"/>
  <pageSetup orientation="portrait" horizontalDpi="4294967295" verticalDpi="4294967295" scale="85" fitToWidth="1" fitToHeight="1" firstPageNumber="1" useFirstPageNumber="1" copies="1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Z52"/>
  <sheetViews>
    <sheetView workbookViewId="0" zoomScale="100" zoomScaleNormal="100" view="pageLayout">
      <selection activeCell="I4" sqref="I4"/>
    </sheetView>
  </sheetViews>
  <sheetFormatPr defaultRowHeight="15" outlineLevelRow="0" outlineLevelCol="0" x14ac:dyDescent="0.25"/>
  <cols>
    <col min="1" max="1" width="3.28515625" customWidth="1"/>
    <col min="2" max="2" width="20" customWidth="1"/>
    <col min="3" max="7" hidden="1" customWidth="1"/>
    <col min="8" max="13" width="11.42578125" hidden="1" customWidth="1"/>
    <col min="14" max="14" hidden="1" customWidth="1"/>
    <col min="15" max="26" width="9.7109375" customWidth="1"/>
  </cols>
  <sheetData>
    <row r="1" ht="18.75" customHeight="1" spans="1:22" x14ac:dyDescent="0.25">
      <c r="A1" s="448" t="str">
        <f>NOMINA!$F$1</f>
        <v>U.E. "BEATRIZ HARTMANN DE BEDREGAL"</v>
      </c>
      <c r="V1" s="449" t="s">
        <v>485</v>
      </c>
    </row>
    <row r="2" ht="30" customHeight="1" spans="1:26" x14ac:dyDescent="0.25">
      <c r="A2" s="450" t="s">
        <v>486</v>
      </c>
      <c r="B2" s="450"/>
      <c r="C2" s="450"/>
      <c r="D2" s="450"/>
      <c r="E2" s="450"/>
      <c r="F2" s="450"/>
      <c r="G2" s="450"/>
      <c r="H2" s="450"/>
      <c r="I2" s="450"/>
      <c r="J2" s="450"/>
      <c r="K2" s="450"/>
      <c r="L2" s="450"/>
      <c r="M2" s="450"/>
      <c r="N2" s="450"/>
      <c r="O2" s="450"/>
      <c r="P2" s="450"/>
      <c r="Q2" s="450"/>
      <c r="R2" s="450"/>
      <c r="S2" s="450"/>
      <c r="T2" s="450"/>
      <c r="U2" s="450"/>
      <c r="V2" s="450"/>
      <c r="W2" s="450"/>
      <c r="X2" s="450"/>
      <c r="Y2" s="450"/>
      <c r="Z2" s="450"/>
    </row>
    <row r="3" ht="15" customHeight="1" spans="1:26" x14ac:dyDescent="0.25">
      <c r="A3" s="451" t="str">
        <f>NOMINA!$C$1</f>
        <v>PROFESOR(A): SARA VALDIVIA ARANCIBIA</v>
      </c>
      <c r="B3" s="452"/>
      <c r="C3" s="452"/>
      <c r="D3" s="452"/>
      <c r="E3" s="452"/>
      <c r="F3" s="452"/>
      <c r="G3" s="452"/>
      <c r="H3" s="452"/>
      <c r="I3" s="452"/>
      <c r="J3" s="452"/>
      <c r="K3" s="452"/>
      <c r="L3" s="452"/>
      <c r="M3" s="452"/>
      <c r="N3" s="452"/>
      <c r="O3" s="452"/>
      <c r="P3" s="452"/>
      <c r="Q3" s="452"/>
      <c r="R3" s="451" t="str">
        <f>NOMINA!$C$2</f>
        <v>CURSO: 5º "A" PRIMARIA</v>
      </c>
      <c r="T3" s="452"/>
      <c r="U3" s="452"/>
      <c r="V3" s="452"/>
      <c r="W3" s="453"/>
      <c r="X3" s="451" t="str">
        <f>NOMINA!$C$4</f>
        <v>GESTIÓN: 2024</v>
      </c>
      <c r="Y3" s="452"/>
      <c r="Z3" s="452"/>
    </row>
    <row r="4" ht="3.75" customHeight="1" spans="1:26" x14ac:dyDescent="0.25">
      <c r="A4" s="451"/>
      <c r="B4" s="452"/>
      <c r="C4" s="452"/>
      <c r="D4" s="452"/>
      <c r="E4" s="452"/>
      <c r="F4" s="452"/>
      <c r="G4" s="452"/>
      <c r="H4" s="452"/>
      <c r="I4" s="452"/>
      <c r="J4" s="452"/>
      <c r="K4" s="452"/>
      <c r="L4" s="452"/>
      <c r="M4" s="452"/>
      <c r="N4" s="452"/>
      <c r="O4" s="452"/>
      <c r="P4" s="452"/>
      <c r="Q4" s="452"/>
      <c r="R4" s="451"/>
      <c r="T4" s="452"/>
      <c r="U4" s="452"/>
      <c r="V4" s="452"/>
      <c r="W4" s="453"/>
      <c r="X4" s="451"/>
      <c r="Y4" s="452"/>
      <c r="Z4" s="452"/>
    </row>
    <row r="5" ht="15" customHeight="1" x14ac:dyDescent="0.25"/>
    <row r="6" spans="1:26" x14ac:dyDescent="0.25">
      <c r="A6" s="454" t="s">
        <v>202</v>
      </c>
      <c r="B6" s="455" t="s">
        <v>487</v>
      </c>
      <c r="C6" s="456"/>
      <c r="D6" s="456"/>
      <c r="E6" s="456"/>
      <c r="F6" s="456"/>
      <c r="G6" s="456"/>
      <c r="H6" s="456"/>
      <c r="I6" s="456"/>
      <c r="J6" s="456"/>
      <c r="K6" s="456"/>
      <c r="L6" s="456"/>
      <c r="M6" s="456"/>
      <c r="N6" s="456"/>
      <c r="O6" s="457"/>
      <c r="P6" s="457"/>
      <c r="Q6" s="457"/>
      <c r="R6" s="457"/>
      <c r="S6" s="457"/>
      <c r="T6" s="457"/>
      <c r="U6" s="457"/>
      <c r="V6" s="457"/>
      <c r="W6" s="457"/>
      <c r="X6" s="457"/>
      <c r="Y6" s="457"/>
      <c r="Z6" s="457"/>
    </row>
    <row r="7" spans="1:26" x14ac:dyDescent="0.25">
      <c r="A7" s="454"/>
      <c r="B7" s="455"/>
      <c r="C7" s="456"/>
      <c r="D7" s="456"/>
      <c r="E7" s="456"/>
      <c r="F7" s="456"/>
      <c r="G7" s="456"/>
      <c r="H7" s="456"/>
      <c r="I7" s="456"/>
      <c r="J7" s="456"/>
      <c r="K7" s="456"/>
      <c r="L7" s="456"/>
      <c r="M7" s="456"/>
      <c r="N7" s="456"/>
      <c r="O7" s="457"/>
      <c r="P7" s="457"/>
      <c r="Q7" s="457"/>
      <c r="R7" s="457"/>
      <c r="S7" s="457"/>
      <c r="T7" s="457"/>
      <c r="U7" s="457"/>
      <c r="V7" s="457"/>
      <c r="W7" s="457"/>
      <c r="X7" s="457"/>
      <c r="Y7" s="457"/>
      <c r="Z7" s="457"/>
    </row>
    <row r="8" ht="24" customHeight="1" spans="1:26" x14ac:dyDescent="0.25">
      <c r="A8" s="454">
        <v>1</v>
      </c>
      <c r="B8" s="458" t="str">
        <f>IF(NOMINA!B1="","",NOMINA!B1)</f>
        <v> TORREZ CAMILA VICTORIA</v>
      </c>
      <c r="C8" s="456"/>
      <c r="D8" s="456"/>
      <c r="E8" s="456"/>
      <c r="F8" s="456"/>
      <c r="G8" s="456"/>
      <c r="H8" s="456"/>
      <c r="I8" s="456"/>
      <c r="J8" s="456"/>
      <c r="K8" s="456"/>
      <c r="L8" s="456"/>
      <c r="M8" s="456"/>
      <c r="N8" s="456"/>
      <c r="O8" s="459"/>
      <c r="P8" s="459"/>
      <c r="Q8" s="459"/>
      <c r="R8" s="459"/>
      <c r="S8" s="459"/>
      <c r="T8" s="459"/>
      <c r="U8" s="459"/>
      <c r="V8" s="459"/>
      <c r="W8" s="459"/>
      <c r="X8" s="459"/>
      <c r="Y8" s="459"/>
      <c r="Z8" s="459"/>
    </row>
    <row r="9" ht="24" customHeight="1" spans="1:26" x14ac:dyDescent="0.25">
      <c r="A9" s="454">
        <v>2</v>
      </c>
      <c r="B9" s="458" t="str">
        <f>IF(NOMINA!B2="","",NOMINA!B2)</f>
        <v>AZERO BLANCO SARAH JOYCE</v>
      </c>
      <c r="C9" s="456"/>
      <c r="D9" s="456"/>
      <c r="E9" s="456"/>
      <c r="F9" s="456"/>
      <c r="G9" s="456"/>
      <c r="H9" s="456"/>
      <c r="I9" s="456"/>
      <c r="J9" s="456"/>
      <c r="K9" s="456"/>
      <c r="L9" s="456"/>
      <c r="M9" s="456"/>
      <c r="N9" s="456"/>
      <c r="O9" s="459"/>
      <c r="P9" s="459"/>
      <c r="Q9" s="459"/>
      <c r="R9" s="459"/>
      <c r="S9" s="459"/>
      <c r="T9" s="459"/>
      <c r="U9" s="459"/>
      <c r="V9" s="459"/>
      <c r="W9" s="459"/>
      <c r="X9" s="459"/>
      <c r="Y9" s="459"/>
      <c r="Z9" s="459"/>
    </row>
    <row r="10" ht="24" customHeight="1" spans="1:26" x14ac:dyDescent="0.25">
      <c r="A10" s="454">
        <v>3</v>
      </c>
      <c r="B10" s="458" t="str">
        <f>IF(NOMINA!B3="","",NOMINA!B3)</f>
        <v>BAUTISTA MITA RODRIGO </v>
      </c>
      <c r="C10" s="456"/>
      <c r="D10" s="456"/>
      <c r="E10" s="456"/>
      <c r="F10" s="456"/>
      <c r="G10" s="456"/>
      <c r="H10" s="456"/>
      <c r="I10" s="456"/>
      <c r="J10" s="456"/>
      <c r="K10" s="456"/>
      <c r="L10" s="456"/>
      <c r="M10" s="456"/>
      <c r="N10" s="456"/>
      <c r="O10" s="459"/>
      <c r="P10" s="459"/>
      <c r="Q10" s="459"/>
      <c r="R10" s="459"/>
      <c r="S10" s="459"/>
      <c r="T10" s="459"/>
      <c r="U10" s="459"/>
      <c r="V10" s="459"/>
      <c r="W10" s="459"/>
      <c r="X10" s="459"/>
      <c r="Y10" s="459"/>
      <c r="Z10" s="459"/>
    </row>
    <row r="11" ht="24" customHeight="1" spans="1:26" x14ac:dyDescent="0.25">
      <c r="A11" s="454">
        <v>4</v>
      </c>
      <c r="B11" s="458" t="str">
        <f>IF(NOMINA!B4="","",NOMINA!B4)</f>
        <v>CANSECO PEREDO ANGELINA ISABELLA</v>
      </c>
      <c r="C11" s="456"/>
      <c r="D11" s="456"/>
      <c r="E11" s="456"/>
      <c r="F11" s="456"/>
      <c r="G11" s="456"/>
      <c r="H11" s="456"/>
      <c r="I11" s="456"/>
      <c r="J11" s="456"/>
      <c r="K11" s="456"/>
      <c r="L11" s="456"/>
      <c r="M11" s="456"/>
      <c r="N11" s="456"/>
      <c r="O11" s="459"/>
      <c r="P11" s="459"/>
      <c r="Q11" s="459"/>
      <c r="R11" s="459"/>
      <c r="S11" s="459"/>
      <c r="T11" s="459"/>
      <c r="U11" s="459"/>
      <c r="V11" s="459"/>
      <c r="W11" s="459"/>
      <c r="X11" s="459"/>
      <c r="Y11" s="459"/>
      <c r="Z11" s="459"/>
    </row>
    <row r="12" ht="24" customHeight="1" spans="1:26" x14ac:dyDescent="0.25">
      <c r="A12" s="454">
        <v>5</v>
      </c>
      <c r="B12" s="458" t="str">
        <f>IF(NOMINA!B5="","",NOMINA!B5)</f>
        <v>CERVANTES GUTIERREZ LUIS FERNANDO</v>
      </c>
      <c r="C12" s="456"/>
      <c r="D12" s="456"/>
      <c r="E12" s="456"/>
      <c r="F12" s="456"/>
      <c r="G12" s="456"/>
      <c r="H12" s="456"/>
      <c r="I12" s="456"/>
      <c r="J12" s="456"/>
      <c r="K12" s="456"/>
      <c r="L12" s="456"/>
      <c r="M12" s="456"/>
      <c r="N12" s="456"/>
      <c r="O12" s="459"/>
      <c r="P12" s="459"/>
      <c r="Q12" s="459"/>
      <c r="R12" s="459"/>
      <c r="S12" s="459"/>
      <c r="T12" s="459"/>
      <c r="U12" s="459"/>
      <c r="V12" s="459"/>
      <c r="W12" s="459"/>
      <c r="X12" s="459"/>
      <c r="Y12" s="459"/>
      <c r="Z12" s="459"/>
    </row>
    <row r="13" ht="24" customHeight="1" spans="1:26" x14ac:dyDescent="0.25">
      <c r="A13" s="454">
        <v>6</v>
      </c>
      <c r="B13" s="458" t="str">
        <f>IF(NOMINA!B6="","",NOMINA!B6)</f>
        <v>COLQUE QUENTA MICHELLE ANGELETH</v>
      </c>
      <c r="C13" s="456"/>
      <c r="D13" s="456"/>
      <c r="E13" s="456"/>
      <c r="F13" s="456"/>
      <c r="G13" s="456"/>
      <c r="H13" s="456"/>
      <c r="I13" s="456"/>
      <c r="J13" s="456"/>
      <c r="K13" s="456"/>
      <c r="L13" s="456"/>
      <c r="M13" s="456"/>
      <c r="N13" s="456"/>
      <c r="O13" s="459"/>
      <c r="P13" s="459"/>
      <c r="Q13" s="459"/>
      <c r="R13" s="459"/>
      <c r="S13" s="459"/>
      <c r="T13" s="459"/>
      <c r="U13" s="459"/>
      <c r="V13" s="459"/>
      <c r="W13" s="459"/>
      <c r="X13" s="459"/>
      <c r="Y13" s="459"/>
      <c r="Z13" s="459"/>
    </row>
    <row r="14" ht="24" customHeight="1" spans="1:26" x14ac:dyDescent="0.25">
      <c r="A14" s="454">
        <v>7</v>
      </c>
      <c r="B14" s="458" t="str">
        <f>IF(NOMINA!B7="","",NOMINA!B7)</f>
        <v>CORDOVA MONTAÑO KENDALL MATIAS</v>
      </c>
      <c r="C14" s="456"/>
      <c r="D14" s="456"/>
      <c r="E14" s="456"/>
      <c r="F14" s="456"/>
      <c r="G14" s="456"/>
      <c r="H14" s="456"/>
      <c r="I14" s="456"/>
      <c r="J14" s="456"/>
      <c r="K14" s="456"/>
      <c r="L14" s="456"/>
      <c r="M14" s="456"/>
      <c r="N14" s="456"/>
      <c r="O14" s="459"/>
      <c r="P14" s="459"/>
      <c r="Q14" s="459"/>
      <c r="R14" s="459"/>
      <c r="S14" s="459"/>
      <c r="T14" s="459"/>
      <c r="U14" s="459"/>
      <c r="V14" s="459"/>
      <c r="W14" s="459"/>
      <c r="X14" s="459"/>
      <c r="Y14" s="459"/>
      <c r="Z14" s="459"/>
    </row>
    <row r="15" ht="24" customHeight="1" spans="1:26" x14ac:dyDescent="0.25">
      <c r="A15" s="454">
        <v>8</v>
      </c>
      <c r="B15" s="458" t="str">
        <f>IF(NOMINA!B8="","",NOMINA!B8)</f>
        <v>CUCHALLO ALORAS CHRISTOPHER </v>
      </c>
      <c r="C15" s="456"/>
      <c r="D15" s="456"/>
      <c r="E15" s="456"/>
      <c r="F15" s="456"/>
      <c r="G15" s="456"/>
      <c r="H15" s="456"/>
      <c r="I15" s="456"/>
      <c r="J15" s="456"/>
      <c r="K15" s="456"/>
      <c r="L15" s="456"/>
      <c r="M15" s="456"/>
      <c r="N15" s="456"/>
      <c r="O15" s="459"/>
      <c r="P15" s="459"/>
      <c r="Q15" s="459"/>
      <c r="R15" s="459"/>
      <c r="S15" s="459"/>
      <c r="T15" s="459"/>
      <c r="U15" s="459"/>
      <c r="V15" s="459"/>
      <c r="W15" s="459"/>
      <c r="X15" s="459"/>
      <c r="Y15" s="459"/>
      <c r="Z15" s="459"/>
    </row>
    <row r="16" ht="24" customHeight="1" spans="1:26" x14ac:dyDescent="0.25">
      <c r="A16" s="454">
        <v>9</v>
      </c>
      <c r="B16" s="458" t="str">
        <f>IF(NOMINA!B9="","",NOMINA!B9)</f>
        <v>DUARTE MELO ANA CLARA</v>
      </c>
      <c r="C16" s="456"/>
      <c r="D16" s="456"/>
      <c r="E16" s="456"/>
      <c r="F16" s="456"/>
      <c r="G16" s="456"/>
      <c r="H16" s="456"/>
      <c r="I16" s="456"/>
      <c r="J16" s="456"/>
      <c r="K16" s="456"/>
      <c r="L16" s="456"/>
      <c r="M16" s="456"/>
      <c r="N16" s="456"/>
      <c r="O16" s="459"/>
      <c r="P16" s="459"/>
      <c r="Q16" s="459"/>
      <c r="R16" s="459"/>
      <c r="S16" s="459"/>
      <c r="T16" s="459"/>
      <c r="U16" s="459"/>
      <c r="V16" s="459"/>
      <c r="W16" s="459"/>
      <c r="X16" s="459"/>
      <c r="Y16" s="459"/>
      <c r="Z16" s="459"/>
    </row>
    <row r="17" ht="24" customHeight="1" spans="1:26" x14ac:dyDescent="0.25">
      <c r="A17" s="454">
        <v>10</v>
      </c>
      <c r="B17" s="458" t="str">
        <f>IF(NOMINA!B10="","",NOMINA!B10)</f>
        <v>GONZALES ROJAS ANTONELLA INDIRA</v>
      </c>
      <c r="C17" s="456"/>
      <c r="D17" s="456"/>
      <c r="E17" s="456"/>
      <c r="F17" s="456"/>
      <c r="G17" s="456"/>
      <c r="H17" s="456"/>
      <c r="I17" s="456"/>
      <c r="J17" s="456"/>
      <c r="K17" s="456"/>
      <c r="L17" s="456"/>
      <c r="M17" s="456"/>
      <c r="N17" s="456"/>
      <c r="O17" s="459"/>
      <c r="P17" s="459"/>
      <c r="Q17" s="459"/>
      <c r="R17" s="459"/>
      <c r="S17" s="459"/>
      <c r="T17" s="459"/>
      <c r="U17" s="459"/>
      <c r="V17" s="459"/>
      <c r="W17" s="459"/>
      <c r="X17" s="459"/>
      <c r="Y17" s="459"/>
      <c r="Z17" s="459"/>
    </row>
    <row r="18" ht="24" customHeight="1" spans="1:26" x14ac:dyDescent="0.25">
      <c r="A18" s="454">
        <v>11</v>
      </c>
      <c r="B18" s="458" t="str">
        <f>IF(NOMINA!B11="","",NOMINA!B11)</f>
        <v>GUERRA PANTIGOSO ROGER ALEJANDRO</v>
      </c>
      <c r="C18" s="456"/>
      <c r="D18" s="456"/>
      <c r="E18" s="456"/>
      <c r="F18" s="456"/>
      <c r="G18" s="456"/>
      <c r="H18" s="456"/>
      <c r="I18" s="456"/>
      <c r="J18" s="456"/>
      <c r="K18" s="456"/>
      <c r="L18" s="456"/>
      <c r="M18" s="456"/>
      <c r="N18" s="456"/>
      <c r="O18" s="459"/>
      <c r="P18" s="459"/>
      <c r="Q18" s="459"/>
      <c r="R18" s="459"/>
      <c r="S18" s="459"/>
      <c r="T18" s="459"/>
      <c r="U18" s="459"/>
      <c r="V18" s="459"/>
      <c r="W18" s="459"/>
      <c r="X18" s="459"/>
      <c r="Y18" s="459"/>
      <c r="Z18" s="459"/>
    </row>
    <row r="19" ht="24" customHeight="1" spans="1:26" x14ac:dyDescent="0.25">
      <c r="A19" s="454">
        <v>12</v>
      </c>
      <c r="B19" s="458" t="str">
        <f>IF(NOMINA!B12="","",NOMINA!B12)</f>
        <v>LEON GARNICA JUNIOR ISAIAS</v>
      </c>
      <c r="C19" s="456"/>
      <c r="D19" s="456"/>
      <c r="E19" s="456"/>
      <c r="F19" s="456"/>
      <c r="G19" s="456"/>
      <c r="H19" s="456"/>
      <c r="I19" s="456"/>
      <c r="J19" s="456"/>
      <c r="K19" s="456"/>
      <c r="L19" s="456"/>
      <c r="M19" s="456"/>
      <c r="N19" s="456"/>
      <c r="O19" s="459"/>
      <c r="P19" s="459"/>
      <c r="Q19" s="459"/>
      <c r="R19" s="459"/>
      <c r="S19" s="459"/>
      <c r="T19" s="459"/>
      <c r="U19" s="459"/>
      <c r="V19" s="459"/>
      <c r="W19" s="459"/>
      <c r="X19" s="459"/>
      <c r="Y19" s="459"/>
      <c r="Z19" s="459"/>
    </row>
    <row r="20" ht="24" customHeight="1" spans="1:26" x14ac:dyDescent="0.25">
      <c r="A20" s="454">
        <v>13</v>
      </c>
      <c r="B20" s="458" t="str">
        <f>IF(NOMINA!B13="","",NOMINA!B13)</f>
        <v>MAMANI ESTRADA MARISOL CARMEN</v>
      </c>
      <c r="C20" s="456"/>
      <c r="D20" s="456"/>
      <c r="E20" s="456"/>
      <c r="F20" s="456"/>
      <c r="G20" s="456"/>
      <c r="H20" s="456"/>
      <c r="I20" s="456"/>
      <c r="J20" s="456"/>
      <c r="K20" s="456"/>
      <c r="L20" s="456"/>
      <c r="M20" s="456"/>
      <c r="N20" s="456"/>
      <c r="O20" s="459"/>
      <c r="P20" s="459"/>
      <c r="Q20" s="459"/>
      <c r="R20" s="459"/>
      <c r="S20" s="459"/>
      <c r="T20" s="459"/>
      <c r="U20" s="459"/>
      <c r="V20" s="459"/>
      <c r="W20" s="459"/>
      <c r="X20" s="459"/>
      <c r="Y20" s="459"/>
      <c r="Z20" s="459"/>
    </row>
    <row r="21" ht="24" customHeight="1" spans="1:26" x14ac:dyDescent="0.25">
      <c r="A21" s="454">
        <v>14</v>
      </c>
      <c r="B21" s="458" t="str">
        <f>IF(NOMINA!B14="","",NOMINA!B14)</f>
        <v>MURILLO CALIZAYA DAVID GABRIEL</v>
      </c>
      <c r="C21" s="456"/>
      <c r="D21" s="456"/>
      <c r="E21" s="456"/>
      <c r="F21" s="456"/>
      <c r="G21" s="456"/>
      <c r="H21" s="456"/>
      <c r="I21" s="456"/>
      <c r="J21" s="456"/>
      <c r="K21" s="456"/>
      <c r="L21" s="456"/>
      <c r="M21" s="456"/>
      <c r="N21" s="456"/>
      <c r="O21" s="459"/>
      <c r="P21" s="459"/>
      <c r="Q21" s="459"/>
      <c r="R21" s="459"/>
      <c r="S21" s="459"/>
      <c r="T21" s="459"/>
      <c r="U21" s="459"/>
      <c r="V21" s="459"/>
      <c r="W21" s="459"/>
      <c r="X21" s="459"/>
      <c r="Y21" s="459"/>
      <c r="Z21" s="459"/>
    </row>
    <row r="22" ht="24" customHeight="1" spans="1:26" x14ac:dyDescent="0.25">
      <c r="A22" s="454">
        <v>15</v>
      </c>
      <c r="B22" s="458" t="str">
        <f>IF(NOMINA!B15="","",NOMINA!B15)</f>
        <v>OROSCO LIMACHI ADRIAN </v>
      </c>
      <c r="C22" s="456"/>
      <c r="D22" s="456"/>
      <c r="E22" s="456"/>
      <c r="F22" s="456"/>
      <c r="G22" s="456"/>
      <c r="H22" s="456"/>
      <c r="I22" s="456"/>
      <c r="J22" s="456"/>
      <c r="K22" s="456"/>
      <c r="L22" s="456"/>
      <c r="M22" s="456"/>
      <c r="N22" s="456"/>
      <c r="O22" s="459"/>
      <c r="P22" s="459"/>
      <c r="Q22" s="459"/>
      <c r="R22" s="459"/>
      <c r="S22" s="459"/>
      <c r="T22" s="459"/>
      <c r="U22" s="459"/>
      <c r="V22" s="459"/>
      <c r="W22" s="459"/>
      <c r="X22" s="459"/>
      <c r="Y22" s="459"/>
      <c r="Z22" s="459"/>
    </row>
    <row r="23" ht="24" customHeight="1" spans="1:26" x14ac:dyDescent="0.25">
      <c r="A23" s="454">
        <v>16</v>
      </c>
      <c r="B23" s="458" t="str">
        <f>IF(NOMINA!B16="","",NOMINA!B16)</f>
        <v>REINAGA CHOQUECALLATA DAYANA </v>
      </c>
      <c r="C23" s="456"/>
      <c r="D23" s="456"/>
      <c r="E23" s="456"/>
      <c r="F23" s="456"/>
      <c r="G23" s="456"/>
      <c r="H23" s="456"/>
      <c r="I23" s="456"/>
      <c r="J23" s="456"/>
      <c r="K23" s="456"/>
      <c r="L23" s="456"/>
      <c r="M23" s="456"/>
      <c r="N23" s="456"/>
      <c r="O23" s="459"/>
      <c r="P23" s="459"/>
      <c r="Q23" s="459"/>
      <c r="R23" s="459"/>
      <c r="S23" s="459"/>
      <c r="T23" s="459"/>
      <c r="U23" s="459"/>
      <c r="V23" s="459"/>
      <c r="W23" s="459"/>
      <c r="X23" s="459"/>
      <c r="Y23" s="459"/>
      <c r="Z23" s="459"/>
    </row>
    <row r="24" ht="24" customHeight="1" spans="1:26" x14ac:dyDescent="0.25">
      <c r="A24" s="454">
        <v>17</v>
      </c>
      <c r="B24" s="458" t="str">
        <f>IF(NOMINA!B17="","",NOMINA!B17)</f>
        <v>RIVERO VIDAL LUZ MARIA</v>
      </c>
      <c r="C24" s="456"/>
      <c r="D24" s="456"/>
      <c r="E24" s="456"/>
      <c r="F24" s="456"/>
      <c r="G24" s="456"/>
      <c r="H24" s="456"/>
      <c r="I24" s="456"/>
      <c r="J24" s="456"/>
      <c r="K24" s="456"/>
      <c r="L24" s="456"/>
      <c r="M24" s="456"/>
      <c r="N24" s="456"/>
      <c r="O24" s="459"/>
      <c r="P24" s="459"/>
      <c r="Q24" s="459"/>
      <c r="R24" s="459"/>
      <c r="S24" s="459"/>
      <c r="T24" s="459"/>
      <c r="U24" s="459"/>
      <c r="V24" s="459"/>
      <c r="W24" s="459"/>
      <c r="X24" s="459"/>
      <c r="Y24" s="459"/>
      <c r="Z24" s="459"/>
    </row>
    <row r="25" ht="24" customHeight="1" spans="1:26" x14ac:dyDescent="0.25">
      <c r="A25" s="454">
        <v>18</v>
      </c>
      <c r="B25" s="458" t="str">
        <f>IF(NOMINA!B18="","",NOMINA!B18)</f>
        <v>ROJAS MESA KIMBERLYN DARLY</v>
      </c>
      <c r="C25" s="456"/>
      <c r="D25" s="456"/>
      <c r="E25" s="456"/>
      <c r="F25" s="456"/>
      <c r="G25" s="456"/>
      <c r="H25" s="456"/>
      <c r="I25" s="456"/>
      <c r="J25" s="456"/>
      <c r="K25" s="456"/>
      <c r="L25" s="456"/>
      <c r="M25" s="456"/>
      <c r="N25" s="456"/>
      <c r="O25" s="459"/>
      <c r="P25" s="459"/>
      <c r="Q25" s="459"/>
      <c r="R25" s="459"/>
      <c r="S25" s="459"/>
      <c r="T25" s="459"/>
      <c r="U25" s="459"/>
      <c r="V25" s="459"/>
      <c r="W25" s="459"/>
      <c r="X25" s="459"/>
      <c r="Y25" s="459"/>
      <c r="Z25" s="459"/>
    </row>
    <row r="26" ht="24" customHeight="1" spans="1:26" x14ac:dyDescent="0.25">
      <c r="A26" s="454">
        <v>19</v>
      </c>
      <c r="B26" s="458" t="str">
        <f>IF(NOMINA!B19="","",NOMINA!B19)</f>
        <v>SOLIZ SAAVEDRA FERNANDO MARTIN</v>
      </c>
      <c r="C26" s="456"/>
      <c r="D26" s="456"/>
      <c r="E26" s="456"/>
      <c r="F26" s="456"/>
      <c r="G26" s="456"/>
      <c r="H26" s="456"/>
      <c r="I26" s="456"/>
      <c r="J26" s="456"/>
      <c r="K26" s="456"/>
      <c r="L26" s="456"/>
      <c r="M26" s="456"/>
      <c r="N26" s="456"/>
      <c r="O26" s="459"/>
      <c r="P26" s="459"/>
      <c r="Q26" s="459"/>
      <c r="R26" s="459"/>
      <c r="S26" s="459"/>
      <c r="T26" s="459"/>
      <c r="U26" s="459"/>
      <c r="V26" s="459"/>
      <c r="W26" s="459"/>
      <c r="X26" s="459"/>
      <c r="Y26" s="459"/>
      <c r="Z26" s="459"/>
    </row>
    <row r="27" ht="24" customHeight="1" spans="1:26" x14ac:dyDescent="0.25">
      <c r="A27" s="454">
        <v>20</v>
      </c>
      <c r="B27" s="458" t="str">
        <f>IF(NOMINA!B20="","",NOMINA!B20)</f>
        <v>VILLARROEL CAMPOS ISAIAS ORIOL</v>
      </c>
      <c r="C27" s="456"/>
      <c r="D27" s="456"/>
      <c r="E27" s="456"/>
      <c r="F27" s="456"/>
      <c r="G27" s="456"/>
      <c r="H27" s="456"/>
      <c r="I27" s="456"/>
      <c r="J27" s="456"/>
      <c r="K27" s="456"/>
      <c r="L27" s="456"/>
      <c r="M27" s="456"/>
      <c r="N27" s="456"/>
      <c r="O27" s="459"/>
      <c r="P27" s="459"/>
      <c r="Q27" s="459"/>
      <c r="R27" s="459"/>
      <c r="S27" s="459"/>
      <c r="T27" s="459"/>
      <c r="U27" s="459"/>
      <c r="V27" s="459"/>
      <c r="W27" s="459"/>
      <c r="X27" s="459"/>
      <c r="Y27" s="459"/>
      <c r="Z27" s="459"/>
    </row>
    <row r="28" ht="24" customHeight="1" spans="1:26" x14ac:dyDescent="0.25">
      <c r="A28" s="454">
        <v>21</v>
      </c>
      <c r="B28" s="458" t="str">
        <f>IF(NOMINA!B21="","",NOMINA!B21)</f>
        <v>  </v>
      </c>
      <c r="C28" s="456"/>
      <c r="D28" s="456"/>
      <c r="E28" s="456"/>
      <c r="F28" s="456"/>
      <c r="G28" s="456"/>
      <c r="H28" s="456"/>
      <c r="I28" s="456"/>
      <c r="J28" s="456"/>
      <c r="K28" s="456"/>
      <c r="L28" s="456"/>
      <c r="M28" s="456"/>
      <c r="N28" s="456"/>
      <c r="O28" s="459"/>
      <c r="P28" s="459"/>
      <c r="Q28" s="459"/>
      <c r="R28" s="459"/>
      <c r="S28" s="459"/>
      <c r="T28" s="459"/>
      <c r="U28" s="459"/>
      <c r="V28" s="459"/>
      <c r="W28" s="459"/>
      <c r="X28" s="459"/>
      <c r="Y28" s="459"/>
      <c r="Z28" s="459"/>
    </row>
    <row r="29" ht="24" customHeight="1" spans="1:26" x14ac:dyDescent="0.25">
      <c r="A29" s="454">
        <v>22</v>
      </c>
      <c r="B29" s="458" t="str">
        <f>IF(NOMINA!B22="","",NOMINA!B22)</f>
        <v>  </v>
      </c>
      <c r="C29" s="456"/>
      <c r="D29" s="456"/>
      <c r="E29" s="456"/>
      <c r="F29" s="456"/>
      <c r="G29" s="456"/>
      <c r="H29" s="456"/>
      <c r="I29" s="456"/>
      <c r="J29" s="456"/>
      <c r="K29" s="456"/>
      <c r="L29" s="456"/>
      <c r="M29" s="456"/>
      <c r="N29" s="456"/>
      <c r="O29" s="459"/>
      <c r="P29" s="459"/>
      <c r="Q29" s="459"/>
      <c r="R29" s="459"/>
      <c r="S29" s="459"/>
      <c r="T29" s="459"/>
      <c r="U29" s="459"/>
      <c r="V29" s="459"/>
      <c r="W29" s="459"/>
      <c r="X29" s="459"/>
      <c r="Y29" s="459"/>
      <c r="Z29" s="459"/>
    </row>
    <row r="30" ht="24" customHeight="1" spans="1:26" x14ac:dyDescent="0.25">
      <c r="A30" s="454">
        <v>23</v>
      </c>
      <c r="B30" s="458" t="str">
        <f>IF(NOMINA!B23="","",NOMINA!B23)</f>
        <v>  </v>
      </c>
      <c r="C30" s="456"/>
      <c r="D30" s="456"/>
      <c r="E30" s="456"/>
      <c r="F30" s="456"/>
      <c r="G30" s="456"/>
      <c r="H30" s="456"/>
      <c r="I30" s="456"/>
      <c r="J30" s="456"/>
      <c r="K30" s="456"/>
      <c r="L30" s="456"/>
      <c r="M30" s="456"/>
      <c r="N30" s="456"/>
      <c r="O30" s="459"/>
      <c r="P30" s="459"/>
      <c r="Q30" s="459"/>
      <c r="R30" s="459"/>
      <c r="S30" s="459"/>
      <c r="T30" s="459"/>
      <c r="U30" s="459"/>
      <c r="V30" s="459"/>
      <c r="W30" s="459"/>
      <c r="X30" s="459"/>
      <c r="Y30" s="459"/>
      <c r="Z30" s="459"/>
    </row>
    <row r="31" ht="24" customHeight="1" spans="1:26" x14ac:dyDescent="0.25">
      <c r="A31" s="454">
        <v>24</v>
      </c>
      <c r="B31" s="458" t="str">
        <f>IF(NOMINA!B24="","",NOMINA!B24)</f>
        <v>  </v>
      </c>
      <c r="C31" s="456"/>
      <c r="D31" s="456"/>
      <c r="E31" s="456"/>
      <c r="F31" s="456"/>
      <c r="G31" s="456"/>
      <c r="H31" s="456"/>
      <c r="I31" s="456"/>
      <c r="J31" s="456"/>
      <c r="K31" s="456"/>
      <c r="L31" s="456"/>
      <c r="M31" s="456"/>
      <c r="N31" s="456"/>
      <c r="O31" s="459"/>
      <c r="P31" s="459"/>
      <c r="Q31" s="459"/>
      <c r="R31" s="459"/>
      <c r="S31" s="459"/>
      <c r="T31" s="459"/>
      <c r="U31" s="459"/>
      <c r="V31" s="459"/>
      <c r="W31" s="459"/>
      <c r="X31" s="459"/>
      <c r="Y31" s="459"/>
      <c r="Z31" s="459"/>
    </row>
    <row r="32" ht="23.25" customHeight="1" spans="1:26" x14ac:dyDescent="0.25">
      <c r="A32" s="454">
        <v>25</v>
      </c>
      <c r="B32" s="458" t="str">
        <f>IF(NOMINA!B25="","",NOMINA!B25)</f>
        <v>  </v>
      </c>
      <c r="C32" s="456"/>
      <c r="D32" s="456"/>
      <c r="E32" s="456"/>
      <c r="F32" s="456"/>
      <c r="G32" s="456"/>
      <c r="H32" s="456"/>
      <c r="I32" s="456"/>
      <c r="J32" s="456"/>
      <c r="K32" s="456"/>
      <c r="L32" s="456"/>
      <c r="M32" s="456"/>
      <c r="N32" s="456"/>
      <c r="O32" s="459"/>
      <c r="P32" s="459"/>
      <c r="Q32" s="459"/>
      <c r="R32" s="459"/>
      <c r="S32" s="459"/>
      <c r="T32" s="459"/>
      <c r="U32" s="459"/>
      <c r="V32" s="459"/>
      <c r="W32" s="459"/>
      <c r="X32" s="459"/>
      <c r="Y32" s="459"/>
      <c r="Z32" s="459"/>
    </row>
    <row r="33" ht="23.25" customHeight="1" hidden="1" spans="1:26" x14ac:dyDescent="0.25">
      <c r="A33" s="454">
        <v>26</v>
      </c>
      <c r="B33" s="458" t="str">
        <f>IF(NOMINA!B26="","",NOMINA!B26)</f>
        <v>  </v>
      </c>
      <c r="C33" s="456"/>
      <c r="D33" s="456"/>
      <c r="E33" s="456"/>
      <c r="F33" s="456"/>
      <c r="G33" s="456"/>
      <c r="H33" s="456"/>
      <c r="I33" s="456"/>
      <c r="J33" s="456"/>
      <c r="K33" s="456"/>
      <c r="L33" s="456"/>
      <c r="M33" s="456"/>
      <c r="N33" s="456"/>
      <c r="O33" s="459"/>
      <c r="P33" s="459"/>
      <c r="Q33" s="459"/>
      <c r="R33" s="459"/>
      <c r="S33" s="459"/>
      <c r="T33" s="459"/>
      <c r="U33" s="459"/>
      <c r="V33" s="459"/>
      <c r="W33" s="459"/>
      <c r="X33" s="459"/>
      <c r="Y33" s="459"/>
      <c r="Z33" s="459"/>
    </row>
    <row r="34" ht="23.25" customHeight="1" hidden="1" spans="1:26" x14ac:dyDescent="0.25">
      <c r="A34" s="454">
        <v>27</v>
      </c>
      <c r="B34" s="458" t="str">
        <f>IF(NOMINA!B27="","",NOMINA!B27)</f>
        <v>  </v>
      </c>
      <c r="C34" s="456"/>
      <c r="D34" s="456"/>
      <c r="E34" s="456"/>
      <c r="F34" s="456"/>
      <c r="G34" s="456"/>
      <c r="H34" s="456"/>
      <c r="I34" s="456"/>
      <c r="J34" s="456"/>
      <c r="K34" s="456"/>
      <c r="L34" s="456"/>
      <c r="M34" s="456"/>
      <c r="N34" s="456"/>
      <c r="O34" s="459"/>
      <c r="P34" s="459"/>
      <c r="Q34" s="459"/>
      <c r="R34" s="459"/>
      <c r="S34" s="459"/>
      <c r="T34" s="459"/>
      <c r="U34" s="459"/>
      <c r="V34" s="459"/>
      <c r="W34" s="459"/>
      <c r="X34" s="459"/>
      <c r="Y34" s="459"/>
      <c r="Z34" s="459"/>
    </row>
    <row r="35" ht="23.25" customHeight="1" hidden="1" spans="1:26" x14ac:dyDescent="0.25">
      <c r="A35" s="454">
        <v>28</v>
      </c>
      <c r="B35" s="458" t="str">
        <f>IF(NOMINA!B28="","",NOMINA!B28)</f>
        <v>  </v>
      </c>
      <c r="C35" s="456"/>
      <c r="D35" s="456"/>
      <c r="E35" s="456"/>
      <c r="F35" s="456"/>
      <c r="G35" s="456"/>
      <c r="H35" s="456"/>
      <c r="I35" s="456"/>
      <c r="J35" s="456"/>
      <c r="K35" s="456"/>
      <c r="L35" s="456"/>
      <c r="M35" s="456"/>
      <c r="N35" s="456"/>
      <c r="O35" s="459"/>
      <c r="P35" s="459"/>
      <c r="Q35" s="459"/>
      <c r="R35" s="459"/>
      <c r="S35" s="459"/>
      <c r="T35" s="459"/>
      <c r="U35" s="459"/>
      <c r="V35" s="459"/>
      <c r="W35" s="459"/>
      <c r="X35" s="459"/>
      <c r="Y35" s="459"/>
      <c r="Z35" s="459"/>
    </row>
    <row r="36" ht="23.25" customHeight="1" hidden="1" spans="1:26" x14ac:dyDescent="0.25">
      <c r="A36" s="454">
        <v>29</v>
      </c>
      <c r="B36" s="458" t="str">
        <f>IF(NOMINA!B29="","",NOMINA!B29)</f>
        <v>  </v>
      </c>
      <c r="C36" s="456"/>
      <c r="D36" s="456"/>
      <c r="E36" s="456"/>
      <c r="F36" s="456"/>
      <c r="G36" s="456"/>
      <c r="H36" s="456"/>
      <c r="I36" s="456"/>
      <c r="J36" s="456"/>
      <c r="K36" s="456"/>
      <c r="L36" s="456"/>
      <c r="M36" s="456"/>
      <c r="N36" s="456"/>
      <c r="O36" s="459"/>
      <c r="P36" s="459"/>
      <c r="Q36" s="459"/>
      <c r="R36" s="459"/>
      <c r="S36" s="459"/>
      <c r="T36" s="459"/>
      <c r="U36" s="459"/>
      <c r="V36" s="459"/>
      <c r="W36" s="459"/>
      <c r="X36" s="459"/>
      <c r="Y36" s="459"/>
      <c r="Z36" s="459"/>
    </row>
    <row r="37" ht="23.25" customHeight="1" hidden="1" spans="1:26" x14ac:dyDescent="0.25">
      <c r="A37" s="454">
        <v>30</v>
      </c>
      <c r="B37" s="458" t="str">
        <f>IF(NOMINA!B30="","",NOMINA!B30)</f>
        <v>  </v>
      </c>
      <c r="C37" s="456"/>
      <c r="D37" s="456"/>
      <c r="E37" s="456"/>
      <c r="F37" s="456"/>
      <c r="G37" s="456"/>
      <c r="H37" s="456"/>
      <c r="I37" s="456"/>
      <c r="J37" s="456"/>
      <c r="K37" s="456"/>
      <c r="L37" s="456"/>
      <c r="M37" s="456"/>
      <c r="N37" s="456"/>
      <c r="O37" s="459"/>
      <c r="P37" s="459"/>
      <c r="Q37" s="459"/>
      <c r="R37" s="459"/>
      <c r="S37" s="459"/>
      <c r="T37" s="459"/>
      <c r="U37" s="459"/>
      <c r="V37" s="459"/>
      <c r="W37" s="459"/>
      <c r="X37" s="459"/>
      <c r="Y37" s="459"/>
      <c r="Z37" s="459"/>
    </row>
    <row r="38" ht="23.25" customHeight="1" hidden="1" spans="1:26" x14ac:dyDescent="0.25">
      <c r="A38" s="454">
        <v>31</v>
      </c>
      <c r="B38" s="458" t="str">
        <f>IF(NOMINA!B31="","",NOMINA!B31)</f>
        <v>  </v>
      </c>
      <c r="C38" s="456"/>
      <c r="D38" s="456"/>
      <c r="E38" s="456"/>
      <c r="F38" s="456"/>
      <c r="G38" s="456"/>
      <c r="H38" s="456"/>
      <c r="I38" s="456"/>
      <c r="J38" s="456"/>
      <c r="K38" s="456"/>
      <c r="L38" s="456"/>
      <c r="M38" s="456"/>
      <c r="N38" s="456"/>
      <c r="O38" s="459"/>
      <c r="P38" s="459"/>
      <c r="Q38" s="459"/>
      <c r="R38" s="459"/>
      <c r="S38" s="459"/>
      <c r="T38" s="459"/>
      <c r="U38" s="459"/>
      <c r="V38" s="459"/>
      <c r="W38" s="459"/>
      <c r="X38" s="459"/>
      <c r="Y38" s="459"/>
      <c r="Z38" s="459"/>
    </row>
    <row r="39" ht="23.25" customHeight="1" hidden="1" spans="1:26" x14ac:dyDescent="0.25">
      <c r="A39" s="454">
        <v>32</v>
      </c>
      <c r="B39" s="458" t="str">
        <f>IF(NOMINA!B32="","",NOMINA!B32)</f>
        <v>  </v>
      </c>
      <c r="C39" s="456"/>
      <c r="D39" s="456"/>
      <c r="E39" s="456"/>
      <c r="F39" s="456"/>
      <c r="G39" s="456"/>
      <c r="H39" s="456"/>
      <c r="I39" s="456"/>
      <c r="J39" s="456"/>
      <c r="K39" s="456"/>
      <c r="L39" s="456"/>
      <c r="M39" s="456"/>
      <c r="N39" s="456"/>
      <c r="O39" s="459"/>
      <c r="P39" s="459"/>
      <c r="Q39" s="459"/>
      <c r="R39" s="459"/>
      <c r="S39" s="459"/>
      <c r="T39" s="459"/>
      <c r="U39" s="459"/>
      <c r="V39" s="459"/>
      <c r="W39" s="459"/>
      <c r="X39" s="459"/>
      <c r="Y39" s="459"/>
      <c r="Z39" s="459"/>
    </row>
    <row r="40" ht="23.25" customHeight="1" hidden="1" spans="1:26" x14ac:dyDescent="0.25">
      <c r="A40" s="454">
        <v>33</v>
      </c>
      <c r="B40" s="458" t="str">
        <f>IF(NOMINA!B33="","",NOMINA!B33)</f>
        <v>  </v>
      </c>
      <c r="C40" s="456"/>
      <c r="D40" s="456"/>
      <c r="E40" s="456"/>
      <c r="F40" s="456"/>
      <c r="G40" s="456"/>
      <c r="H40" s="456"/>
      <c r="I40" s="456"/>
      <c r="J40" s="456"/>
      <c r="K40" s="456"/>
      <c r="L40" s="456"/>
      <c r="M40" s="456"/>
      <c r="N40" s="456"/>
      <c r="O40" s="459"/>
      <c r="P40" s="459"/>
      <c r="Q40" s="459"/>
      <c r="R40" s="459"/>
      <c r="S40" s="459"/>
      <c r="T40" s="459"/>
      <c r="U40" s="459"/>
      <c r="V40" s="459"/>
      <c r="W40" s="459"/>
      <c r="X40" s="459"/>
      <c r="Y40" s="459"/>
      <c r="Z40" s="459"/>
    </row>
    <row r="41" ht="23.25" customHeight="1" hidden="1" spans="1:26" x14ac:dyDescent="0.25">
      <c r="A41" s="454">
        <v>34</v>
      </c>
      <c r="B41" s="458" t="str">
        <f>IF(NOMINA!B34="","",NOMINA!B34)</f>
        <v>  </v>
      </c>
      <c r="C41" s="456"/>
      <c r="D41" s="456"/>
      <c r="E41" s="456"/>
      <c r="F41" s="456"/>
      <c r="G41" s="456"/>
      <c r="H41" s="456"/>
      <c r="I41" s="456"/>
      <c r="J41" s="456"/>
      <c r="K41" s="456"/>
      <c r="L41" s="456"/>
      <c r="M41" s="456"/>
      <c r="N41" s="456"/>
      <c r="O41" s="459"/>
      <c r="P41" s="459"/>
      <c r="Q41" s="459"/>
      <c r="R41" s="459"/>
      <c r="S41" s="459"/>
      <c r="T41" s="459"/>
      <c r="U41" s="459"/>
      <c r="V41" s="459"/>
      <c r="W41" s="459"/>
      <c r="X41" s="459"/>
      <c r="Y41" s="459"/>
      <c r="Z41" s="459"/>
    </row>
    <row r="42" ht="23.25" customHeight="1" hidden="1" spans="1:26" x14ac:dyDescent="0.25">
      <c r="A42" s="454">
        <v>35</v>
      </c>
      <c r="B42" s="458" t="str">
        <f>IF(NOMINA!B35="","",NOMINA!B35)</f>
        <v>  </v>
      </c>
      <c r="C42" s="456"/>
      <c r="D42" s="456"/>
      <c r="E42" s="456"/>
      <c r="F42" s="456"/>
      <c r="G42" s="456"/>
      <c r="H42" s="456"/>
      <c r="I42" s="456"/>
      <c r="J42" s="456"/>
      <c r="K42" s="456"/>
      <c r="L42" s="456"/>
      <c r="M42" s="456"/>
      <c r="N42" s="456"/>
      <c r="O42" s="459"/>
      <c r="P42" s="459"/>
      <c r="Q42" s="459"/>
      <c r="R42" s="459"/>
      <c r="S42" s="459"/>
      <c r="T42" s="459"/>
      <c r="U42" s="459"/>
      <c r="V42" s="459"/>
      <c r="W42" s="459"/>
      <c r="X42" s="459"/>
      <c r="Y42" s="459"/>
      <c r="Z42" s="459"/>
    </row>
    <row r="43" ht="23.25" customHeight="1" hidden="1" spans="1:26" x14ac:dyDescent="0.25">
      <c r="A43" s="454">
        <v>36</v>
      </c>
      <c r="B43" s="458" t="str">
        <f>IF(NOMINA!B36="","",NOMINA!B36)</f>
        <v>  </v>
      </c>
      <c r="C43" s="456"/>
      <c r="D43" s="456"/>
      <c r="E43" s="456"/>
      <c r="F43" s="456"/>
      <c r="G43" s="456"/>
      <c r="H43" s="456"/>
      <c r="I43" s="456"/>
      <c r="J43" s="456"/>
      <c r="K43" s="456"/>
      <c r="L43" s="456"/>
      <c r="M43" s="456"/>
      <c r="N43" s="456"/>
      <c r="O43" s="459"/>
      <c r="P43" s="459"/>
      <c r="Q43" s="459"/>
      <c r="R43" s="459"/>
      <c r="S43" s="459"/>
      <c r="T43" s="459"/>
      <c r="U43" s="459"/>
      <c r="V43" s="459"/>
      <c r="W43" s="459"/>
      <c r="X43" s="459"/>
      <c r="Y43" s="459"/>
      <c r="Z43" s="459"/>
    </row>
    <row r="44" ht="23.25" customHeight="1" hidden="1" spans="1:26" x14ac:dyDescent="0.25">
      <c r="A44" s="454">
        <v>37</v>
      </c>
      <c r="B44" s="458" t="str">
        <f>IF(NOMINA!B37="","",NOMINA!B37)</f>
        <v>  </v>
      </c>
      <c r="C44" s="456"/>
      <c r="D44" s="456"/>
      <c r="E44" s="456"/>
      <c r="F44" s="456"/>
      <c r="G44" s="456"/>
      <c r="H44" s="456"/>
      <c r="I44" s="456"/>
      <c r="J44" s="456"/>
      <c r="K44" s="456"/>
      <c r="L44" s="456"/>
      <c r="M44" s="456"/>
      <c r="N44" s="456"/>
      <c r="O44" s="459"/>
      <c r="P44" s="459"/>
      <c r="Q44" s="459"/>
      <c r="R44" s="459"/>
      <c r="S44" s="459"/>
      <c r="T44" s="459"/>
      <c r="U44" s="459"/>
      <c r="V44" s="459"/>
      <c r="W44" s="459"/>
      <c r="X44" s="459"/>
      <c r="Y44" s="459"/>
      <c r="Z44" s="459"/>
    </row>
    <row r="45" ht="23.25" customHeight="1" hidden="1" spans="1:26" x14ac:dyDescent="0.25">
      <c r="A45" s="454">
        <v>38</v>
      </c>
      <c r="B45" s="458" t="str">
        <f>IF(NOMINA!B38="","",NOMINA!B38)</f>
        <v>  </v>
      </c>
      <c r="C45" s="456"/>
      <c r="D45" s="456"/>
      <c r="E45" s="456"/>
      <c r="F45" s="456"/>
      <c r="G45" s="456"/>
      <c r="H45" s="456"/>
      <c r="I45" s="456"/>
      <c r="J45" s="456"/>
      <c r="K45" s="456"/>
      <c r="L45" s="456"/>
      <c r="M45" s="456"/>
      <c r="N45" s="456"/>
      <c r="O45" s="459"/>
      <c r="P45" s="459"/>
      <c r="Q45" s="459"/>
      <c r="R45" s="459"/>
      <c r="S45" s="459"/>
      <c r="T45" s="459"/>
      <c r="U45" s="459"/>
      <c r="V45" s="459"/>
      <c r="W45" s="459"/>
      <c r="X45" s="459"/>
      <c r="Y45" s="459"/>
      <c r="Z45" s="459"/>
    </row>
    <row r="46" ht="23.25" customHeight="1" hidden="1" spans="1:26" x14ac:dyDescent="0.25">
      <c r="A46" s="454">
        <v>39</v>
      </c>
      <c r="B46" s="458" t="str">
        <f>IF(NOMINA!B39="","",NOMINA!B39)</f>
        <v>  </v>
      </c>
      <c r="C46" s="456"/>
      <c r="D46" s="456"/>
      <c r="E46" s="456"/>
      <c r="F46" s="456"/>
      <c r="G46" s="456"/>
      <c r="H46" s="456"/>
      <c r="I46" s="456"/>
      <c r="J46" s="456"/>
      <c r="K46" s="456"/>
      <c r="L46" s="456"/>
      <c r="M46" s="456"/>
      <c r="N46" s="456"/>
      <c r="O46" s="459"/>
      <c r="P46" s="459"/>
      <c r="Q46" s="459"/>
      <c r="R46" s="459"/>
      <c r="S46" s="459"/>
      <c r="T46" s="459"/>
      <c r="U46" s="459"/>
      <c r="V46" s="459"/>
      <c r="W46" s="459"/>
      <c r="X46" s="459"/>
      <c r="Y46" s="459"/>
      <c r="Z46" s="459"/>
    </row>
    <row r="47" ht="23.25" customHeight="1" hidden="1" spans="1:26" x14ac:dyDescent="0.25">
      <c r="A47" s="454">
        <v>40</v>
      </c>
      <c r="B47" s="458" t="str">
        <f>IF(NOMINA!B40="","",NOMINA!B40)</f>
        <v>  </v>
      </c>
      <c r="C47" s="456"/>
      <c r="D47" s="456"/>
      <c r="E47" s="456"/>
      <c r="F47" s="456"/>
      <c r="G47" s="456"/>
      <c r="H47" s="456"/>
      <c r="I47" s="456"/>
      <c r="J47" s="456"/>
      <c r="K47" s="456"/>
      <c r="L47" s="456"/>
      <c r="M47" s="456"/>
      <c r="N47" s="456"/>
      <c r="O47" s="459"/>
      <c r="P47" s="459"/>
      <c r="Q47" s="459"/>
      <c r="R47" s="459"/>
      <c r="S47" s="459"/>
      <c r="T47" s="459"/>
      <c r="U47" s="459"/>
      <c r="V47" s="459"/>
      <c r="W47" s="459"/>
      <c r="X47" s="459"/>
      <c r="Y47" s="459"/>
      <c r="Z47" s="459"/>
    </row>
    <row r="48" ht="23.25" customHeight="1" hidden="1" spans="1:26" x14ac:dyDescent="0.25">
      <c r="A48" s="454">
        <v>41</v>
      </c>
      <c r="B48" s="458" t="str">
        <f>IF(NOMINA!B41="","",NOMINA!B41)</f>
        <v>  </v>
      </c>
      <c r="C48" s="456"/>
      <c r="D48" s="456"/>
      <c r="E48" s="456"/>
      <c r="F48" s="456"/>
      <c r="G48" s="456"/>
      <c r="H48" s="456"/>
      <c r="I48" s="456"/>
      <c r="J48" s="456"/>
      <c r="K48" s="456"/>
      <c r="L48" s="456"/>
      <c r="M48" s="456"/>
      <c r="N48" s="456"/>
      <c r="O48" s="459"/>
      <c r="P48" s="459"/>
      <c r="Q48" s="459"/>
      <c r="R48" s="459"/>
      <c r="S48" s="459"/>
      <c r="T48" s="459"/>
      <c r="U48" s="459"/>
      <c r="V48" s="459"/>
      <c r="W48" s="459"/>
      <c r="X48" s="459"/>
      <c r="Y48" s="459"/>
      <c r="Z48" s="459"/>
    </row>
    <row r="49" ht="23.25" customHeight="1" hidden="1" spans="1:26" x14ac:dyDescent="0.25">
      <c r="A49" s="454">
        <v>42</v>
      </c>
      <c r="B49" s="458" t="str">
        <f>IF(NOMINA!B42="","",NOMINA!B42)</f>
        <v>  </v>
      </c>
      <c r="C49" s="456"/>
      <c r="D49" s="456"/>
      <c r="E49" s="456"/>
      <c r="F49" s="456"/>
      <c r="G49" s="456"/>
      <c r="H49" s="456"/>
      <c r="I49" s="456"/>
      <c r="J49" s="456"/>
      <c r="K49" s="456"/>
      <c r="L49" s="456"/>
      <c r="M49" s="456"/>
      <c r="N49" s="456"/>
      <c r="O49" s="459"/>
      <c r="P49" s="459"/>
      <c r="Q49" s="459"/>
      <c r="R49" s="459"/>
      <c r="S49" s="459"/>
      <c r="T49" s="459"/>
      <c r="U49" s="459"/>
      <c r="V49" s="459"/>
      <c r="W49" s="459"/>
      <c r="X49" s="459"/>
      <c r="Y49" s="459"/>
      <c r="Z49" s="459"/>
    </row>
    <row r="50" ht="23.25" customHeight="1" hidden="1" spans="1:26" x14ac:dyDescent="0.25">
      <c r="A50" s="454">
        <v>43</v>
      </c>
      <c r="B50" s="458" t="str">
        <f>IF(NOMINA!B43="","",NOMINA!B43)</f>
        <v>  </v>
      </c>
      <c r="C50" s="456"/>
      <c r="D50" s="456"/>
      <c r="E50" s="456"/>
      <c r="F50" s="456"/>
      <c r="G50" s="456"/>
      <c r="H50" s="456"/>
      <c r="I50" s="456"/>
      <c r="J50" s="456"/>
      <c r="K50" s="456"/>
      <c r="L50" s="456"/>
      <c r="M50" s="456"/>
      <c r="N50" s="456"/>
      <c r="O50" s="459"/>
      <c r="P50" s="459"/>
      <c r="Q50" s="459"/>
      <c r="R50" s="459"/>
      <c r="S50" s="459"/>
      <c r="T50" s="459"/>
      <c r="U50" s="459"/>
      <c r="V50" s="459"/>
      <c r="W50" s="459"/>
      <c r="X50" s="459"/>
      <c r="Y50" s="459"/>
      <c r="Z50" s="459"/>
    </row>
    <row r="51" ht="23.25" customHeight="1" hidden="1" spans="1:26" x14ac:dyDescent="0.25">
      <c r="A51" s="454">
        <v>44</v>
      </c>
      <c r="B51" s="458" t="str">
        <f>IF(NOMINA!B44="","",NOMINA!B44)</f>
        <v>  </v>
      </c>
      <c r="C51" s="456"/>
      <c r="D51" s="456"/>
      <c r="E51" s="456"/>
      <c r="F51" s="456"/>
      <c r="G51" s="456"/>
      <c r="H51" s="456"/>
      <c r="I51" s="456"/>
      <c r="J51" s="456"/>
      <c r="K51" s="456"/>
      <c r="L51" s="456"/>
      <c r="M51" s="456"/>
      <c r="N51" s="456"/>
      <c r="O51" s="459"/>
      <c r="P51" s="459"/>
      <c r="Q51" s="459"/>
      <c r="R51" s="459"/>
      <c r="S51" s="459"/>
      <c r="T51" s="459"/>
      <c r="U51" s="459"/>
      <c r="V51" s="459"/>
      <c r="W51" s="459"/>
      <c r="X51" s="459"/>
      <c r="Y51" s="459"/>
      <c r="Z51" s="459"/>
    </row>
    <row r="52" ht="23.25" customHeight="1" hidden="1" spans="1:26" x14ac:dyDescent="0.25">
      <c r="A52" s="454">
        <v>45</v>
      </c>
      <c r="B52" s="458" t="str">
        <f>IF(NOMINA!B45="","",NOMINA!B45)</f>
        <v>  </v>
      </c>
      <c r="C52" s="456"/>
      <c r="D52" s="456"/>
      <c r="E52" s="456"/>
      <c r="F52" s="456"/>
      <c r="G52" s="456"/>
      <c r="H52" s="456"/>
      <c r="I52" s="456"/>
      <c r="J52" s="456"/>
      <c r="K52" s="456"/>
      <c r="L52" s="456"/>
      <c r="M52" s="456"/>
      <c r="N52" s="456"/>
      <c r="O52" s="459"/>
      <c r="P52" s="459"/>
      <c r="Q52" s="459"/>
      <c r="R52" s="459"/>
      <c r="S52" s="459"/>
      <c r="T52" s="459"/>
      <c r="U52" s="459"/>
      <c r="V52" s="459"/>
      <c r="W52" s="459"/>
      <c r="X52" s="459"/>
      <c r="Y52" s="459"/>
      <c r="Z52" s="459"/>
    </row>
  </sheetData>
  <sheetProtection selectLockedCells="1"/>
  <mergeCells count="3">
    <mergeCell ref="A2:Z2"/>
    <mergeCell ref="A6:A7"/>
    <mergeCell ref="B6:B7"/>
  </mergeCells>
  <pageMargins left="0.5259375" right="0.3229166666666667" top="0.61875" bottom="0.3937007874015748" header="0.31496062992125984" footer="0.31496062992125984"/>
  <pageSetup orientation="landscape" horizontalDpi="4294967295" verticalDpi="4294967295" scale="91" fitToWidth="1" fitToHeight="1" firstPageNumber="1" useFirstPageNumber="1" copies="1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AX52"/>
  <sheetViews>
    <sheetView workbookViewId="0" zoomScale="100" zoomScaleNormal="100" view="pageLayout">
      <selection activeCell="I4" sqref="I4"/>
    </sheetView>
  </sheetViews>
  <sheetFormatPr defaultRowHeight="15" outlineLevelRow="0" outlineLevelCol="0" x14ac:dyDescent="0.25"/>
  <cols>
    <col min="1" max="1" width="2.85546875" customWidth="1"/>
    <col min="2" max="2" width="20" customWidth="1"/>
    <col min="3" max="7" hidden="1" customWidth="1"/>
    <col min="8" max="13" width="11.42578125" hidden="1" customWidth="1"/>
    <col min="14" max="14" hidden="1" customWidth="1"/>
    <col min="15" max="39" width="4.85546875" customWidth="1"/>
    <col min="40" max="50" width="3" hidden="1" customWidth="1"/>
  </cols>
  <sheetData>
    <row r="1" ht="15.75" customHeight="1" spans="1:31" x14ac:dyDescent="0.25">
      <c r="A1" s="448" t="str">
        <f>NOMINA!$F$1</f>
        <v>U.E. "BEATRIZ HARTMANN DE BEDREGAL"</v>
      </c>
      <c r="AE1" s="460" t="s">
        <v>488</v>
      </c>
    </row>
    <row r="2" ht="26.25" customHeight="1" spans="1:50" x14ac:dyDescent="0.25">
      <c r="A2" s="450" t="s">
        <v>489</v>
      </c>
      <c r="B2" s="450"/>
      <c r="C2" s="450"/>
      <c r="D2" s="450"/>
      <c r="E2" s="450"/>
      <c r="F2" s="450"/>
      <c r="G2" s="450"/>
      <c r="H2" s="450"/>
      <c r="I2" s="450"/>
      <c r="J2" s="450"/>
      <c r="K2" s="450"/>
      <c r="L2" s="450"/>
      <c r="M2" s="450"/>
      <c r="N2" s="450"/>
      <c r="O2" s="450"/>
      <c r="P2" s="450"/>
      <c r="Q2" s="450"/>
      <c r="R2" s="450"/>
      <c r="S2" s="450"/>
      <c r="T2" s="450"/>
      <c r="U2" s="450"/>
      <c r="V2" s="450"/>
      <c r="W2" s="450"/>
      <c r="X2" s="450"/>
      <c r="Y2" s="450"/>
      <c r="Z2" s="450"/>
      <c r="AA2" s="450"/>
      <c r="AB2" s="450"/>
      <c r="AC2" s="450"/>
      <c r="AD2" s="450"/>
      <c r="AE2" s="450"/>
      <c r="AF2" s="450"/>
      <c r="AG2" s="450"/>
      <c r="AH2" s="450"/>
      <c r="AI2" s="450"/>
      <c r="AJ2" s="450"/>
      <c r="AK2" s="450"/>
      <c r="AL2" s="450"/>
      <c r="AM2" s="450"/>
      <c r="AN2" s="450"/>
      <c r="AO2" s="450"/>
      <c r="AP2" s="450"/>
      <c r="AQ2" s="450"/>
      <c r="AR2" s="450"/>
      <c r="AS2" s="450"/>
      <c r="AT2" s="450"/>
      <c r="AU2" s="450"/>
      <c r="AV2" s="450"/>
      <c r="AW2" s="450"/>
      <c r="AX2" s="450"/>
    </row>
    <row r="3" ht="15" customHeight="1" spans="1:36" x14ac:dyDescent="0.25">
      <c r="A3" s="451" t="str">
        <f>NOMINA!$C$1</f>
        <v>PROFESOR(A): SARA VALDIVIA ARANCIBIA</v>
      </c>
      <c r="B3" s="452"/>
      <c r="C3" s="452"/>
      <c r="D3" s="452"/>
      <c r="E3" s="452"/>
      <c r="F3" s="452"/>
      <c r="G3" s="452"/>
      <c r="H3" s="452"/>
      <c r="I3" s="452"/>
      <c r="J3" s="452"/>
      <c r="K3" s="452"/>
      <c r="L3" s="452"/>
      <c r="M3" s="452"/>
      <c r="N3" s="452"/>
      <c r="O3" s="452"/>
      <c r="P3" s="452"/>
      <c r="Q3" s="452"/>
      <c r="T3" s="452"/>
      <c r="U3" s="452"/>
      <c r="V3" s="452"/>
      <c r="W3" s="453"/>
      <c r="Y3" s="452"/>
      <c r="Z3" s="451" t="str">
        <f>NOMINA!$C$2</f>
        <v>CURSO: 5º "A" PRIMARIA</v>
      </c>
      <c r="AJ3" s="451" t="str">
        <f>NOMINA!$C$4</f>
        <v>GESTIÓN: 2024</v>
      </c>
    </row>
    <row r="4" ht="3.75" customHeight="1" spans="1:36" x14ac:dyDescent="0.25">
      <c r="A4" s="451"/>
      <c r="B4" s="452"/>
      <c r="C4" s="452"/>
      <c r="D4" s="452"/>
      <c r="E4" s="452"/>
      <c r="F4" s="452"/>
      <c r="G4" s="452"/>
      <c r="H4" s="452"/>
      <c r="I4" s="452"/>
      <c r="J4" s="452"/>
      <c r="K4" s="452"/>
      <c r="L4" s="452"/>
      <c r="M4" s="452"/>
      <c r="N4" s="452"/>
      <c r="O4" s="452"/>
      <c r="P4" s="452"/>
      <c r="Q4" s="452"/>
      <c r="T4" s="452"/>
      <c r="U4" s="452"/>
      <c r="V4" s="452"/>
      <c r="W4" s="453"/>
      <c r="Y4" s="452"/>
      <c r="Z4" s="451"/>
      <c r="AJ4" s="451"/>
    </row>
    <row r="5" ht="6.75" customHeight="1" x14ac:dyDescent="0.25"/>
    <row r="6" spans="1:50" x14ac:dyDescent="0.25">
      <c r="A6" s="461" t="s">
        <v>202</v>
      </c>
      <c r="B6" s="455" t="s">
        <v>487</v>
      </c>
      <c r="C6" s="456"/>
      <c r="D6" s="456"/>
      <c r="E6" s="456"/>
      <c r="F6" s="456"/>
      <c r="G6" s="456"/>
      <c r="H6" s="456"/>
      <c r="I6" s="456"/>
      <c r="J6" s="456"/>
      <c r="K6" s="456"/>
      <c r="L6" s="456"/>
      <c r="M6" s="456"/>
      <c r="N6" s="456"/>
      <c r="O6" s="457"/>
      <c r="P6" s="457"/>
      <c r="Q6" s="457"/>
      <c r="R6" s="457"/>
      <c r="S6" s="457"/>
      <c r="T6" s="457"/>
      <c r="U6" s="457"/>
      <c r="V6" s="457"/>
      <c r="W6" s="457"/>
      <c r="X6" s="457"/>
      <c r="Y6" s="457"/>
      <c r="Z6" s="457"/>
      <c r="AA6" s="459"/>
      <c r="AB6" s="459"/>
      <c r="AC6" s="459"/>
      <c r="AD6" s="459"/>
      <c r="AE6" s="459"/>
      <c r="AF6" s="459"/>
      <c r="AG6" s="459"/>
      <c r="AH6" s="459"/>
      <c r="AI6" s="459"/>
      <c r="AJ6" s="459"/>
      <c r="AK6" s="459"/>
      <c r="AL6" s="459"/>
      <c r="AM6" s="459"/>
      <c r="AN6" s="459"/>
      <c r="AO6" s="459"/>
      <c r="AP6" s="459"/>
      <c r="AQ6" s="459"/>
      <c r="AR6" s="459"/>
      <c r="AS6" s="459"/>
      <c r="AT6" s="459"/>
      <c r="AU6" s="459"/>
      <c r="AV6" s="459"/>
      <c r="AW6" s="459"/>
      <c r="AX6" s="459"/>
    </row>
    <row r="7" spans="1:50" x14ac:dyDescent="0.25">
      <c r="A7" s="461"/>
      <c r="B7" s="455"/>
      <c r="C7" s="456"/>
      <c r="D7" s="456"/>
      <c r="E7" s="456"/>
      <c r="F7" s="456"/>
      <c r="G7" s="456"/>
      <c r="H7" s="456"/>
      <c r="I7" s="456"/>
      <c r="J7" s="456"/>
      <c r="K7" s="456"/>
      <c r="L7" s="456"/>
      <c r="M7" s="456"/>
      <c r="N7" s="456"/>
      <c r="O7" s="457"/>
      <c r="P7" s="457"/>
      <c r="Q7" s="457"/>
      <c r="R7" s="457"/>
      <c r="S7" s="457"/>
      <c r="T7" s="457"/>
      <c r="U7" s="457"/>
      <c r="V7" s="457"/>
      <c r="W7" s="457"/>
      <c r="X7" s="457"/>
      <c r="Y7" s="457"/>
      <c r="Z7" s="457"/>
      <c r="AA7" s="459"/>
      <c r="AB7" s="459"/>
      <c r="AC7" s="459"/>
      <c r="AD7" s="459"/>
      <c r="AE7" s="459"/>
      <c r="AF7" s="459"/>
      <c r="AG7" s="459"/>
      <c r="AH7" s="459"/>
      <c r="AI7" s="459"/>
      <c r="AJ7" s="459"/>
      <c r="AK7" s="459"/>
      <c r="AL7" s="459"/>
      <c r="AM7" s="459"/>
      <c r="AN7" s="459"/>
      <c r="AO7" s="459"/>
      <c r="AP7" s="459"/>
      <c r="AQ7" s="459"/>
      <c r="AR7" s="459"/>
      <c r="AS7" s="459"/>
      <c r="AT7" s="459"/>
      <c r="AU7" s="459"/>
      <c r="AV7" s="459"/>
      <c r="AW7" s="459"/>
      <c r="AX7" s="459"/>
    </row>
    <row r="8" ht="24" customHeight="1" spans="1:50" x14ac:dyDescent="0.25">
      <c r="A8" s="461">
        <v>1</v>
      </c>
      <c r="B8" s="458" t="str">
        <f>IF(NOMINA!B1="","",NOMINA!B1)</f>
        <v> TORREZ CAMILA VICTORIA</v>
      </c>
      <c r="C8" s="456"/>
      <c r="D8" s="456"/>
      <c r="E8" s="456"/>
      <c r="F8" s="456"/>
      <c r="G8" s="456"/>
      <c r="H8" s="456"/>
      <c r="I8" s="456"/>
      <c r="J8" s="456"/>
      <c r="K8" s="456"/>
      <c r="L8" s="456"/>
      <c r="M8" s="456"/>
      <c r="N8" s="456"/>
      <c r="O8" s="459"/>
      <c r="P8" s="459"/>
      <c r="Q8" s="459"/>
      <c r="R8" s="459"/>
      <c r="S8" s="459"/>
      <c r="T8" s="459"/>
      <c r="U8" s="459"/>
      <c r="V8" s="459"/>
      <c r="W8" s="459"/>
      <c r="X8" s="459"/>
      <c r="Y8" s="459"/>
      <c r="Z8" s="459"/>
      <c r="AA8" s="459"/>
      <c r="AB8" s="459"/>
      <c r="AC8" s="459"/>
      <c r="AD8" s="459"/>
      <c r="AE8" s="459"/>
      <c r="AF8" s="459"/>
      <c r="AG8" s="459"/>
      <c r="AH8" s="459"/>
      <c r="AI8" s="459"/>
      <c r="AJ8" s="459"/>
      <c r="AK8" s="459"/>
      <c r="AL8" s="459"/>
      <c r="AM8" s="459"/>
      <c r="AN8" s="459"/>
      <c r="AO8" s="459"/>
      <c r="AP8" s="459"/>
      <c r="AQ8" s="459"/>
      <c r="AR8" s="459"/>
      <c r="AS8" s="459"/>
      <c r="AT8" s="459"/>
      <c r="AU8" s="459"/>
      <c r="AV8" s="459"/>
      <c r="AW8" s="459"/>
      <c r="AX8" s="459"/>
    </row>
    <row r="9" ht="24" customHeight="1" spans="1:50" x14ac:dyDescent="0.25">
      <c r="A9" s="461">
        <v>2</v>
      </c>
      <c r="B9" s="458" t="str">
        <f>IF(NOMINA!B2="","",NOMINA!B2)</f>
        <v>AZERO BLANCO SARAH JOYCE</v>
      </c>
      <c r="C9" s="456"/>
      <c r="D9" s="456"/>
      <c r="E9" s="456"/>
      <c r="F9" s="456"/>
      <c r="G9" s="456"/>
      <c r="H9" s="456"/>
      <c r="I9" s="456"/>
      <c r="J9" s="456"/>
      <c r="K9" s="456"/>
      <c r="L9" s="456"/>
      <c r="M9" s="456"/>
      <c r="N9" s="456"/>
      <c r="O9" s="459"/>
      <c r="P9" s="459"/>
      <c r="Q9" s="459"/>
      <c r="R9" s="459"/>
      <c r="S9" s="459"/>
      <c r="T9" s="459"/>
      <c r="U9" s="459"/>
      <c r="V9" s="459"/>
      <c r="W9" s="459"/>
      <c r="X9" s="459"/>
      <c r="Y9" s="459"/>
      <c r="Z9" s="459"/>
      <c r="AA9" s="459"/>
      <c r="AB9" s="459"/>
      <c r="AC9" s="459"/>
      <c r="AD9" s="459"/>
      <c r="AE9" s="459"/>
      <c r="AF9" s="459"/>
      <c r="AG9" s="459"/>
      <c r="AH9" s="459"/>
      <c r="AI9" s="459"/>
      <c r="AJ9" s="459"/>
      <c r="AK9" s="459"/>
      <c r="AL9" s="459"/>
      <c r="AM9" s="459"/>
      <c r="AN9" s="459"/>
      <c r="AO9" s="459"/>
      <c r="AP9" s="459"/>
      <c r="AQ9" s="459"/>
      <c r="AR9" s="459"/>
      <c r="AS9" s="459"/>
      <c r="AT9" s="459"/>
      <c r="AU9" s="459"/>
      <c r="AV9" s="459"/>
      <c r="AW9" s="459"/>
      <c r="AX9" s="459"/>
    </row>
    <row r="10" ht="24" customHeight="1" spans="1:50" x14ac:dyDescent="0.25">
      <c r="A10" s="461">
        <v>3</v>
      </c>
      <c r="B10" s="458" t="str">
        <f>IF(NOMINA!B3="","",NOMINA!B3)</f>
        <v>BAUTISTA MITA RODRIGO </v>
      </c>
      <c r="C10" s="456"/>
      <c r="D10" s="456"/>
      <c r="E10" s="456"/>
      <c r="F10" s="456"/>
      <c r="G10" s="456"/>
      <c r="H10" s="456"/>
      <c r="I10" s="456"/>
      <c r="J10" s="456"/>
      <c r="K10" s="456"/>
      <c r="L10" s="456"/>
      <c r="M10" s="456"/>
      <c r="N10" s="456"/>
      <c r="O10" s="459"/>
      <c r="P10" s="459"/>
      <c r="Q10" s="459"/>
      <c r="R10" s="459"/>
      <c r="S10" s="459"/>
      <c r="T10" s="459"/>
      <c r="U10" s="459"/>
      <c r="V10" s="459"/>
      <c r="W10" s="459"/>
      <c r="X10" s="459"/>
      <c r="Y10" s="459"/>
      <c r="Z10" s="459"/>
      <c r="AA10" s="459"/>
      <c r="AB10" s="459"/>
      <c r="AC10" s="459"/>
      <c r="AD10" s="459"/>
      <c r="AE10" s="459"/>
      <c r="AF10" s="459"/>
      <c r="AG10" s="459"/>
      <c r="AH10" s="459"/>
      <c r="AI10" s="459"/>
      <c r="AJ10" s="459"/>
      <c r="AK10" s="459"/>
      <c r="AL10" s="459"/>
      <c r="AM10" s="459"/>
      <c r="AN10" s="459"/>
      <c r="AO10" s="459"/>
      <c r="AP10" s="459"/>
      <c r="AQ10" s="459"/>
      <c r="AR10" s="459"/>
      <c r="AS10" s="459"/>
      <c r="AT10" s="459"/>
      <c r="AU10" s="459"/>
      <c r="AV10" s="459"/>
      <c r="AW10" s="459"/>
      <c r="AX10" s="459"/>
    </row>
    <row r="11" ht="24" customHeight="1" spans="1:50" x14ac:dyDescent="0.25">
      <c r="A11" s="461">
        <v>4</v>
      </c>
      <c r="B11" s="458" t="str">
        <f>IF(NOMINA!B4="","",NOMINA!B4)</f>
        <v>CANSECO PEREDO ANGELINA ISABELLA</v>
      </c>
      <c r="C11" s="456"/>
      <c r="D11" s="456"/>
      <c r="E11" s="456"/>
      <c r="F11" s="456"/>
      <c r="G11" s="456"/>
      <c r="H11" s="456"/>
      <c r="I11" s="456"/>
      <c r="J11" s="456"/>
      <c r="K11" s="456"/>
      <c r="L11" s="456"/>
      <c r="M11" s="456"/>
      <c r="N11" s="456"/>
      <c r="O11" s="459"/>
      <c r="P11" s="459"/>
      <c r="Q11" s="459"/>
      <c r="R11" s="459"/>
      <c r="S11" s="459"/>
      <c r="T11" s="459"/>
      <c r="U11" s="459"/>
      <c r="V11" s="459"/>
      <c r="W11" s="459"/>
      <c r="X11" s="459"/>
      <c r="Y11" s="459"/>
      <c r="Z11" s="459"/>
      <c r="AA11" s="459"/>
      <c r="AB11" s="459"/>
      <c r="AC11" s="459"/>
      <c r="AD11" s="459"/>
      <c r="AE11" s="459"/>
      <c r="AF11" s="459"/>
      <c r="AG11" s="459"/>
      <c r="AH11" s="459"/>
      <c r="AI11" s="459"/>
      <c r="AJ11" s="459"/>
      <c r="AK11" s="459"/>
      <c r="AL11" s="459"/>
      <c r="AM11" s="459"/>
      <c r="AN11" s="459"/>
      <c r="AO11" s="459"/>
      <c r="AP11" s="459"/>
      <c r="AQ11" s="459"/>
      <c r="AR11" s="459"/>
      <c r="AS11" s="459"/>
      <c r="AT11" s="459"/>
      <c r="AU11" s="459"/>
      <c r="AV11" s="459"/>
      <c r="AW11" s="459"/>
      <c r="AX11" s="459"/>
    </row>
    <row r="12" ht="24" customHeight="1" spans="1:50" x14ac:dyDescent="0.25">
      <c r="A12" s="461">
        <v>5</v>
      </c>
      <c r="B12" s="458" t="str">
        <f>IF(NOMINA!B5="","",NOMINA!B5)</f>
        <v>CERVANTES GUTIERREZ LUIS FERNANDO</v>
      </c>
      <c r="C12" s="456"/>
      <c r="D12" s="456"/>
      <c r="E12" s="456"/>
      <c r="F12" s="456"/>
      <c r="G12" s="456"/>
      <c r="H12" s="456"/>
      <c r="I12" s="456"/>
      <c r="J12" s="456"/>
      <c r="K12" s="456"/>
      <c r="L12" s="456"/>
      <c r="M12" s="456"/>
      <c r="N12" s="456"/>
      <c r="O12" s="459"/>
      <c r="P12" s="459"/>
      <c r="Q12" s="459"/>
      <c r="R12" s="459"/>
      <c r="S12" s="459"/>
      <c r="T12" s="459"/>
      <c r="U12" s="459"/>
      <c r="V12" s="459"/>
      <c r="W12" s="459"/>
      <c r="X12" s="459"/>
      <c r="Y12" s="459"/>
      <c r="Z12" s="459"/>
      <c r="AA12" s="459"/>
      <c r="AB12" s="459"/>
      <c r="AC12" s="459"/>
      <c r="AD12" s="459"/>
      <c r="AE12" s="459"/>
      <c r="AF12" s="459"/>
      <c r="AG12" s="459"/>
      <c r="AH12" s="459"/>
      <c r="AI12" s="459"/>
      <c r="AJ12" s="459"/>
      <c r="AK12" s="459"/>
      <c r="AL12" s="459"/>
      <c r="AM12" s="459"/>
      <c r="AN12" s="459"/>
      <c r="AO12" s="459"/>
      <c r="AP12" s="459"/>
      <c r="AQ12" s="459"/>
      <c r="AR12" s="459"/>
      <c r="AS12" s="459"/>
      <c r="AT12" s="459"/>
      <c r="AU12" s="459"/>
      <c r="AV12" s="459"/>
      <c r="AW12" s="459"/>
      <c r="AX12" s="459"/>
    </row>
    <row r="13" ht="24" customHeight="1" spans="1:50" x14ac:dyDescent="0.25">
      <c r="A13" s="461">
        <v>6</v>
      </c>
      <c r="B13" s="458" t="str">
        <f>IF(NOMINA!B6="","",NOMINA!B6)</f>
        <v>COLQUE QUENTA MICHELLE ANGELETH</v>
      </c>
      <c r="C13" s="456"/>
      <c r="D13" s="456"/>
      <c r="E13" s="456"/>
      <c r="F13" s="456"/>
      <c r="G13" s="456"/>
      <c r="H13" s="456"/>
      <c r="I13" s="456"/>
      <c r="J13" s="456"/>
      <c r="K13" s="456"/>
      <c r="L13" s="456"/>
      <c r="M13" s="456"/>
      <c r="N13" s="456"/>
      <c r="O13" s="459"/>
      <c r="P13" s="459"/>
      <c r="Q13" s="459"/>
      <c r="R13" s="459"/>
      <c r="S13" s="459"/>
      <c r="T13" s="459"/>
      <c r="U13" s="459"/>
      <c r="V13" s="459"/>
      <c r="W13" s="459"/>
      <c r="X13" s="459"/>
      <c r="Y13" s="459"/>
      <c r="Z13" s="459"/>
      <c r="AA13" s="459"/>
      <c r="AB13" s="459"/>
      <c r="AC13" s="459"/>
      <c r="AD13" s="459"/>
      <c r="AE13" s="459"/>
      <c r="AF13" s="459"/>
      <c r="AG13" s="459"/>
      <c r="AH13" s="459"/>
      <c r="AI13" s="459"/>
      <c r="AJ13" s="459"/>
      <c r="AK13" s="459"/>
      <c r="AL13" s="459"/>
      <c r="AM13" s="459"/>
      <c r="AN13" s="459"/>
      <c r="AO13" s="459"/>
      <c r="AP13" s="459"/>
      <c r="AQ13" s="459"/>
      <c r="AR13" s="459"/>
      <c r="AS13" s="459"/>
      <c r="AT13" s="459"/>
      <c r="AU13" s="459"/>
      <c r="AV13" s="459"/>
      <c r="AW13" s="459"/>
      <c r="AX13" s="459"/>
    </row>
    <row r="14" ht="24" customHeight="1" spans="1:50" x14ac:dyDescent="0.25">
      <c r="A14" s="461">
        <v>7</v>
      </c>
      <c r="B14" s="458" t="str">
        <f>IF(NOMINA!B7="","",NOMINA!B7)</f>
        <v>CORDOVA MONTAÑO KENDALL MATIAS</v>
      </c>
      <c r="C14" s="456"/>
      <c r="D14" s="456"/>
      <c r="E14" s="456"/>
      <c r="F14" s="456"/>
      <c r="G14" s="456"/>
      <c r="H14" s="456"/>
      <c r="I14" s="456"/>
      <c r="J14" s="456"/>
      <c r="K14" s="456"/>
      <c r="L14" s="456"/>
      <c r="M14" s="456"/>
      <c r="N14" s="456"/>
      <c r="O14" s="459"/>
      <c r="P14" s="459"/>
      <c r="Q14" s="459"/>
      <c r="R14" s="459"/>
      <c r="S14" s="459"/>
      <c r="T14" s="459"/>
      <c r="U14" s="459"/>
      <c r="V14" s="459"/>
      <c r="W14" s="459"/>
      <c r="X14" s="459"/>
      <c r="Y14" s="459"/>
      <c r="Z14" s="459"/>
      <c r="AA14" s="459"/>
      <c r="AB14" s="459"/>
      <c r="AC14" s="459"/>
      <c r="AD14" s="459"/>
      <c r="AE14" s="459"/>
      <c r="AF14" s="459"/>
      <c r="AG14" s="459"/>
      <c r="AH14" s="459"/>
      <c r="AI14" s="459"/>
      <c r="AJ14" s="459"/>
      <c r="AK14" s="459"/>
      <c r="AL14" s="459"/>
      <c r="AM14" s="459"/>
      <c r="AN14" s="459"/>
      <c r="AO14" s="459"/>
      <c r="AP14" s="459"/>
      <c r="AQ14" s="459"/>
      <c r="AR14" s="459"/>
      <c r="AS14" s="459"/>
      <c r="AT14" s="459"/>
      <c r="AU14" s="459"/>
      <c r="AV14" s="459"/>
      <c r="AW14" s="459"/>
      <c r="AX14" s="459"/>
    </row>
    <row r="15" ht="24" customHeight="1" spans="1:50" x14ac:dyDescent="0.25">
      <c r="A15" s="461">
        <v>8</v>
      </c>
      <c r="B15" s="458" t="str">
        <f>IF(NOMINA!B8="","",NOMINA!B8)</f>
        <v>CUCHALLO ALORAS CHRISTOPHER </v>
      </c>
      <c r="C15" s="456"/>
      <c r="D15" s="456"/>
      <c r="E15" s="456"/>
      <c r="F15" s="456"/>
      <c r="G15" s="456"/>
      <c r="H15" s="456"/>
      <c r="I15" s="456"/>
      <c r="J15" s="456"/>
      <c r="K15" s="456"/>
      <c r="L15" s="456"/>
      <c r="M15" s="456"/>
      <c r="N15" s="456"/>
      <c r="O15" s="459"/>
      <c r="P15" s="459"/>
      <c r="Q15" s="459"/>
      <c r="R15" s="459"/>
      <c r="S15" s="459"/>
      <c r="T15" s="459"/>
      <c r="U15" s="459"/>
      <c r="V15" s="459"/>
      <c r="W15" s="459"/>
      <c r="X15" s="459"/>
      <c r="Y15" s="459"/>
      <c r="Z15" s="459"/>
      <c r="AA15" s="459"/>
      <c r="AB15" s="459"/>
      <c r="AC15" s="459"/>
      <c r="AD15" s="459"/>
      <c r="AE15" s="459"/>
      <c r="AF15" s="459"/>
      <c r="AG15" s="459"/>
      <c r="AH15" s="459"/>
      <c r="AI15" s="459"/>
      <c r="AJ15" s="459"/>
      <c r="AK15" s="459"/>
      <c r="AL15" s="459"/>
      <c r="AM15" s="459"/>
      <c r="AN15" s="459"/>
      <c r="AO15" s="459"/>
      <c r="AP15" s="459"/>
      <c r="AQ15" s="459"/>
      <c r="AR15" s="459"/>
      <c r="AS15" s="459"/>
      <c r="AT15" s="459"/>
      <c r="AU15" s="459"/>
      <c r="AV15" s="459"/>
      <c r="AW15" s="459"/>
      <c r="AX15" s="459"/>
    </row>
    <row r="16" ht="24" customHeight="1" spans="1:50" x14ac:dyDescent="0.25">
      <c r="A16" s="461">
        <v>9</v>
      </c>
      <c r="B16" s="458" t="str">
        <f>IF(NOMINA!B9="","",NOMINA!B9)</f>
        <v>DUARTE MELO ANA CLARA</v>
      </c>
      <c r="C16" s="456"/>
      <c r="D16" s="456"/>
      <c r="E16" s="456"/>
      <c r="F16" s="456"/>
      <c r="G16" s="456"/>
      <c r="H16" s="456"/>
      <c r="I16" s="456"/>
      <c r="J16" s="456"/>
      <c r="K16" s="456"/>
      <c r="L16" s="456"/>
      <c r="M16" s="456"/>
      <c r="N16" s="456"/>
      <c r="O16" s="459"/>
      <c r="P16" s="459"/>
      <c r="Q16" s="459"/>
      <c r="R16" s="459"/>
      <c r="S16" s="459"/>
      <c r="T16" s="459"/>
      <c r="U16" s="459"/>
      <c r="V16" s="459"/>
      <c r="W16" s="459"/>
      <c r="X16" s="459"/>
      <c r="Y16" s="459"/>
      <c r="Z16" s="459"/>
      <c r="AA16" s="459"/>
      <c r="AB16" s="459"/>
      <c r="AC16" s="459"/>
      <c r="AD16" s="459"/>
      <c r="AE16" s="459"/>
      <c r="AF16" s="459"/>
      <c r="AG16" s="459"/>
      <c r="AH16" s="459"/>
      <c r="AI16" s="459"/>
      <c r="AJ16" s="459"/>
      <c r="AK16" s="459"/>
      <c r="AL16" s="459"/>
      <c r="AM16" s="459"/>
      <c r="AN16" s="459"/>
      <c r="AO16" s="459"/>
      <c r="AP16" s="459"/>
      <c r="AQ16" s="459"/>
      <c r="AR16" s="459"/>
      <c r="AS16" s="459"/>
      <c r="AT16" s="459"/>
      <c r="AU16" s="459"/>
      <c r="AV16" s="459"/>
      <c r="AW16" s="459"/>
      <c r="AX16" s="459"/>
    </row>
    <row r="17" ht="24" customHeight="1" spans="1:50" x14ac:dyDescent="0.25">
      <c r="A17" s="461">
        <v>10</v>
      </c>
      <c r="B17" s="458" t="str">
        <f>IF(NOMINA!B10="","",NOMINA!B10)</f>
        <v>GONZALES ROJAS ANTONELLA INDIRA</v>
      </c>
      <c r="C17" s="456"/>
      <c r="D17" s="456"/>
      <c r="E17" s="456"/>
      <c r="F17" s="456"/>
      <c r="G17" s="456"/>
      <c r="H17" s="456"/>
      <c r="I17" s="456"/>
      <c r="J17" s="456"/>
      <c r="K17" s="456"/>
      <c r="L17" s="456"/>
      <c r="M17" s="456"/>
      <c r="N17" s="456"/>
      <c r="O17" s="459"/>
      <c r="P17" s="459"/>
      <c r="Q17" s="459"/>
      <c r="R17" s="459"/>
      <c r="S17" s="459"/>
      <c r="T17" s="459"/>
      <c r="U17" s="459"/>
      <c r="V17" s="459"/>
      <c r="W17" s="459"/>
      <c r="X17" s="459"/>
      <c r="Y17" s="459"/>
      <c r="Z17" s="459"/>
      <c r="AA17" s="459"/>
      <c r="AB17" s="459"/>
      <c r="AC17" s="459"/>
      <c r="AD17" s="459"/>
      <c r="AE17" s="459"/>
      <c r="AF17" s="459"/>
      <c r="AG17" s="459"/>
      <c r="AH17" s="459"/>
      <c r="AI17" s="459"/>
      <c r="AJ17" s="459"/>
      <c r="AK17" s="459"/>
      <c r="AL17" s="459"/>
      <c r="AM17" s="459"/>
      <c r="AN17" s="459"/>
      <c r="AO17" s="459"/>
      <c r="AP17" s="459"/>
      <c r="AQ17" s="459"/>
      <c r="AR17" s="459"/>
      <c r="AS17" s="459"/>
      <c r="AT17" s="459"/>
      <c r="AU17" s="459"/>
      <c r="AV17" s="459"/>
      <c r="AW17" s="459"/>
      <c r="AX17" s="459"/>
    </row>
    <row r="18" ht="24" customHeight="1" spans="1:50" x14ac:dyDescent="0.25">
      <c r="A18" s="461">
        <v>11</v>
      </c>
      <c r="B18" s="458" t="str">
        <f>IF(NOMINA!B11="","",NOMINA!B11)</f>
        <v>GUERRA PANTIGOSO ROGER ALEJANDRO</v>
      </c>
      <c r="C18" s="456"/>
      <c r="D18" s="456"/>
      <c r="E18" s="456"/>
      <c r="F18" s="456"/>
      <c r="G18" s="456"/>
      <c r="H18" s="456"/>
      <c r="I18" s="456"/>
      <c r="J18" s="456"/>
      <c r="K18" s="456"/>
      <c r="L18" s="456"/>
      <c r="M18" s="456"/>
      <c r="N18" s="456"/>
      <c r="O18" s="459"/>
      <c r="P18" s="459"/>
      <c r="Q18" s="459"/>
      <c r="R18" s="459"/>
      <c r="S18" s="459"/>
      <c r="T18" s="459"/>
      <c r="U18" s="459"/>
      <c r="V18" s="459"/>
      <c r="W18" s="459"/>
      <c r="X18" s="459"/>
      <c r="Y18" s="459"/>
      <c r="Z18" s="459"/>
      <c r="AA18" s="459"/>
      <c r="AB18" s="459"/>
      <c r="AC18" s="459"/>
      <c r="AD18" s="459"/>
      <c r="AE18" s="459"/>
      <c r="AF18" s="459"/>
      <c r="AG18" s="459"/>
      <c r="AH18" s="459"/>
      <c r="AI18" s="459"/>
      <c r="AJ18" s="459"/>
      <c r="AK18" s="459"/>
      <c r="AL18" s="459"/>
      <c r="AM18" s="459"/>
      <c r="AN18" s="459"/>
      <c r="AO18" s="459"/>
      <c r="AP18" s="459"/>
      <c r="AQ18" s="459"/>
      <c r="AR18" s="459"/>
      <c r="AS18" s="459"/>
      <c r="AT18" s="459"/>
      <c r="AU18" s="459"/>
      <c r="AV18" s="459"/>
      <c r="AW18" s="459"/>
      <c r="AX18" s="459"/>
    </row>
    <row r="19" ht="24" customHeight="1" spans="1:50" x14ac:dyDescent="0.25">
      <c r="A19" s="461">
        <v>12</v>
      </c>
      <c r="B19" s="458" t="str">
        <f>IF(NOMINA!B12="","",NOMINA!B12)</f>
        <v>LEON GARNICA JUNIOR ISAIAS</v>
      </c>
      <c r="C19" s="456"/>
      <c r="D19" s="456"/>
      <c r="E19" s="456"/>
      <c r="F19" s="456"/>
      <c r="G19" s="456"/>
      <c r="H19" s="456"/>
      <c r="I19" s="456"/>
      <c r="J19" s="456"/>
      <c r="K19" s="456"/>
      <c r="L19" s="456"/>
      <c r="M19" s="456"/>
      <c r="N19" s="456"/>
      <c r="O19" s="459"/>
      <c r="P19" s="459"/>
      <c r="Q19" s="459"/>
      <c r="R19" s="459"/>
      <c r="S19" s="459"/>
      <c r="T19" s="459"/>
      <c r="U19" s="459"/>
      <c r="V19" s="459"/>
      <c r="W19" s="459"/>
      <c r="X19" s="459"/>
      <c r="Y19" s="459"/>
      <c r="Z19" s="459"/>
      <c r="AA19" s="459"/>
      <c r="AB19" s="459"/>
      <c r="AC19" s="459"/>
      <c r="AD19" s="459"/>
      <c r="AE19" s="459"/>
      <c r="AF19" s="459"/>
      <c r="AG19" s="459"/>
      <c r="AH19" s="459"/>
      <c r="AI19" s="459"/>
      <c r="AJ19" s="459"/>
      <c r="AK19" s="459"/>
      <c r="AL19" s="459"/>
      <c r="AM19" s="459"/>
      <c r="AN19" s="459"/>
      <c r="AO19" s="459"/>
      <c r="AP19" s="459"/>
      <c r="AQ19" s="459"/>
      <c r="AR19" s="459"/>
      <c r="AS19" s="459"/>
      <c r="AT19" s="459"/>
      <c r="AU19" s="459"/>
      <c r="AV19" s="459"/>
      <c r="AW19" s="459"/>
      <c r="AX19" s="459"/>
    </row>
    <row r="20" ht="24" customHeight="1" spans="1:50" x14ac:dyDescent="0.25">
      <c r="A20" s="461">
        <v>13</v>
      </c>
      <c r="B20" s="458" t="str">
        <f>IF(NOMINA!B13="","",NOMINA!B13)</f>
        <v>MAMANI ESTRADA MARISOL CARMEN</v>
      </c>
      <c r="C20" s="456"/>
      <c r="D20" s="456"/>
      <c r="E20" s="456"/>
      <c r="F20" s="456"/>
      <c r="G20" s="456"/>
      <c r="H20" s="456"/>
      <c r="I20" s="456"/>
      <c r="J20" s="456"/>
      <c r="K20" s="456"/>
      <c r="L20" s="456"/>
      <c r="M20" s="456"/>
      <c r="N20" s="456"/>
      <c r="O20" s="459"/>
      <c r="P20" s="459"/>
      <c r="Q20" s="459"/>
      <c r="R20" s="459"/>
      <c r="S20" s="459"/>
      <c r="T20" s="459"/>
      <c r="U20" s="459"/>
      <c r="V20" s="459"/>
      <c r="W20" s="459"/>
      <c r="X20" s="459"/>
      <c r="Y20" s="459"/>
      <c r="Z20" s="459"/>
      <c r="AA20" s="459"/>
      <c r="AB20" s="459"/>
      <c r="AC20" s="459"/>
      <c r="AD20" s="459"/>
      <c r="AE20" s="459"/>
      <c r="AF20" s="459"/>
      <c r="AG20" s="459"/>
      <c r="AH20" s="459"/>
      <c r="AI20" s="459"/>
      <c r="AJ20" s="459"/>
      <c r="AK20" s="459"/>
      <c r="AL20" s="459"/>
      <c r="AM20" s="459"/>
      <c r="AN20" s="459"/>
      <c r="AO20" s="459"/>
      <c r="AP20" s="459"/>
      <c r="AQ20" s="459"/>
      <c r="AR20" s="459"/>
      <c r="AS20" s="459"/>
      <c r="AT20" s="459"/>
      <c r="AU20" s="459"/>
      <c r="AV20" s="459"/>
      <c r="AW20" s="459"/>
      <c r="AX20" s="459"/>
    </row>
    <row r="21" ht="24" customHeight="1" spans="1:50" x14ac:dyDescent="0.25">
      <c r="A21" s="461">
        <v>14</v>
      </c>
      <c r="B21" s="458" t="str">
        <f>IF(NOMINA!B14="","",NOMINA!B14)</f>
        <v>MURILLO CALIZAYA DAVID GABRIEL</v>
      </c>
      <c r="C21" s="456"/>
      <c r="D21" s="456"/>
      <c r="E21" s="456"/>
      <c r="F21" s="456"/>
      <c r="G21" s="456"/>
      <c r="H21" s="456"/>
      <c r="I21" s="456"/>
      <c r="J21" s="456"/>
      <c r="K21" s="456"/>
      <c r="L21" s="456"/>
      <c r="M21" s="456"/>
      <c r="N21" s="456"/>
      <c r="O21" s="459"/>
      <c r="P21" s="459"/>
      <c r="Q21" s="459"/>
      <c r="R21" s="459"/>
      <c r="S21" s="459"/>
      <c r="T21" s="459"/>
      <c r="U21" s="459"/>
      <c r="V21" s="459"/>
      <c r="W21" s="459"/>
      <c r="X21" s="459"/>
      <c r="Y21" s="459"/>
      <c r="Z21" s="459"/>
      <c r="AA21" s="459"/>
      <c r="AB21" s="459"/>
      <c r="AC21" s="459"/>
      <c r="AD21" s="459"/>
      <c r="AE21" s="459"/>
      <c r="AF21" s="459"/>
      <c r="AG21" s="459"/>
      <c r="AH21" s="459"/>
      <c r="AI21" s="459"/>
      <c r="AJ21" s="459"/>
      <c r="AK21" s="459"/>
      <c r="AL21" s="459"/>
      <c r="AM21" s="459"/>
      <c r="AN21" s="459"/>
      <c r="AO21" s="459"/>
      <c r="AP21" s="459"/>
      <c r="AQ21" s="459"/>
      <c r="AR21" s="459"/>
      <c r="AS21" s="459"/>
      <c r="AT21" s="459"/>
      <c r="AU21" s="459"/>
      <c r="AV21" s="459"/>
      <c r="AW21" s="459"/>
      <c r="AX21" s="459"/>
    </row>
    <row r="22" ht="24" customHeight="1" spans="1:50" x14ac:dyDescent="0.25">
      <c r="A22" s="461">
        <v>15</v>
      </c>
      <c r="B22" s="458" t="str">
        <f>IF(NOMINA!B15="","",NOMINA!B15)</f>
        <v>OROSCO LIMACHI ADRIAN </v>
      </c>
      <c r="C22" s="456"/>
      <c r="D22" s="456"/>
      <c r="E22" s="456"/>
      <c r="F22" s="456"/>
      <c r="G22" s="456"/>
      <c r="H22" s="456"/>
      <c r="I22" s="456"/>
      <c r="J22" s="456"/>
      <c r="K22" s="456"/>
      <c r="L22" s="456"/>
      <c r="M22" s="456"/>
      <c r="N22" s="456"/>
      <c r="O22" s="459"/>
      <c r="P22" s="459"/>
      <c r="Q22" s="459"/>
      <c r="R22" s="459"/>
      <c r="S22" s="459"/>
      <c r="T22" s="459"/>
      <c r="U22" s="459"/>
      <c r="V22" s="459"/>
      <c r="W22" s="459"/>
      <c r="X22" s="459"/>
      <c r="Y22" s="459"/>
      <c r="Z22" s="459"/>
      <c r="AA22" s="459"/>
      <c r="AB22" s="459"/>
      <c r="AC22" s="459"/>
      <c r="AD22" s="459"/>
      <c r="AE22" s="459"/>
      <c r="AF22" s="459"/>
      <c r="AG22" s="459"/>
      <c r="AH22" s="459"/>
      <c r="AI22" s="459"/>
      <c r="AJ22" s="459"/>
      <c r="AK22" s="459"/>
      <c r="AL22" s="459"/>
      <c r="AM22" s="459"/>
      <c r="AN22" s="459"/>
      <c r="AO22" s="459"/>
      <c r="AP22" s="459"/>
      <c r="AQ22" s="459"/>
      <c r="AR22" s="459"/>
      <c r="AS22" s="459"/>
      <c r="AT22" s="459"/>
      <c r="AU22" s="459"/>
      <c r="AV22" s="459"/>
      <c r="AW22" s="459"/>
      <c r="AX22" s="459"/>
    </row>
    <row r="23" ht="24" customHeight="1" spans="1:50" x14ac:dyDescent="0.25">
      <c r="A23" s="461">
        <v>16</v>
      </c>
      <c r="B23" s="458" t="str">
        <f>IF(NOMINA!B16="","",NOMINA!B16)</f>
        <v>REINAGA CHOQUECALLATA DAYANA </v>
      </c>
      <c r="C23" s="456"/>
      <c r="D23" s="456"/>
      <c r="E23" s="456"/>
      <c r="F23" s="456"/>
      <c r="G23" s="456"/>
      <c r="H23" s="456"/>
      <c r="I23" s="456"/>
      <c r="J23" s="456"/>
      <c r="K23" s="456"/>
      <c r="L23" s="456"/>
      <c r="M23" s="456"/>
      <c r="N23" s="456"/>
      <c r="O23" s="459"/>
      <c r="P23" s="459"/>
      <c r="Q23" s="459"/>
      <c r="R23" s="459"/>
      <c r="S23" s="459"/>
      <c r="T23" s="459"/>
      <c r="U23" s="459"/>
      <c r="V23" s="459"/>
      <c r="W23" s="459"/>
      <c r="X23" s="459"/>
      <c r="Y23" s="459"/>
      <c r="Z23" s="459"/>
      <c r="AA23" s="459"/>
      <c r="AB23" s="459"/>
      <c r="AC23" s="459"/>
      <c r="AD23" s="459"/>
      <c r="AE23" s="459"/>
      <c r="AF23" s="459"/>
      <c r="AG23" s="459"/>
      <c r="AH23" s="459"/>
      <c r="AI23" s="459"/>
      <c r="AJ23" s="459"/>
      <c r="AK23" s="459"/>
      <c r="AL23" s="459"/>
      <c r="AM23" s="459"/>
      <c r="AN23" s="459"/>
      <c r="AO23" s="459"/>
      <c r="AP23" s="459"/>
      <c r="AQ23" s="459"/>
      <c r="AR23" s="459"/>
      <c r="AS23" s="459"/>
      <c r="AT23" s="459"/>
      <c r="AU23" s="459"/>
      <c r="AV23" s="459"/>
      <c r="AW23" s="459"/>
      <c r="AX23" s="459"/>
    </row>
    <row r="24" ht="24" customHeight="1" spans="1:50" x14ac:dyDescent="0.25">
      <c r="A24" s="461">
        <v>17</v>
      </c>
      <c r="B24" s="458" t="str">
        <f>IF(NOMINA!B17="","",NOMINA!B17)</f>
        <v>RIVERO VIDAL LUZ MARIA</v>
      </c>
      <c r="C24" s="456"/>
      <c r="D24" s="456"/>
      <c r="E24" s="456"/>
      <c r="F24" s="456"/>
      <c r="G24" s="456"/>
      <c r="H24" s="456"/>
      <c r="I24" s="456"/>
      <c r="J24" s="456"/>
      <c r="K24" s="456"/>
      <c r="L24" s="456"/>
      <c r="M24" s="456"/>
      <c r="N24" s="456"/>
      <c r="O24" s="459"/>
      <c r="P24" s="459"/>
      <c r="Q24" s="459"/>
      <c r="R24" s="459"/>
      <c r="S24" s="459"/>
      <c r="T24" s="459"/>
      <c r="U24" s="459"/>
      <c r="V24" s="459"/>
      <c r="W24" s="459"/>
      <c r="X24" s="459"/>
      <c r="Y24" s="459"/>
      <c r="Z24" s="459"/>
      <c r="AA24" s="459"/>
      <c r="AB24" s="459"/>
      <c r="AC24" s="459"/>
      <c r="AD24" s="459"/>
      <c r="AE24" s="459"/>
      <c r="AF24" s="459"/>
      <c r="AG24" s="459"/>
      <c r="AH24" s="459"/>
      <c r="AI24" s="459"/>
      <c r="AJ24" s="459"/>
      <c r="AK24" s="459"/>
      <c r="AL24" s="459"/>
      <c r="AM24" s="459"/>
      <c r="AN24" s="459"/>
      <c r="AO24" s="459"/>
      <c r="AP24" s="459"/>
      <c r="AQ24" s="459"/>
      <c r="AR24" s="459"/>
      <c r="AS24" s="459"/>
      <c r="AT24" s="459"/>
      <c r="AU24" s="459"/>
      <c r="AV24" s="459"/>
      <c r="AW24" s="459"/>
      <c r="AX24" s="459"/>
    </row>
    <row r="25" ht="24" customHeight="1" spans="1:50" x14ac:dyDescent="0.25">
      <c r="A25" s="461">
        <v>18</v>
      </c>
      <c r="B25" s="458" t="str">
        <f>IF(NOMINA!B18="","",NOMINA!B18)</f>
        <v>ROJAS MESA KIMBERLYN DARLY</v>
      </c>
      <c r="C25" s="456"/>
      <c r="D25" s="456"/>
      <c r="E25" s="456"/>
      <c r="F25" s="456"/>
      <c r="G25" s="456"/>
      <c r="H25" s="456"/>
      <c r="I25" s="456"/>
      <c r="J25" s="456"/>
      <c r="K25" s="456"/>
      <c r="L25" s="456"/>
      <c r="M25" s="456"/>
      <c r="N25" s="456"/>
      <c r="O25" s="459"/>
      <c r="P25" s="459"/>
      <c r="Q25" s="459"/>
      <c r="R25" s="459"/>
      <c r="S25" s="459"/>
      <c r="T25" s="459"/>
      <c r="U25" s="459"/>
      <c r="V25" s="459"/>
      <c r="W25" s="459"/>
      <c r="X25" s="459"/>
      <c r="Y25" s="459"/>
      <c r="Z25" s="459"/>
      <c r="AA25" s="459"/>
      <c r="AB25" s="459"/>
      <c r="AC25" s="459"/>
      <c r="AD25" s="459"/>
      <c r="AE25" s="459"/>
      <c r="AF25" s="459"/>
      <c r="AG25" s="459"/>
      <c r="AH25" s="459"/>
      <c r="AI25" s="459"/>
      <c r="AJ25" s="459"/>
      <c r="AK25" s="459"/>
      <c r="AL25" s="459"/>
      <c r="AM25" s="459"/>
      <c r="AN25" s="459"/>
      <c r="AO25" s="459"/>
      <c r="AP25" s="459"/>
      <c r="AQ25" s="459"/>
      <c r="AR25" s="459"/>
      <c r="AS25" s="459"/>
      <c r="AT25" s="459"/>
      <c r="AU25" s="459"/>
      <c r="AV25" s="459"/>
      <c r="AW25" s="459"/>
      <c r="AX25" s="459"/>
    </row>
    <row r="26" ht="24" customHeight="1" spans="1:50" x14ac:dyDescent="0.25">
      <c r="A26" s="461">
        <v>19</v>
      </c>
      <c r="B26" s="458" t="str">
        <f>IF(NOMINA!B19="","",NOMINA!B19)</f>
        <v>SOLIZ SAAVEDRA FERNANDO MARTIN</v>
      </c>
      <c r="C26" s="456"/>
      <c r="D26" s="456"/>
      <c r="E26" s="456"/>
      <c r="F26" s="456"/>
      <c r="G26" s="456"/>
      <c r="H26" s="456"/>
      <c r="I26" s="456"/>
      <c r="J26" s="456"/>
      <c r="K26" s="456"/>
      <c r="L26" s="456"/>
      <c r="M26" s="456"/>
      <c r="N26" s="456"/>
      <c r="O26" s="459"/>
      <c r="P26" s="459"/>
      <c r="Q26" s="459"/>
      <c r="R26" s="459"/>
      <c r="S26" s="459"/>
      <c r="T26" s="459"/>
      <c r="U26" s="459"/>
      <c r="V26" s="459"/>
      <c r="W26" s="459"/>
      <c r="X26" s="459"/>
      <c r="Y26" s="459"/>
      <c r="Z26" s="459"/>
      <c r="AA26" s="459"/>
      <c r="AB26" s="459"/>
      <c r="AC26" s="459"/>
      <c r="AD26" s="459"/>
      <c r="AE26" s="459"/>
      <c r="AF26" s="459"/>
      <c r="AG26" s="459"/>
      <c r="AH26" s="459"/>
      <c r="AI26" s="459"/>
      <c r="AJ26" s="459"/>
      <c r="AK26" s="459"/>
      <c r="AL26" s="459"/>
      <c r="AM26" s="459"/>
      <c r="AN26" s="459"/>
      <c r="AO26" s="459"/>
      <c r="AP26" s="459"/>
      <c r="AQ26" s="459"/>
      <c r="AR26" s="459"/>
      <c r="AS26" s="459"/>
      <c r="AT26" s="459"/>
      <c r="AU26" s="459"/>
      <c r="AV26" s="459"/>
      <c r="AW26" s="459"/>
      <c r="AX26" s="459"/>
    </row>
    <row r="27" ht="24" customHeight="1" spans="1:50" x14ac:dyDescent="0.25">
      <c r="A27" s="461">
        <v>20</v>
      </c>
      <c r="B27" s="458" t="str">
        <f>IF(NOMINA!B20="","",NOMINA!B20)</f>
        <v>VILLARROEL CAMPOS ISAIAS ORIOL</v>
      </c>
      <c r="C27" s="456"/>
      <c r="D27" s="456"/>
      <c r="E27" s="456"/>
      <c r="F27" s="456"/>
      <c r="G27" s="456"/>
      <c r="H27" s="456"/>
      <c r="I27" s="456"/>
      <c r="J27" s="456"/>
      <c r="K27" s="456"/>
      <c r="L27" s="456"/>
      <c r="M27" s="456"/>
      <c r="N27" s="456"/>
      <c r="O27" s="459"/>
      <c r="P27" s="459"/>
      <c r="Q27" s="459"/>
      <c r="R27" s="459"/>
      <c r="S27" s="459"/>
      <c r="T27" s="459"/>
      <c r="U27" s="459"/>
      <c r="V27" s="459"/>
      <c r="W27" s="459"/>
      <c r="X27" s="459"/>
      <c r="Y27" s="459"/>
      <c r="Z27" s="459"/>
      <c r="AA27" s="459"/>
      <c r="AB27" s="459"/>
      <c r="AC27" s="459"/>
      <c r="AD27" s="459"/>
      <c r="AE27" s="459"/>
      <c r="AF27" s="459"/>
      <c r="AG27" s="459"/>
      <c r="AH27" s="459"/>
      <c r="AI27" s="459"/>
      <c r="AJ27" s="459"/>
      <c r="AK27" s="459"/>
      <c r="AL27" s="459"/>
      <c r="AM27" s="459"/>
      <c r="AN27" s="459"/>
      <c r="AO27" s="459"/>
      <c r="AP27" s="459"/>
      <c r="AQ27" s="459"/>
      <c r="AR27" s="459"/>
      <c r="AS27" s="459"/>
      <c r="AT27" s="459"/>
      <c r="AU27" s="459"/>
      <c r="AV27" s="459"/>
      <c r="AW27" s="459"/>
      <c r="AX27" s="459"/>
    </row>
    <row r="28" ht="24" customHeight="1" spans="1:50" x14ac:dyDescent="0.25">
      <c r="A28" s="461">
        <v>21</v>
      </c>
      <c r="B28" s="458" t="str">
        <f>IF(NOMINA!B21="","",NOMINA!B21)</f>
        <v>  </v>
      </c>
      <c r="C28" s="456"/>
      <c r="D28" s="456"/>
      <c r="E28" s="456"/>
      <c r="F28" s="456"/>
      <c r="G28" s="456"/>
      <c r="H28" s="456"/>
      <c r="I28" s="456"/>
      <c r="J28" s="456"/>
      <c r="K28" s="456"/>
      <c r="L28" s="456"/>
      <c r="M28" s="456"/>
      <c r="N28" s="456"/>
      <c r="O28" s="459"/>
      <c r="P28" s="459"/>
      <c r="Q28" s="459"/>
      <c r="R28" s="459"/>
      <c r="S28" s="459"/>
      <c r="T28" s="459"/>
      <c r="U28" s="459"/>
      <c r="V28" s="459"/>
      <c r="W28" s="459"/>
      <c r="X28" s="459"/>
      <c r="Y28" s="459"/>
      <c r="Z28" s="459"/>
      <c r="AA28" s="459"/>
      <c r="AB28" s="459"/>
      <c r="AC28" s="459"/>
      <c r="AD28" s="459"/>
      <c r="AE28" s="459"/>
      <c r="AF28" s="459"/>
      <c r="AG28" s="459"/>
      <c r="AH28" s="459"/>
      <c r="AI28" s="459"/>
      <c r="AJ28" s="459"/>
      <c r="AK28" s="459"/>
      <c r="AL28" s="459"/>
      <c r="AM28" s="459"/>
      <c r="AN28" s="459"/>
      <c r="AO28" s="459"/>
      <c r="AP28" s="459"/>
      <c r="AQ28" s="459"/>
      <c r="AR28" s="459"/>
      <c r="AS28" s="459"/>
      <c r="AT28" s="459"/>
      <c r="AU28" s="459"/>
      <c r="AV28" s="459"/>
      <c r="AW28" s="459"/>
      <c r="AX28" s="459"/>
    </row>
    <row r="29" ht="24" customHeight="1" spans="1:50" x14ac:dyDescent="0.25">
      <c r="A29" s="461">
        <v>22</v>
      </c>
      <c r="B29" s="458" t="str">
        <f>IF(NOMINA!B22="","",NOMINA!B22)</f>
        <v>  </v>
      </c>
      <c r="C29" s="456"/>
      <c r="D29" s="456"/>
      <c r="E29" s="456"/>
      <c r="F29" s="456"/>
      <c r="G29" s="456"/>
      <c r="H29" s="456"/>
      <c r="I29" s="456"/>
      <c r="J29" s="456"/>
      <c r="K29" s="456"/>
      <c r="L29" s="456"/>
      <c r="M29" s="456"/>
      <c r="N29" s="456"/>
      <c r="O29" s="459"/>
      <c r="P29" s="459"/>
      <c r="Q29" s="459"/>
      <c r="R29" s="459"/>
      <c r="S29" s="459"/>
      <c r="T29" s="459"/>
      <c r="U29" s="459"/>
      <c r="V29" s="459"/>
      <c r="W29" s="459"/>
      <c r="X29" s="459"/>
      <c r="Y29" s="459"/>
      <c r="Z29" s="459"/>
      <c r="AA29" s="459"/>
      <c r="AB29" s="459"/>
      <c r="AC29" s="459"/>
      <c r="AD29" s="459"/>
      <c r="AE29" s="459"/>
      <c r="AF29" s="459"/>
      <c r="AG29" s="459"/>
      <c r="AH29" s="459"/>
      <c r="AI29" s="459"/>
      <c r="AJ29" s="459"/>
      <c r="AK29" s="459"/>
      <c r="AL29" s="459"/>
      <c r="AM29" s="459"/>
      <c r="AN29" s="459"/>
      <c r="AO29" s="459"/>
      <c r="AP29" s="459"/>
      <c r="AQ29" s="459"/>
      <c r="AR29" s="459"/>
      <c r="AS29" s="459"/>
      <c r="AT29" s="459"/>
      <c r="AU29" s="459"/>
      <c r="AV29" s="459"/>
      <c r="AW29" s="459"/>
      <c r="AX29" s="459"/>
    </row>
    <row r="30" ht="24" customHeight="1" spans="1:50" x14ac:dyDescent="0.25">
      <c r="A30" s="461">
        <v>23</v>
      </c>
      <c r="B30" s="458" t="str">
        <f>IF(NOMINA!B23="","",NOMINA!B23)</f>
        <v>  </v>
      </c>
      <c r="C30" s="456"/>
      <c r="D30" s="456"/>
      <c r="E30" s="456"/>
      <c r="F30" s="456"/>
      <c r="G30" s="456"/>
      <c r="H30" s="456"/>
      <c r="I30" s="456"/>
      <c r="J30" s="456"/>
      <c r="K30" s="456"/>
      <c r="L30" s="456"/>
      <c r="M30" s="456"/>
      <c r="N30" s="456"/>
      <c r="O30" s="459"/>
      <c r="P30" s="459"/>
      <c r="Q30" s="459"/>
      <c r="R30" s="459"/>
      <c r="S30" s="459"/>
      <c r="T30" s="459"/>
      <c r="U30" s="459"/>
      <c r="V30" s="459"/>
      <c r="W30" s="459"/>
      <c r="X30" s="459"/>
      <c r="Y30" s="459"/>
      <c r="Z30" s="459"/>
      <c r="AA30" s="459"/>
      <c r="AB30" s="459"/>
      <c r="AC30" s="459"/>
      <c r="AD30" s="459"/>
      <c r="AE30" s="459"/>
      <c r="AF30" s="459"/>
      <c r="AG30" s="459"/>
      <c r="AH30" s="459"/>
      <c r="AI30" s="459"/>
      <c r="AJ30" s="459"/>
      <c r="AK30" s="459"/>
      <c r="AL30" s="459"/>
      <c r="AM30" s="459"/>
      <c r="AN30" s="459"/>
      <c r="AO30" s="459"/>
      <c r="AP30" s="459"/>
      <c r="AQ30" s="459"/>
      <c r="AR30" s="459"/>
      <c r="AS30" s="459"/>
      <c r="AT30" s="459"/>
      <c r="AU30" s="459"/>
      <c r="AV30" s="459"/>
      <c r="AW30" s="459"/>
      <c r="AX30" s="459"/>
    </row>
    <row r="31" ht="24" customHeight="1" spans="1:50" x14ac:dyDescent="0.25">
      <c r="A31" s="461">
        <v>24</v>
      </c>
      <c r="B31" s="458" t="str">
        <f>IF(NOMINA!B24="","",NOMINA!B24)</f>
        <v>  </v>
      </c>
      <c r="C31" s="456"/>
      <c r="D31" s="456"/>
      <c r="E31" s="456"/>
      <c r="F31" s="456"/>
      <c r="G31" s="456"/>
      <c r="H31" s="456"/>
      <c r="I31" s="456"/>
      <c r="J31" s="456"/>
      <c r="K31" s="456"/>
      <c r="L31" s="456"/>
      <c r="M31" s="456"/>
      <c r="N31" s="456"/>
      <c r="O31" s="459"/>
      <c r="P31" s="459"/>
      <c r="Q31" s="459"/>
      <c r="R31" s="459"/>
      <c r="S31" s="459"/>
      <c r="T31" s="459"/>
      <c r="U31" s="459"/>
      <c r="V31" s="459"/>
      <c r="W31" s="459"/>
      <c r="X31" s="459"/>
      <c r="Y31" s="459"/>
      <c r="Z31" s="459"/>
      <c r="AA31" s="459"/>
      <c r="AB31" s="459"/>
      <c r="AC31" s="459"/>
      <c r="AD31" s="459"/>
      <c r="AE31" s="459"/>
      <c r="AF31" s="459"/>
      <c r="AG31" s="459"/>
      <c r="AH31" s="459"/>
      <c r="AI31" s="459"/>
      <c r="AJ31" s="459"/>
      <c r="AK31" s="459"/>
      <c r="AL31" s="459"/>
      <c r="AM31" s="459"/>
      <c r="AN31" s="459"/>
      <c r="AO31" s="459"/>
      <c r="AP31" s="459"/>
      <c r="AQ31" s="459"/>
      <c r="AR31" s="459"/>
      <c r="AS31" s="459"/>
      <c r="AT31" s="459"/>
      <c r="AU31" s="459"/>
      <c r="AV31" s="459"/>
      <c r="AW31" s="459"/>
      <c r="AX31" s="459"/>
    </row>
    <row r="32" ht="24" customHeight="1" spans="1:50" x14ac:dyDescent="0.25">
      <c r="A32" s="461">
        <v>25</v>
      </c>
      <c r="B32" s="458" t="str">
        <f>IF(NOMINA!B25="","",NOMINA!B25)</f>
        <v>  </v>
      </c>
      <c r="C32" s="456"/>
      <c r="D32" s="456"/>
      <c r="E32" s="456"/>
      <c r="F32" s="456"/>
      <c r="G32" s="456"/>
      <c r="H32" s="456"/>
      <c r="I32" s="456"/>
      <c r="J32" s="456"/>
      <c r="K32" s="456"/>
      <c r="L32" s="456"/>
      <c r="M32" s="456"/>
      <c r="N32" s="456"/>
      <c r="O32" s="459"/>
      <c r="P32" s="459"/>
      <c r="Q32" s="459"/>
      <c r="R32" s="459"/>
      <c r="S32" s="459"/>
      <c r="T32" s="459"/>
      <c r="U32" s="459"/>
      <c r="V32" s="459"/>
      <c r="W32" s="459"/>
      <c r="X32" s="459"/>
      <c r="Y32" s="459"/>
      <c r="Z32" s="459"/>
      <c r="AA32" s="459"/>
      <c r="AB32" s="459"/>
      <c r="AC32" s="459"/>
      <c r="AD32" s="459"/>
      <c r="AE32" s="459"/>
      <c r="AF32" s="459"/>
      <c r="AG32" s="459"/>
      <c r="AH32" s="459"/>
      <c r="AI32" s="459"/>
      <c r="AJ32" s="459"/>
      <c r="AK32" s="459"/>
      <c r="AL32" s="459"/>
      <c r="AM32" s="459"/>
      <c r="AN32" s="459"/>
      <c r="AO32" s="459"/>
      <c r="AP32" s="459"/>
      <c r="AQ32" s="459"/>
      <c r="AR32" s="459"/>
      <c r="AS32" s="459"/>
      <c r="AT32" s="459"/>
      <c r="AU32" s="459"/>
      <c r="AV32" s="459"/>
      <c r="AW32" s="459"/>
      <c r="AX32" s="459"/>
    </row>
    <row r="33" ht="24" customHeight="1" hidden="1" spans="1:50" x14ac:dyDescent="0.25">
      <c r="A33" s="461">
        <v>26</v>
      </c>
      <c r="B33" s="458" t="str">
        <f>IF(NOMINA!B26="","",NOMINA!B26)</f>
        <v>  </v>
      </c>
      <c r="C33" s="456"/>
      <c r="D33" s="456"/>
      <c r="E33" s="456"/>
      <c r="F33" s="456"/>
      <c r="G33" s="456"/>
      <c r="H33" s="456"/>
      <c r="I33" s="456"/>
      <c r="J33" s="456"/>
      <c r="K33" s="456"/>
      <c r="L33" s="456"/>
      <c r="M33" s="456"/>
      <c r="N33" s="456"/>
      <c r="O33" s="459"/>
      <c r="P33" s="459"/>
      <c r="Q33" s="459"/>
      <c r="R33" s="459"/>
      <c r="S33" s="459"/>
      <c r="T33" s="459"/>
      <c r="U33" s="459"/>
      <c r="V33" s="459"/>
      <c r="W33" s="459"/>
      <c r="X33" s="459"/>
      <c r="Y33" s="459"/>
      <c r="Z33" s="459"/>
      <c r="AA33" s="459"/>
      <c r="AB33" s="459"/>
      <c r="AC33" s="459"/>
      <c r="AD33" s="459"/>
      <c r="AE33" s="459"/>
      <c r="AF33" s="459"/>
      <c r="AG33" s="459"/>
      <c r="AH33" s="459"/>
      <c r="AI33" s="459"/>
      <c r="AJ33" s="459"/>
      <c r="AK33" s="459"/>
      <c r="AL33" s="459"/>
      <c r="AM33" s="459"/>
      <c r="AN33" s="459"/>
      <c r="AO33" s="459"/>
      <c r="AP33" s="459"/>
      <c r="AQ33" s="459"/>
      <c r="AR33" s="459"/>
      <c r="AS33" s="459"/>
      <c r="AT33" s="459"/>
      <c r="AU33" s="459"/>
      <c r="AV33" s="459"/>
      <c r="AW33" s="459"/>
      <c r="AX33" s="459"/>
    </row>
    <row r="34" ht="24" customHeight="1" hidden="1" spans="1:50" x14ac:dyDescent="0.25">
      <c r="A34" s="461">
        <v>27</v>
      </c>
      <c r="B34" s="458" t="str">
        <f>IF(NOMINA!B27="","",NOMINA!B27)</f>
        <v>  </v>
      </c>
      <c r="C34" s="456"/>
      <c r="D34" s="456"/>
      <c r="E34" s="456"/>
      <c r="F34" s="456"/>
      <c r="G34" s="456"/>
      <c r="H34" s="456"/>
      <c r="I34" s="456"/>
      <c r="J34" s="456"/>
      <c r="K34" s="456"/>
      <c r="L34" s="456"/>
      <c r="M34" s="456"/>
      <c r="N34" s="456"/>
      <c r="O34" s="459"/>
      <c r="P34" s="459"/>
      <c r="Q34" s="459"/>
      <c r="R34" s="459"/>
      <c r="S34" s="459"/>
      <c r="T34" s="459"/>
      <c r="U34" s="459"/>
      <c r="V34" s="459"/>
      <c r="W34" s="459"/>
      <c r="X34" s="459"/>
      <c r="Y34" s="459"/>
      <c r="Z34" s="459"/>
      <c r="AA34" s="459"/>
      <c r="AB34" s="459"/>
      <c r="AC34" s="459"/>
      <c r="AD34" s="459"/>
      <c r="AE34" s="459"/>
      <c r="AF34" s="459"/>
      <c r="AG34" s="459"/>
      <c r="AH34" s="459"/>
      <c r="AI34" s="459"/>
      <c r="AJ34" s="459"/>
      <c r="AK34" s="459"/>
      <c r="AL34" s="459"/>
      <c r="AM34" s="459"/>
      <c r="AN34" s="459"/>
      <c r="AO34" s="459"/>
      <c r="AP34" s="459"/>
      <c r="AQ34" s="459"/>
      <c r="AR34" s="459"/>
      <c r="AS34" s="459"/>
      <c r="AT34" s="459"/>
      <c r="AU34" s="459"/>
      <c r="AV34" s="459"/>
      <c r="AW34" s="459"/>
      <c r="AX34" s="459"/>
    </row>
    <row r="35" ht="24" customHeight="1" hidden="1" spans="1:50" x14ac:dyDescent="0.25">
      <c r="A35" s="461">
        <v>28</v>
      </c>
      <c r="B35" s="458" t="str">
        <f>IF(NOMINA!B28="","",NOMINA!B28)</f>
        <v>  </v>
      </c>
      <c r="C35" s="456"/>
      <c r="D35" s="456"/>
      <c r="E35" s="456"/>
      <c r="F35" s="456"/>
      <c r="G35" s="456"/>
      <c r="H35" s="456"/>
      <c r="I35" s="456"/>
      <c r="J35" s="456"/>
      <c r="K35" s="456"/>
      <c r="L35" s="456"/>
      <c r="M35" s="456"/>
      <c r="N35" s="456"/>
      <c r="O35" s="459"/>
      <c r="P35" s="459"/>
      <c r="Q35" s="459"/>
      <c r="R35" s="459"/>
      <c r="S35" s="459"/>
      <c r="T35" s="459"/>
      <c r="U35" s="459"/>
      <c r="V35" s="459"/>
      <c r="W35" s="459"/>
      <c r="X35" s="459"/>
      <c r="Y35" s="459"/>
      <c r="Z35" s="459"/>
      <c r="AA35" s="459"/>
      <c r="AB35" s="459"/>
      <c r="AC35" s="459"/>
      <c r="AD35" s="459"/>
      <c r="AE35" s="459"/>
      <c r="AF35" s="459"/>
      <c r="AG35" s="459"/>
      <c r="AH35" s="459"/>
      <c r="AI35" s="459"/>
      <c r="AJ35" s="459"/>
      <c r="AK35" s="459"/>
      <c r="AL35" s="459"/>
      <c r="AM35" s="459"/>
      <c r="AN35" s="459"/>
      <c r="AO35" s="459"/>
      <c r="AP35" s="459"/>
      <c r="AQ35" s="459"/>
      <c r="AR35" s="459"/>
      <c r="AS35" s="459"/>
      <c r="AT35" s="459"/>
      <c r="AU35" s="459"/>
      <c r="AV35" s="459"/>
      <c r="AW35" s="459"/>
      <c r="AX35" s="459"/>
    </row>
    <row r="36" ht="24" customHeight="1" hidden="1" spans="1:50" x14ac:dyDescent="0.25">
      <c r="A36" s="461">
        <v>29</v>
      </c>
      <c r="B36" s="458" t="str">
        <f>IF(NOMINA!B29="","",NOMINA!B29)</f>
        <v>  </v>
      </c>
      <c r="C36" s="456"/>
      <c r="D36" s="456"/>
      <c r="E36" s="456"/>
      <c r="F36" s="456"/>
      <c r="G36" s="456"/>
      <c r="H36" s="456"/>
      <c r="I36" s="456"/>
      <c r="J36" s="456"/>
      <c r="K36" s="456"/>
      <c r="L36" s="456"/>
      <c r="M36" s="456"/>
      <c r="N36" s="456"/>
      <c r="O36" s="459"/>
      <c r="P36" s="459"/>
      <c r="Q36" s="459"/>
      <c r="R36" s="459"/>
      <c r="S36" s="459"/>
      <c r="T36" s="459"/>
      <c r="U36" s="459"/>
      <c r="V36" s="459"/>
      <c r="W36" s="459"/>
      <c r="X36" s="459"/>
      <c r="Y36" s="459"/>
      <c r="Z36" s="459"/>
      <c r="AA36" s="459"/>
      <c r="AB36" s="459"/>
      <c r="AC36" s="459"/>
      <c r="AD36" s="459"/>
      <c r="AE36" s="459"/>
      <c r="AF36" s="459"/>
      <c r="AG36" s="459"/>
      <c r="AH36" s="459"/>
      <c r="AI36" s="459"/>
      <c r="AJ36" s="459"/>
      <c r="AK36" s="459"/>
      <c r="AL36" s="459"/>
      <c r="AM36" s="459"/>
      <c r="AN36" s="459"/>
      <c r="AO36" s="459"/>
      <c r="AP36" s="459"/>
      <c r="AQ36" s="459"/>
      <c r="AR36" s="459"/>
      <c r="AS36" s="459"/>
      <c r="AT36" s="459"/>
      <c r="AU36" s="459"/>
      <c r="AV36" s="459"/>
      <c r="AW36" s="459"/>
      <c r="AX36" s="459"/>
    </row>
    <row r="37" ht="24" customHeight="1" hidden="1" spans="1:50" x14ac:dyDescent="0.25">
      <c r="A37" s="461">
        <v>30</v>
      </c>
      <c r="B37" s="458" t="str">
        <f>IF(NOMINA!B30="","",NOMINA!B30)</f>
        <v>  </v>
      </c>
      <c r="C37" s="456"/>
      <c r="D37" s="456"/>
      <c r="E37" s="456"/>
      <c r="F37" s="456"/>
      <c r="G37" s="456"/>
      <c r="H37" s="456"/>
      <c r="I37" s="456"/>
      <c r="J37" s="456"/>
      <c r="K37" s="456"/>
      <c r="L37" s="456"/>
      <c r="M37" s="456"/>
      <c r="N37" s="456"/>
      <c r="O37" s="459"/>
      <c r="P37" s="459"/>
      <c r="Q37" s="459"/>
      <c r="R37" s="459"/>
      <c r="S37" s="459"/>
      <c r="T37" s="459"/>
      <c r="U37" s="459"/>
      <c r="V37" s="459"/>
      <c r="W37" s="459"/>
      <c r="X37" s="459"/>
      <c r="Y37" s="459"/>
      <c r="Z37" s="459"/>
      <c r="AA37" s="459"/>
      <c r="AB37" s="459"/>
      <c r="AC37" s="459"/>
      <c r="AD37" s="459"/>
      <c r="AE37" s="459"/>
      <c r="AF37" s="459"/>
      <c r="AG37" s="459"/>
      <c r="AH37" s="459"/>
      <c r="AI37" s="459"/>
      <c r="AJ37" s="459"/>
      <c r="AK37" s="459"/>
      <c r="AL37" s="459"/>
      <c r="AM37" s="459"/>
      <c r="AN37" s="459"/>
      <c r="AO37" s="459"/>
      <c r="AP37" s="459"/>
      <c r="AQ37" s="459"/>
      <c r="AR37" s="459"/>
      <c r="AS37" s="459"/>
      <c r="AT37" s="459"/>
      <c r="AU37" s="459"/>
      <c r="AV37" s="459"/>
      <c r="AW37" s="459"/>
      <c r="AX37" s="459"/>
    </row>
    <row r="38" ht="24" customHeight="1" hidden="1" spans="1:50" x14ac:dyDescent="0.25">
      <c r="A38" s="461">
        <v>31</v>
      </c>
      <c r="B38" s="458" t="str">
        <f>IF(NOMINA!B31="","",NOMINA!B31)</f>
        <v>  </v>
      </c>
      <c r="C38" s="456"/>
      <c r="D38" s="456"/>
      <c r="E38" s="456"/>
      <c r="F38" s="456"/>
      <c r="G38" s="456"/>
      <c r="H38" s="456"/>
      <c r="I38" s="456"/>
      <c r="J38" s="456"/>
      <c r="K38" s="456"/>
      <c r="L38" s="456"/>
      <c r="M38" s="456"/>
      <c r="N38" s="456"/>
      <c r="O38" s="459"/>
      <c r="P38" s="459"/>
      <c r="Q38" s="459"/>
      <c r="R38" s="459"/>
      <c r="S38" s="459"/>
      <c r="T38" s="459"/>
      <c r="U38" s="459"/>
      <c r="V38" s="459"/>
      <c r="W38" s="459"/>
      <c r="X38" s="459"/>
      <c r="Y38" s="459"/>
      <c r="Z38" s="459"/>
      <c r="AA38" s="459"/>
      <c r="AB38" s="459"/>
      <c r="AC38" s="459"/>
      <c r="AD38" s="459"/>
      <c r="AE38" s="459"/>
      <c r="AF38" s="459"/>
      <c r="AG38" s="459"/>
      <c r="AH38" s="459"/>
      <c r="AI38" s="459"/>
      <c r="AJ38" s="459"/>
      <c r="AK38" s="459"/>
      <c r="AL38" s="459"/>
      <c r="AM38" s="459"/>
      <c r="AN38" s="459"/>
      <c r="AO38" s="459"/>
      <c r="AP38" s="459"/>
      <c r="AQ38" s="459"/>
      <c r="AR38" s="459"/>
      <c r="AS38" s="459"/>
      <c r="AT38" s="459"/>
      <c r="AU38" s="459"/>
      <c r="AV38" s="459"/>
      <c r="AW38" s="459"/>
      <c r="AX38" s="459"/>
    </row>
    <row r="39" ht="24" customHeight="1" hidden="1" spans="1:50" x14ac:dyDescent="0.25">
      <c r="A39" s="461">
        <v>32</v>
      </c>
      <c r="B39" s="458" t="str">
        <f>IF(NOMINA!B32="","",NOMINA!B32)</f>
        <v>  </v>
      </c>
      <c r="C39" s="456"/>
      <c r="D39" s="456"/>
      <c r="E39" s="456"/>
      <c r="F39" s="456"/>
      <c r="G39" s="456"/>
      <c r="H39" s="456"/>
      <c r="I39" s="456"/>
      <c r="J39" s="456"/>
      <c r="K39" s="456"/>
      <c r="L39" s="456"/>
      <c r="M39" s="456"/>
      <c r="N39" s="456"/>
      <c r="O39" s="459"/>
      <c r="P39" s="459"/>
      <c r="Q39" s="459"/>
      <c r="R39" s="459"/>
      <c r="S39" s="459"/>
      <c r="T39" s="459"/>
      <c r="U39" s="459"/>
      <c r="V39" s="459"/>
      <c r="W39" s="459"/>
      <c r="X39" s="459"/>
      <c r="Y39" s="459"/>
      <c r="Z39" s="459"/>
      <c r="AA39" s="459"/>
      <c r="AB39" s="459"/>
      <c r="AC39" s="459"/>
      <c r="AD39" s="459"/>
      <c r="AE39" s="459"/>
      <c r="AF39" s="459"/>
      <c r="AG39" s="459"/>
      <c r="AH39" s="459"/>
      <c r="AI39" s="459"/>
      <c r="AJ39" s="459"/>
      <c r="AK39" s="459"/>
      <c r="AL39" s="459"/>
      <c r="AM39" s="459"/>
      <c r="AN39" s="459"/>
      <c r="AO39" s="459"/>
      <c r="AP39" s="459"/>
      <c r="AQ39" s="459"/>
      <c r="AR39" s="459"/>
      <c r="AS39" s="459"/>
      <c r="AT39" s="459"/>
      <c r="AU39" s="459"/>
      <c r="AV39" s="459"/>
      <c r="AW39" s="459"/>
      <c r="AX39" s="459"/>
    </row>
    <row r="40" ht="24" customHeight="1" hidden="1" spans="1:50" x14ac:dyDescent="0.25">
      <c r="A40" s="461">
        <v>33</v>
      </c>
      <c r="B40" s="458" t="str">
        <f>IF(NOMINA!B33="","",NOMINA!B33)</f>
        <v>  </v>
      </c>
      <c r="C40" s="456"/>
      <c r="D40" s="456"/>
      <c r="E40" s="456"/>
      <c r="F40" s="456"/>
      <c r="G40" s="456"/>
      <c r="H40" s="456"/>
      <c r="I40" s="456"/>
      <c r="J40" s="456"/>
      <c r="K40" s="456"/>
      <c r="L40" s="456"/>
      <c r="M40" s="456"/>
      <c r="N40" s="456"/>
      <c r="O40" s="459"/>
      <c r="P40" s="459"/>
      <c r="Q40" s="459"/>
      <c r="R40" s="459"/>
      <c r="S40" s="459"/>
      <c r="T40" s="459"/>
      <c r="U40" s="459"/>
      <c r="V40" s="459"/>
      <c r="W40" s="459"/>
      <c r="X40" s="459"/>
      <c r="Y40" s="459"/>
      <c r="Z40" s="459"/>
      <c r="AA40" s="459"/>
      <c r="AB40" s="459"/>
      <c r="AC40" s="459"/>
      <c r="AD40" s="459"/>
      <c r="AE40" s="459"/>
      <c r="AF40" s="459"/>
      <c r="AG40" s="459"/>
      <c r="AH40" s="459"/>
      <c r="AI40" s="459"/>
      <c r="AJ40" s="459"/>
      <c r="AK40" s="459"/>
      <c r="AL40" s="459"/>
      <c r="AM40" s="459"/>
      <c r="AN40" s="459"/>
      <c r="AO40" s="459"/>
      <c r="AP40" s="459"/>
      <c r="AQ40" s="459"/>
      <c r="AR40" s="459"/>
      <c r="AS40" s="459"/>
      <c r="AT40" s="459"/>
      <c r="AU40" s="459"/>
      <c r="AV40" s="459"/>
      <c r="AW40" s="459"/>
      <c r="AX40" s="459"/>
    </row>
    <row r="41" ht="24" customHeight="1" hidden="1" spans="1:50" x14ac:dyDescent="0.25">
      <c r="A41" s="461">
        <v>34</v>
      </c>
      <c r="B41" s="458" t="str">
        <f>IF(NOMINA!B34="","",NOMINA!B34)</f>
        <v>  </v>
      </c>
      <c r="C41" s="456"/>
      <c r="D41" s="456"/>
      <c r="E41" s="456"/>
      <c r="F41" s="456"/>
      <c r="G41" s="456"/>
      <c r="H41" s="456"/>
      <c r="I41" s="456"/>
      <c r="J41" s="456"/>
      <c r="K41" s="456"/>
      <c r="L41" s="456"/>
      <c r="M41" s="456"/>
      <c r="N41" s="456"/>
      <c r="O41" s="459"/>
      <c r="P41" s="459"/>
      <c r="Q41" s="459"/>
      <c r="R41" s="459"/>
      <c r="S41" s="459"/>
      <c r="T41" s="459"/>
      <c r="U41" s="459"/>
      <c r="V41" s="459"/>
      <c r="W41" s="459"/>
      <c r="X41" s="459"/>
      <c r="Y41" s="459"/>
      <c r="Z41" s="459"/>
      <c r="AA41" s="459"/>
      <c r="AB41" s="459"/>
      <c r="AC41" s="459"/>
      <c r="AD41" s="459"/>
      <c r="AE41" s="459"/>
      <c r="AF41" s="459"/>
      <c r="AG41" s="459"/>
      <c r="AH41" s="459"/>
      <c r="AI41" s="459"/>
      <c r="AJ41" s="459"/>
      <c r="AK41" s="459"/>
      <c r="AL41" s="459"/>
      <c r="AM41" s="459"/>
      <c r="AN41" s="459"/>
      <c r="AO41" s="459"/>
      <c r="AP41" s="459"/>
      <c r="AQ41" s="459"/>
      <c r="AR41" s="459"/>
      <c r="AS41" s="459"/>
      <c r="AT41" s="459"/>
      <c r="AU41" s="459"/>
      <c r="AV41" s="459"/>
      <c r="AW41" s="459"/>
      <c r="AX41" s="459"/>
    </row>
    <row r="42" ht="24" customHeight="1" hidden="1" spans="1:50" x14ac:dyDescent="0.25">
      <c r="A42" s="461">
        <v>35</v>
      </c>
      <c r="B42" s="458" t="str">
        <f>IF(NOMINA!B35="","",NOMINA!B35)</f>
        <v>  </v>
      </c>
      <c r="C42" s="456"/>
      <c r="D42" s="456"/>
      <c r="E42" s="456"/>
      <c r="F42" s="456"/>
      <c r="G42" s="456"/>
      <c r="H42" s="456"/>
      <c r="I42" s="456"/>
      <c r="J42" s="456"/>
      <c r="K42" s="456"/>
      <c r="L42" s="456"/>
      <c r="M42" s="456"/>
      <c r="N42" s="456"/>
      <c r="O42" s="459"/>
      <c r="P42" s="459"/>
      <c r="Q42" s="459"/>
      <c r="R42" s="459"/>
      <c r="S42" s="459"/>
      <c r="T42" s="459"/>
      <c r="U42" s="459"/>
      <c r="V42" s="459"/>
      <c r="W42" s="459"/>
      <c r="X42" s="459"/>
      <c r="Y42" s="459"/>
      <c r="Z42" s="459"/>
      <c r="AA42" s="459"/>
      <c r="AB42" s="459"/>
      <c r="AC42" s="459"/>
      <c r="AD42" s="459"/>
      <c r="AE42" s="459"/>
      <c r="AF42" s="459"/>
      <c r="AG42" s="459"/>
      <c r="AH42" s="459"/>
      <c r="AI42" s="459"/>
      <c r="AJ42" s="459"/>
      <c r="AK42" s="459"/>
      <c r="AL42" s="459"/>
      <c r="AM42" s="459"/>
      <c r="AN42" s="459"/>
      <c r="AO42" s="459"/>
      <c r="AP42" s="459"/>
      <c r="AQ42" s="459"/>
      <c r="AR42" s="459"/>
      <c r="AS42" s="459"/>
      <c r="AT42" s="459"/>
      <c r="AU42" s="459"/>
      <c r="AV42" s="459"/>
      <c r="AW42" s="459"/>
      <c r="AX42" s="459"/>
    </row>
    <row r="43" ht="24" customHeight="1" hidden="1" spans="1:50" x14ac:dyDescent="0.25">
      <c r="A43" s="461">
        <v>36</v>
      </c>
      <c r="B43" s="458" t="str">
        <f>IF(NOMINA!B36="","",NOMINA!B36)</f>
        <v>  </v>
      </c>
      <c r="C43" s="456"/>
      <c r="D43" s="456"/>
      <c r="E43" s="456"/>
      <c r="F43" s="456"/>
      <c r="G43" s="456"/>
      <c r="H43" s="456"/>
      <c r="I43" s="456"/>
      <c r="J43" s="456"/>
      <c r="K43" s="456"/>
      <c r="L43" s="456"/>
      <c r="M43" s="456"/>
      <c r="N43" s="456"/>
      <c r="O43" s="459"/>
      <c r="P43" s="459"/>
      <c r="Q43" s="459"/>
      <c r="R43" s="459"/>
      <c r="S43" s="459"/>
      <c r="T43" s="459"/>
      <c r="U43" s="459"/>
      <c r="V43" s="459"/>
      <c r="W43" s="459"/>
      <c r="X43" s="459"/>
      <c r="Y43" s="459"/>
      <c r="Z43" s="459"/>
      <c r="AA43" s="459"/>
      <c r="AB43" s="459"/>
      <c r="AC43" s="459"/>
      <c r="AD43" s="459"/>
      <c r="AE43" s="459"/>
      <c r="AF43" s="459"/>
      <c r="AG43" s="459"/>
      <c r="AH43" s="459"/>
      <c r="AI43" s="459"/>
      <c r="AJ43" s="459"/>
      <c r="AK43" s="459"/>
      <c r="AL43" s="459"/>
      <c r="AM43" s="459"/>
      <c r="AN43" s="459"/>
      <c r="AO43" s="459"/>
      <c r="AP43" s="459"/>
      <c r="AQ43" s="459"/>
      <c r="AR43" s="459"/>
      <c r="AS43" s="459"/>
      <c r="AT43" s="459"/>
      <c r="AU43" s="459"/>
      <c r="AV43" s="459"/>
      <c r="AW43" s="459"/>
      <c r="AX43" s="459"/>
    </row>
    <row r="44" ht="24" customHeight="1" hidden="1" spans="1:50" x14ac:dyDescent="0.25">
      <c r="A44" s="461">
        <v>37</v>
      </c>
      <c r="B44" s="458" t="str">
        <f>IF(NOMINA!B37="","",NOMINA!B37)</f>
        <v>  </v>
      </c>
      <c r="C44" s="456"/>
      <c r="D44" s="456"/>
      <c r="E44" s="456"/>
      <c r="F44" s="456"/>
      <c r="G44" s="456"/>
      <c r="H44" s="456"/>
      <c r="I44" s="456"/>
      <c r="J44" s="456"/>
      <c r="K44" s="456"/>
      <c r="L44" s="456"/>
      <c r="M44" s="456"/>
      <c r="N44" s="456"/>
      <c r="O44" s="459"/>
      <c r="P44" s="459"/>
      <c r="Q44" s="459"/>
      <c r="R44" s="459"/>
      <c r="S44" s="459"/>
      <c r="T44" s="459"/>
      <c r="U44" s="459"/>
      <c r="V44" s="459"/>
      <c r="W44" s="459"/>
      <c r="X44" s="459"/>
      <c r="Y44" s="459"/>
      <c r="Z44" s="459"/>
      <c r="AA44" s="459"/>
      <c r="AB44" s="459"/>
      <c r="AC44" s="459"/>
      <c r="AD44" s="459"/>
      <c r="AE44" s="459"/>
      <c r="AF44" s="459"/>
      <c r="AG44" s="459"/>
      <c r="AH44" s="459"/>
      <c r="AI44" s="459"/>
      <c r="AJ44" s="459"/>
      <c r="AK44" s="459"/>
      <c r="AL44" s="459"/>
      <c r="AM44" s="459"/>
      <c r="AN44" s="459"/>
      <c r="AO44" s="459"/>
      <c r="AP44" s="459"/>
      <c r="AQ44" s="459"/>
      <c r="AR44" s="459"/>
      <c r="AS44" s="459"/>
      <c r="AT44" s="459"/>
      <c r="AU44" s="459"/>
      <c r="AV44" s="459"/>
      <c r="AW44" s="459"/>
      <c r="AX44" s="459"/>
    </row>
    <row r="45" ht="24" customHeight="1" hidden="1" spans="1:50" x14ac:dyDescent="0.25">
      <c r="A45" s="461">
        <v>38</v>
      </c>
      <c r="B45" s="458" t="str">
        <f>IF(NOMINA!B38="","",NOMINA!B38)</f>
        <v>  </v>
      </c>
      <c r="C45" s="456"/>
      <c r="D45" s="456"/>
      <c r="E45" s="456"/>
      <c r="F45" s="456"/>
      <c r="G45" s="456"/>
      <c r="H45" s="456"/>
      <c r="I45" s="456"/>
      <c r="J45" s="456"/>
      <c r="K45" s="456"/>
      <c r="L45" s="456"/>
      <c r="M45" s="456"/>
      <c r="N45" s="456"/>
      <c r="O45" s="459"/>
      <c r="P45" s="459"/>
      <c r="Q45" s="459"/>
      <c r="R45" s="459"/>
      <c r="S45" s="459"/>
      <c r="T45" s="459"/>
      <c r="U45" s="459"/>
      <c r="V45" s="459"/>
      <c r="W45" s="459"/>
      <c r="X45" s="459"/>
      <c r="Y45" s="459"/>
      <c r="Z45" s="459"/>
      <c r="AA45" s="459"/>
      <c r="AB45" s="459"/>
      <c r="AC45" s="459"/>
      <c r="AD45" s="459"/>
      <c r="AE45" s="459"/>
      <c r="AF45" s="459"/>
      <c r="AG45" s="459"/>
      <c r="AH45" s="459"/>
      <c r="AI45" s="459"/>
      <c r="AJ45" s="459"/>
      <c r="AK45" s="459"/>
      <c r="AL45" s="459"/>
      <c r="AM45" s="459"/>
      <c r="AN45" s="459"/>
      <c r="AO45" s="459"/>
      <c r="AP45" s="459"/>
      <c r="AQ45" s="459"/>
      <c r="AR45" s="459"/>
      <c r="AS45" s="459"/>
      <c r="AT45" s="459"/>
      <c r="AU45" s="459"/>
      <c r="AV45" s="459"/>
      <c r="AW45" s="459"/>
      <c r="AX45" s="459"/>
    </row>
    <row r="46" ht="24" customHeight="1" hidden="1" spans="1:50" x14ac:dyDescent="0.25">
      <c r="A46" s="461">
        <v>39</v>
      </c>
      <c r="B46" s="458" t="str">
        <f>IF(NOMINA!B39="","",NOMINA!B39)</f>
        <v>  </v>
      </c>
      <c r="C46" s="456"/>
      <c r="D46" s="456"/>
      <c r="E46" s="456"/>
      <c r="F46" s="456"/>
      <c r="G46" s="456"/>
      <c r="H46" s="456"/>
      <c r="I46" s="456"/>
      <c r="J46" s="456"/>
      <c r="K46" s="456"/>
      <c r="L46" s="456"/>
      <c r="M46" s="456"/>
      <c r="N46" s="456"/>
      <c r="O46" s="459"/>
      <c r="P46" s="459"/>
      <c r="Q46" s="459"/>
      <c r="R46" s="459"/>
      <c r="S46" s="459"/>
      <c r="T46" s="459"/>
      <c r="U46" s="459"/>
      <c r="V46" s="459"/>
      <c r="W46" s="459"/>
      <c r="X46" s="459"/>
      <c r="Y46" s="459"/>
      <c r="Z46" s="459"/>
      <c r="AA46" s="459"/>
      <c r="AB46" s="459"/>
      <c r="AC46" s="459"/>
      <c r="AD46" s="459"/>
      <c r="AE46" s="459"/>
      <c r="AF46" s="459"/>
      <c r="AG46" s="459"/>
      <c r="AH46" s="459"/>
      <c r="AI46" s="459"/>
      <c r="AJ46" s="459"/>
      <c r="AK46" s="459"/>
      <c r="AL46" s="459"/>
      <c r="AM46" s="459"/>
      <c r="AN46" s="459"/>
      <c r="AO46" s="459"/>
      <c r="AP46" s="459"/>
      <c r="AQ46" s="459"/>
      <c r="AR46" s="459"/>
      <c r="AS46" s="459"/>
      <c r="AT46" s="459"/>
      <c r="AU46" s="459"/>
      <c r="AV46" s="459"/>
      <c r="AW46" s="459"/>
      <c r="AX46" s="459"/>
    </row>
    <row r="47" ht="24" customHeight="1" hidden="1" spans="1:50" x14ac:dyDescent="0.25">
      <c r="A47" s="461">
        <v>40</v>
      </c>
      <c r="B47" s="458" t="str">
        <f>IF(NOMINA!B40="","",NOMINA!B40)</f>
        <v>  </v>
      </c>
      <c r="C47" s="456"/>
      <c r="D47" s="456"/>
      <c r="E47" s="456"/>
      <c r="F47" s="456"/>
      <c r="G47" s="456"/>
      <c r="H47" s="456"/>
      <c r="I47" s="456"/>
      <c r="J47" s="456"/>
      <c r="K47" s="456"/>
      <c r="L47" s="456"/>
      <c r="M47" s="456"/>
      <c r="N47" s="456"/>
      <c r="O47" s="459"/>
      <c r="P47" s="459"/>
      <c r="Q47" s="459"/>
      <c r="R47" s="459"/>
      <c r="S47" s="459"/>
      <c r="T47" s="459"/>
      <c r="U47" s="459"/>
      <c r="V47" s="459"/>
      <c r="W47" s="459"/>
      <c r="X47" s="459"/>
      <c r="Y47" s="459"/>
      <c r="Z47" s="459"/>
      <c r="AA47" s="459"/>
      <c r="AB47" s="459"/>
      <c r="AC47" s="459"/>
      <c r="AD47" s="459"/>
      <c r="AE47" s="459"/>
      <c r="AF47" s="459"/>
      <c r="AG47" s="459"/>
      <c r="AH47" s="459"/>
      <c r="AI47" s="459"/>
      <c r="AJ47" s="459"/>
      <c r="AK47" s="459"/>
      <c r="AL47" s="459"/>
      <c r="AM47" s="459"/>
      <c r="AN47" s="459"/>
      <c r="AO47" s="459"/>
      <c r="AP47" s="459"/>
      <c r="AQ47" s="459"/>
      <c r="AR47" s="459"/>
      <c r="AS47" s="459"/>
      <c r="AT47" s="459"/>
      <c r="AU47" s="459"/>
      <c r="AV47" s="459"/>
      <c r="AW47" s="459"/>
      <c r="AX47" s="459"/>
    </row>
    <row r="48" ht="24" customHeight="1" hidden="1" spans="1:50" x14ac:dyDescent="0.25">
      <c r="A48" s="461">
        <v>41</v>
      </c>
      <c r="B48" s="458" t="str">
        <f>IF(NOMINA!B41="","",NOMINA!B41)</f>
        <v>  </v>
      </c>
      <c r="C48" s="456"/>
      <c r="D48" s="456"/>
      <c r="E48" s="456"/>
      <c r="F48" s="456"/>
      <c r="G48" s="456"/>
      <c r="H48" s="456"/>
      <c r="I48" s="456"/>
      <c r="J48" s="456"/>
      <c r="K48" s="456"/>
      <c r="L48" s="456"/>
      <c r="M48" s="456"/>
      <c r="N48" s="456"/>
      <c r="O48" s="459"/>
      <c r="P48" s="459"/>
      <c r="Q48" s="459"/>
      <c r="R48" s="459"/>
      <c r="S48" s="459"/>
      <c r="T48" s="459"/>
      <c r="U48" s="459"/>
      <c r="V48" s="459"/>
      <c r="W48" s="459"/>
      <c r="X48" s="459"/>
      <c r="Y48" s="459"/>
      <c r="Z48" s="459"/>
      <c r="AA48" s="459"/>
      <c r="AB48" s="459"/>
      <c r="AC48" s="459"/>
      <c r="AD48" s="459"/>
      <c r="AE48" s="459"/>
      <c r="AF48" s="459"/>
      <c r="AG48" s="459"/>
      <c r="AH48" s="459"/>
      <c r="AI48" s="459"/>
      <c r="AJ48" s="459"/>
      <c r="AK48" s="459"/>
      <c r="AL48" s="459"/>
      <c r="AM48" s="459"/>
      <c r="AN48" s="459"/>
      <c r="AO48" s="459"/>
      <c r="AP48" s="459"/>
      <c r="AQ48" s="459"/>
      <c r="AR48" s="459"/>
      <c r="AS48" s="459"/>
      <c r="AT48" s="459"/>
      <c r="AU48" s="459"/>
      <c r="AV48" s="459"/>
      <c r="AW48" s="459"/>
      <c r="AX48" s="459"/>
    </row>
    <row r="49" ht="23.25" customHeight="1" hidden="1" spans="1:50" x14ac:dyDescent="0.25">
      <c r="A49" s="461">
        <v>42</v>
      </c>
      <c r="B49" s="458" t="str">
        <f>IF(NOMINA!B42="","",NOMINA!B42)</f>
        <v>  </v>
      </c>
      <c r="C49" s="456"/>
      <c r="D49" s="456"/>
      <c r="E49" s="456"/>
      <c r="F49" s="456"/>
      <c r="G49" s="456"/>
      <c r="H49" s="456"/>
      <c r="I49" s="456"/>
      <c r="J49" s="456"/>
      <c r="K49" s="456"/>
      <c r="L49" s="456"/>
      <c r="M49" s="456"/>
      <c r="N49" s="456"/>
      <c r="O49" s="459"/>
      <c r="P49" s="459"/>
      <c r="Q49" s="459"/>
      <c r="R49" s="459"/>
      <c r="S49" s="459"/>
      <c r="T49" s="459"/>
      <c r="U49" s="459"/>
      <c r="V49" s="459"/>
      <c r="W49" s="459"/>
      <c r="X49" s="459"/>
      <c r="Y49" s="459"/>
      <c r="Z49" s="459"/>
      <c r="AA49" s="459"/>
      <c r="AB49" s="459"/>
      <c r="AC49" s="459"/>
      <c r="AD49" s="459"/>
      <c r="AE49" s="459"/>
      <c r="AF49" s="459"/>
      <c r="AG49" s="459"/>
      <c r="AH49" s="459"/>
      <c r="AI49" s="459"/>
      <c r="AJ49" s="459"/>
      <c r="AK49" s="459"/>
      <c r="AL49" s="459"/>
      <c r="AM49" s="459"/>
      <c r="AN49" s="459"/>
      <c r="AO49" s="459"/>
      <c r="AP49" s="459"/>
      <c r="AQ49" s="459"/>
      <c r="AR49" s="459"/>
      <c r="AS49" s="459"/>
      <c r="AT49" s="459"/>
      <c r="AU49" s="459"/>
      <c r="AV49" s="459"/>
      <c r="AW49" s="459"/>
      <c r="AX49" s="459"/>
    </row>
    <row r="50" ht="20.25" customHeight="1" hidden="1" spans="1:50" x14ac:dyDescent="0.25">
      <c r="A50" s="462">
        <v>43</v>
      </c>
      <c r="B50" s="463" t="str">
        <f>IF(NOMINA!B43="","",NOMINA!B43)</f>
        <v>  </v>
      </c>
      <c r="C50" s="464"/>
      <c r="D50" s="464"/>
      <c r="E50" s="464"/>
      <c r="F50" s="464"/>
      <c r="G50" s="464"/>
      <c r="H50" s="464"/>
      <c r="I50" s="464"/>
      <c r="J50" s="464"/>
      <c r="K50" s="464"/>
      <c r="L50" s="464"/>
      <c r="M50" s="464"/>
      <c r="N50" s="464"/>
      <c r="O50" s="459"/>
      <c r="P50" s="459"/>
      <c r="Q50" s="459"/>
      <c r="R50" s="459"/>
      <c r="S50" s="459"/>
      <c r="T50" s="459"/>
      <c r="U50" s="459"/>
      <c r="V50" s="459"/>
      <c r="W50" s="459"/>
      <c r="X50" s="459"/>
      <c r="Y50" s="459"/>
      <c r="Z50" s="459"/>
      <c r="AA50" s="459"/>
      <c r="AB50" s="459"/>
      <c r="AC50" s="459"/>
      <c r="AD50" s="459"/>
      <c r="AE50" s="459"/>
      <c r="AF50" s="459"/>
      <c r="AG50" s="459"/>
      <c r="AH50" s="459"/>
      <c r="AI50" s="459"/>
      <c r="AJ50" s="459"/>
      <c r="AK50" s="459"/>
      <c r="AL50" s="459"/>
      <c r="AM50" s="459"/>
      <c r="AN50" s="465"/>
      <c r="AO50" s="466"/>
      <c r="AP50" s="466"/>
      <c r="AQ50" s="466"/>
      <c r="AR50" s="466"/>
      <c r="AS50" s="466"/>
      <c r="AT50" s="466"/>
      <c r="AU50" s="466"/>
      <c r="AV50" s="466"/>
      <c r="AW50" s="466"/>
      <c r="AX50" s="467"/>
    </row>
    <row r="51" ht="20.25" customHeight="1" hidden="1" spans="1:39" x14ac:dyDescent="0.25">
      <c r="A51" s="461">
        <v>44</v>
      </c>
      <c r="B51" s="458" t="str">
        <f>IF(NOMINA!B44="","",NOMINA!B44)</f>
        <v>  </v>
      </c>
      <c r="C51" s="456"/>
      <c r="D51" s="456"/>
      <c r="E51" s="456"/>
      <c r="F51" s="456"/>
      <c r="G51" s="456"/>
      <c r="H51" s="456"/>
      <c r="I51" s="456"/>
      <c r="J51" s="456"/>
      <c r="K51" s="456"/>
      <c r="L51" s="456"/>
      <c r="M51" s="456"/>
      <c r="N51" s="456"/>
      <c r="O51" s="459"/>
      <c r="P51" s="459"/>
      <c r="Q51" s="459"/>
      <c r="R51" s="459"/>
      <c r="S51" s="459"/>
      <c r="T51" s="459"/>
      <c r="U51" s="459"/>
      <c r="V51" s="459"/>
      <c r="W51" s="459"/>
      <c r="X51" s="459"/>
      <c r="Y51" s="459"/>
      <c r="Z51" s="459"/>
      <c r="AA51" s="459"/>
      <c r="AB51" s="459"/>
      <c r="AC51" s="459"/>
      <c r="AD51" s="459"/>
      <c r="AE51" s="459"/>
      <c r="AF51" s="459"/>
      <c r="AG51" s="459"/>
      <c r="AH51" s="459"/>
      <c r="AI51" s="459"/>
      <c r="AJ51" s="459"/>
      <c r="AK51" s="459"/>
      <c r="AL51" s="459"/>
      <c r="AM51" s="459"/>
    </row>
    <row r="52" ht="20.25" customHeight="1" hidden="1" spans="1:39" x14ac:dyDescent="0.25">
      <c r="A52" s="462">
        <v>45</v>
      </c>
      <c r="B52" s="463" t="str">
        <f>IF(NOMINA!B45="","",NOMINA!B45)</f>
        <v>  </v>
      </c>
      <c r="C52" s="464"/>
      <c r="D52" s="464"/>
      <c r="E52" s="464"/>
      <c r="F52" s="464"/>
      <c r="G52" s="464"/>
      <c r="H52" s="464"/>
      <c r="I52" s="464"/>
      <c r="J52" s="464"/>
      <c r="K52" s="464"/>
      <c r="L52" s="464"/>
      <c r="M52" s="464"/>
      <c r="N52" s="464"/>
      <c r="O52" s="459"/>
      <c r="P52" s="459"/>
      <c r="Q52" s="459"/>
      <c r="R52" s="459"/>
      <c r="S52" s="459"/>
      <c r="T52" s="459"/>
      <c r="U52" s="459"/>
      <c r="V52" s="459"/>
      <c r="W52" s="459"/>
      <c r="X52" s="459"/>
      <c r="Y52" s="459"/>
      <c r="Z52" s="459"/>
      <c r="AA52" s="459"/>
      <c r="AB52" s="459"/>
      <c r="AC52" s="459"/>
      <c r="AD52" s="459"/>
      <c r="AE52" s="459"/>
      <c r="AF52" s="459"/>
      <c r="AG52" s="459"/>
      <c r="AH52" s="459"/>
      <c r="AI52" s="459"/>
      <c r="AJ52" s="459"/>
      <c r="AK52" s="459"/>
      <c r="AL52" s="459"/>
      <c r="AM52" s="459"/>
    </row>
  </sheetData>
  <sheetProtection selectLockedCells="1"/>
  <mergeCells count="3">
    <mergeCell ref="A2:AX2"/>
    <mergeCell ref="A6:A7"/>
    <mergeCell ref="B6:B7"/>
  </mergeCells>
  <pageMargins left="0.4724409448818898" right="0.2755905511811024" top="0.5905511811023623" bottom="0.3937007874015748" header="0.31496062992125984" footer="0.31496062992125984"/>
  <pageSetup orientation="landscape" horizontalDpi="4294967295" verticalDpi="4294967295" scale="9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NOMINA</vt:lpstr>
      <vt:lpstr>FILIACIÓN </vt:lpstr>
      <vt:lpstr>ESTADISTICAS </vt:lpstr>
      <vt:lpstr>HORARIO</vt:lpstr>
      <vt:lpstr>PROG AV</vt:lpstr>
      <vt:lpstr>FECHAS CIVICAS</vt:lpstr>
      <vt:lpstr>ASIST TRIM</vt:lpstr>
      <vt:lpstr>AUTOEVALUACIÓN</vt:lpstr>
      <vt:lpstr>EVAL SER Y DECIDIR</vt:lpstr>
      <vt:lpstr>LENG</vt:lpstr>
      <vt:lpstr>CIEN SOC</vt:lpstr>
      <vt:lpstr>ED FISICA </vt:lpstr>
      <vt:lpstr>ED MUSICA</vt:lpstr>
      <vt:lpstr>ARTES PL</vt:lpstr>
      <vt:lpstr>MATE</vt:lpstr>
      <vt:lpstr>TECN TECN</vt:lpstr>
      <vt:lpstr>CIEN NAT</vt:lpstr>
      <vt:lpstr>RELIGION</vt:lpstr>
      <vt:lpstr>CENTRAL BIM</vt:lpstr>
      <vt:lpstr>CRONOLOGIA DE PROM</vt:lpstr>
      <vt:lpstr>CONT UNIFORME</vt:lpstr>
      <vt:lpstr>REV DE TAREAS</vt:lpstr>
      <vt:lpstr>REV DE ARCHIV</vt:lpstr>
      <vt:lpstr>CONT ESCRITURA</vt:lpstr>
      <vt:lpstr>CONT COBROS</vt:lpstr>
      <vt:lpstr>ACT PADRES</vt:lpstr>
      <vt:lpstr>DIARIO</vt:lpstr>
      <vt:lpstr>SEGUIMIENTO </vt:lpstr>
    </vt:vector>
  </TitlesOfParts>
  <Company>www.intercambiosvirtuales.org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minedu</dc:creator>
  <cp:lastModifiedBy>HP ALVIN</cp:lastModifiedBy>
  <cp:lastPrinted>2024-03-22T19:05:28Z</cp:lastPrinted>
  <dcterms:created xsi:type="dcterms:W3CDTF">2014-02-22T03:56:23Z</dcterms:created>
  <dcterms:modified xsi:type="dcterms:W3CDTF">2024-03-29T20:51:55Z</dcterms:modified>
</cp:coreProperties>
</file>