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updateLinks="alway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P ALVIN\Documents\New Cuaderno Pedagógico, diseñar\PRIMARIA 2024\BEATRIZ HARTMANN DE BEDREGAL\5º A Registro 2024 Sara Valdivia Arancibia\"/>
    </mc:Choice>
  </mc:AlternateContent>
  <xr:revisionPtr revIDLastSave="0" documentId="13_ncr:1_{8736D88C-6DF4-4F59-B766-AED3260C8AAD}" xr6:coauthVersionLast="47" xr6:coauthVersionMax="47" xr10:uidLastSave="{00000000-0000-0000-0000-000000000000}"/>
  <bookViews>
    <workbookView xWindow="-120" yWindow="-120" windowWidth="20730" windowHeight="11160" tabRatio="867" firstSheet="1" activeTab="1" xr2:uid="{00000000-000D-0000-FFFF-FFFF00000000}"/>
  </bookViews>
  <sheets>
    <sheet name="NOMINA" sheetId="21" state="hidden" r:id="rId1"/>
    <sheet name="FILIACIÓN " sheetId="107" r:id="rId2"/>
    <sheet name="ESTADISTICAS " sheetId="76" r:id="rId3"/>
    <sheet name="HORARIO" sheetId="78" r:id="rId4"/>
    <sheet name="PROG AV" sheetId="80" r:id="rId5"/>
    <sheet name="FECHAS CIVICAS" sheetId="81" r:id="rId6"/>
    <sheet name="ASIST TRIM" sheetId="79" r:id="rId7"/>
    <sheet name="AUTOEVALUACIÓN" sheetId="111" r:id="rId8"/>
    <sheet name="EVAL SER Y DECIDIR" sheetId="106" r:id="rId9"/>
    <sheet name="LENG" sheetId="83" r:id="rId10"/>
    <sheet name="CIEN SOC" sheetId="84" r:id="rId11"/>
    <sheet name="ED FISICA " sheetId="85" r:id="rId12"/>
    <sheet name="ED MUSICA" sheetId="86" r:id="rId13"/>
    <sheet name="ARTES PL" sheetId="87" r:id="rId14"/>
    <sheet name="MATE" sheetId="88" r:id="rId15"/>
    <sheet name="TECN TECN" sheetId="89" r:id="rId16"/>
    <sheet name="CIEN NAT" sheetId="90" r:id="rId17"/>
    <sheet name="RELIGION" sheetId="91" r:id="rId18"/>
    <sheet name="CENTRAL BIM" sheetId="92" r:id="rId19"/>
    <sheet name="CRONOLOGIA DE PROM" sheetId="121" r:id="rId20"/>
    <sheet name="CONT UNIFORME" sheetId="118" r:id="rId21"/>
    <sheet name="REV DE TAREAS" sheetId="119" r:id="rId22"/>
    <sheet name="REV DE ARCHIV" sheetId="98" r:id="rId23"/>
    <sheet name="CONT ESCRITURA" sheetId="99" r:id="rId24"/>
    <sheet name="CONT COBROS" sheetId="101" r:id="rId25"/>
    <sheet name="ACT PADRES" sheetId="102" r:id="rId26"/>
    <sheet name="DIARIO" sheetId="103" r:id="rId27"/>
    <sheet name="SEGUIMIENTO " sheetId="104" r:id="rId28"/>
  </sheets>
  <definedNames>
    <definedName name="_xlnm._FilterDatabase" localSheetId="1" hidden="1">'FILIACIÓN '!$J$8:$K$52</definedName>
    <definedName name="AAAAAAAAAA" localSheetId="19">#REF!</definedName>
    <definedName name="AAAAAAAAAA">#REF!</definedName>
    <definedName name="_xlnm.Print_Area" localSheetId="13">'ARTES PL'!$A$1:$R$55</definedName>
    <definedName name="_xlnm.Print_Area" localSheetId="6">'ASIST TRIM'!$A$1:$BY$56</definedName>
    <definedName name="_xlnm.Print_Area" localSheetId="7">AUTOEVALUACIÓN!$A$1:$C$52</definedName>
    <definedName name="_xlnm.Print_Area" localSheetId="18">'CENTRAL BIM'!$A$1:$Q$65</definedName>
    <definedName name="_xlnm.Print_Area" localSheetId="16">'CIEN NAT'!$A$1:$R$55</definedName>
    <definedName name="_xlnm.Print_Area" localSheetId="10">'CIEN SOC'!$A$1:$R$55</definedName>
    <definedName name="_xlnm.Print_Area" localSheetId="20">'CONT UNIFORME'!$A$1:$BU$56</definedName>
    <definedName name="_xlnm.Print_Area" localSheetId="19">'CRONOLOGIA DE PROM'!$B$1:$F$58</definedName>
    <definedName name="_xlnm.Print_Area" localSheetId="11">'ED FISICA '!$A$1:$R$55</definedName>
    <definedName name="_xlnm.Print_Area" localSheetId="12">'ED MUSICA'!$A$1:$R$55</definedName>
    <definedName name="_xlnm.Print_Area" localSheetId="2">'ESTADISTICAS '!$A$1:$Y$41</definedName>
    <definedName name="_xlnm.Print_Area" localSheetId="8">'EVAL SER Y DECIDIR'!$A$1:$N$52</definedName>
    <definedName name="_xlnm.Print_Area" localSheetId="5">'FECHAS CIVICAS'!$A$1:$C$47</definedName>
    <definedName name="_xlnm.Print_Area" localSheetId="1">'FILIACIÓN '!$A$1:$N$52</definedName>
    <definedName name="_xlnm.Print_Area" localSheetId="3">HORARIO!$A$1:$G$21</definedName>
    <definedName name="_xlnm.Print_Area" localSheetId="9">LENG!$A$1:$V$52</definedName>
    <definedName name="_xlnm.Print_Area" localSheetId="14">MATE!$A$1:$T$55</definedName>
    <definedName name="_xlnm.Print_Area" localSheetId="4">'PROG AV'!$A$1:$L$26</definedName>
    <definedName name="_xlnm.Print_Area" localSheetId="17">RELIGION!$A$1:$R$55</definedName>
    <definedName name="_xlnm.Print_Area" localSheetId="21">'REV DE TAREAS'!$A$1:$BU$56</definedName>
    <definedName name="_xlnm.Print_Area" localSheetId="27">'SEGUIMIENTO '!$A$1:$E$38</definedName>
    <definedName name="_xlnm.Print_Area" localSheetId="15">'TECN TECN'!$A$1:$R$55</definedName>
    <definedName name="bbbbbbb" localSheetId="19">#REF!</definedName>
    <definedName name="bbbbbbb">#REF!</definedName>
    <definedName name="CURSOS" localSheetId="19">#REF!</definedName>
    <definedName name="CURSOS">#REF!</definedName>
    <definedName name="JOSE" localSheetId="19">#REF!</definedName>
    <definedName name="JOSE">#REF!</definedName>
    <definedName name="luis" localSheetId="19">#REF!</definedName>
    <definedName name="luis">#REF!</definedName>
    <definedName name="_xlnm.Print_Titles" localSheetId="25">'ACT PADRES'!$5:$7</definedName>
    <definedName name="_xlnm.Print_Titles" localSheetId="13">'ARTES PL'!$1:$7</definedName>
    <definedName name="_xlnm.Print_Titles" localSheetId="16">'CIEN NAT'!$5:$7</definedName>
    <definedName name="_xlnm.Print_Titles" localSheetId="10">'CIEN SOC'!$1:$7</definedName>
    <definedName name="_xlnm.Print_Titles" localSheetId="24">'CONT COBROS'!$5:$7</definedName>
    <definedName name="_xlnm.Print_Titles" localSheetId="23">'CONT ESCRITURA'!$6:$7</definedName>
    <definedName name="_xlnm.Print_Titles" localSheetId="11">'ED FISICA '!$1:$7</definedName>
    <definedName name="_xlnm.Print_Titles" localSheetId="12">'ED MUSICA'!$1:$7</definedName>
    <definedName name="_xlnm.Print_Titles" localSheetId="9">LENG!$1:$7</definedName>
    <definedName name="_xlnm.Print_Titles" localSheetId="14">MATE!$1:$7</definedName>
    <definedName name="_xlnm.Print_Titles" localSheetId="17">RELIGION!$1:$7</definedName>
    <definedName name="_xlnm.Print_Titles" localSheetId="15">'TECN TECN'!$1:$7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07" l="1"/>
  <c r="J9" i="107"/>
  <c r="J10" i="107"/>
  <c r="J11" i="107"/>
  <c r="J12" i="107"/>
  <c r="J13" i="107"/>
  <c r="J14" i="107"/>
  <c r="J15" i="107"/>
  <c r="J16" i="107"/>
  <c r="J17" i="107"/>
  <c r="J18" i="107"/>
  <c r="J19" i="107"/>
  <c r="J20" i="107"/>
  <c r="J21" i="107"/>
  <c r="J22" i="107"/>
  <c r="J23" i="107"/>
  <c r="J24" i="107"/>
  <c r="J25" i="107"/>
  <c r="J26" i="107"/>
  <c r="J27" i="107"/>
  <c r="J28" i="107"/>
  <c r="I52" i="86"/>
  <c r="I51" i="86"/>
  <c r="I50" i="86"/>
  <c r="I49" i="86"/>
  <c r="I48" i="86"/>
  <c r="I47" i="86"/>
  <c r="I46" i="86"/>
  <c r="I45" i="86"/>
  <c r="I44" i="86"/>
  <c r="I43" i="86"/>
  <c r="I42" i="86"/>
  <c r="I41" i="86"/>
  <c r="I40" i="86"/>
  <c r="I39" i="86"/>
  <c r="I38" i="86"/>
  <c r="I37" i="86"/>
  <c r="I36" i="86"/>
  <c r="I35" i="86"/>
  <c r="I34" i="86"/>
  <c r="I33" i="86"/>
  <c r="I32" i="86"/>
  <c r="I31" i="86"/>
  <c r="I30" i="86"/>
  <c r="I29" i="86"/>
  <c r="I28" i="86"/>
  <c r="I27" i="86"/>
  <c r="I26" i="86"/>
  <c r="I25" i="86"/>
  <c r="I24" i="86"/>
  <c r="I23" i="86"/>
  <c r="I22" i="86"/>
  <c r="I21" i="86"/>
  <c r="I20" i="86"/>
  <c r="I19" i="86"/>
  <c r="I18" i="86"/>
  <c r="I17" i="86"/>
  <c r="I16" i="86"/>
  <c r="I15" i="86"/>
  <c r="I14" i="86"/>
  <c r="I13" i="86"/>
  <c r="I12" i="86"/>
  <c r="I11" i="86"/>
  <c r="I10" i="86"/>
  <c r="I9" i="86"/>
  <c r="I8" i="86"/>
  <c r="I52" i="87"/>
  <c r="I51" i="87"/>
  <c r="I50" i="87"/>
  <c r="I49" i="87"/>
  <c r="I48" i="87"/>
  <c r="I47" i="87"/>
  <c r="I46" i="87"/>
  <c r="I45" i="87"/>
  <c r="I44" i="87"/>
  <c r="I43" i="87"/>
  <c r="I42" i="87"/>
  <c r="I41" i="87"/>
  <c r="I40" i="87"/>
  <c r="I39" i="87"/>
  <c r="I38" i="87"/>
  <c r="I37" i="87"/>
  <c r="I36" i="87"/>
  <c r="I35" i="87"/>
  <c r="I34" i="87"/>
  <c r="I33" i="87"/>
  <c r="I32" i="87"/>
  <c r="I31" i="87"/>
  <c r="I30" i="87"/>
  <c r="I29" i="87"/>
  <c r="I28" i="87"/>
  <c r="I27" i="87"/>
  <c r="I26" i="87"/>
  <c r="I25" i="87"/>
  <c r="I24" i="87"/>
  <c r="I23" i="87"/>
  <c r="I22" i="87"/>
  <c r="I21" i="87"/>
  <c r="I20" i="87"/>
  <c r="I19" i="87"/>
  <c r="I18" i="87"/>
  <c r="I17" i="87"/>
  <c r="I16" i="87"/>
  <c r="I15" i="87"/>
  <c r="I14" i="87"/>
  <c r="I13" i="87"/>
  <c r="I12" i="87"/>
  <c r="I11" i="87"/>
  <c r="I10" i="87"/>
  <c r="I9" i="87"/>
  <c r="I8" i="87"/>
  <c r="I52" i="89"/>
  <c r="I51" i="89"/>
  <c r="I50" i="89"/>
  <c r="I49" i="89"/>
  <c r="I48" i="89"/>
  <c r="I47" i="89"/>
  <c r="I46" i="89"/>
  <c r="I45" i="89"/>
  <c r="I44" i="89"/>
  <c r="I43" i="89"/>
  <c r="I42" i="89"/>
  <c r="I41" i="89"/>
  <c r="I40" i="89"/>
  <c r="I39" i="89"/>
  <c r="I38" i="89"/>
  <c r="I37" i="89"/>
  <c r="I36" i="89"/>
  <c r="I35" i="89"/>
  <c r="I34" i="89"/>
  <c r="I33" i="89"/>
  <c r="I32" i="89"/>
  <c r="I31" i="89"/>
  <c r="I30" i="89"/>
  <c r="I29" i="89"/>
  <c r="I28" i="89"/>
  <c r="I27" i="89"/>
  <c r="I26" i="89"/>
  <c r="I25" i="89"/>
  <c r="I24" i="89"/>
  <c r="I23" i="89"/>
  <c r="I22" i="89"/>
  <c r="I21" i="89"/>
  <c r="I20" i="89"/>
  <c r="I19" i="89"/>
  <c r="I18" i="89"/>
  <c r="I17" i="89"/>
  <c r="I16" i="89"/>
  <c r="I15" i="89"/>
  <c r="I14" i="89"/>
  <c r="I13" i="89"/>
  <c r="I12" i="89"/>
  <c r="I11" i="89"/>
  <c r="I10" i="89"/>
  <c r="I9" i="89"/>
  <c r="I8" i="89"/>
  <c r="I52" i="90"/>
  <c r="I51" i="90"/>
  <c r="I50" i="90"/>
  <c r="I49" i="90"/>
  <c r="I48" i="90"/>
  <c r="I47" i="90"/>
  <c r="I46" i="90"/>
  <c r="I45" i="90"/>
  <c r="I44" i="90"/>
  <c r="I43" i="90"/>
  <c r="I42" i="90"/>
  <c r="I41" i="90"/>
  <c r="I40" i="90"/>
  <c r="I39" i="90"/>
  <c r="I38" i="90"/>
  <c r="I37" i="90"/>
  <c r="I36" i="90"/>
  <c r="I35" i="90"/>
  <c r="I34" i="90"/>
  <c r="I33" i="90"/>
  <c r="I32" i="90"/>
  <c r="I31" i="90"/>
  <c r="I30" i="90"/>
  <c r="I29" i="90"/>
  <c r="I28" i="90"/>
  <c r="I27" i="90"/>
  <c r="I26" i="90"/>
  <c r="I25" i="90"/>
  <c r="I24" i="90"/>
  <c r="I23" i="90"/>
  <c r="I22" i="90"/>
  <c r="I21" i="90"/>
  <c r="I20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52" i="91"/>
  <c r="I51" i="91"/>
  <c r="I50" i="91"/>
  <c r="I49" i="91"/>
  <c r="I48" i="91"/>
  <c r="I47" i="91"/>
  <c r="I46" i="91"/>
  <c r="I45" i="91"/>
  <c r="I44" i="91"/>
  <c r="I43" i="91"/>
  <c r="I42" i="91"/>
  <c r="I41" i="91"/>
  <c r="I40" i="91"/>
  <c r="I39" i="91"/>
  <c r="I38" i="91"/>
  <c r="I37" i="91"/>
  <c r="I36" i="91"/>
  <c r="I35" i="91"/>
  <c r="I34" i="91"/>
  <c r="I33" i="91"/>
  <c r="I32" i="91"/>
  <c r="I31" i="91"/>
  <c r="I30" i="91"/>
  <c r="I29" i="91"/>
  <c r="I28" i="91"/>
  <c r="I27" i="91"/>
  <c r="I26" i="91"/>
  <c r="I25" i="91"/>
  <c r="I24" i="91"/>
  <c r="I23" i="91"/>
  <c r="I22" i="91"/>
  <c r="I21" i="91"/>
  <c r="I20" i="91"/>
  <c r="I19" i="91"/>
  <c r="I18" i="91"/>
  <c r="I17" i="91"/>
  <c r="I16" i="91"/>
  <c r="I15" i="91"/>
  <c r="I14" i="91"/>
  <c r="I13" i="91"/>
  <c r="I12" i="91"/>
  <c r="I11" i="91"/>
  <c r="I10" i="91"/>
  <c r="I9" i="91"/>
  <c r="I8" i="91"/>
  <c r="I52" i="85"/>
  <c r="I51" i="85"/>
  <c r="I50" i="85"/>
  <c r="I49" i="85"/>
  <c r="I48" i="85"/>
  <c r="I47" i="85"/>
  <c r="I46" i="85"/>
  <c r="I45" i="85"/>
  <c r="I44" i="85"/>
  <c r="I43" i="85"/>
  <c r="I42" i="85"/>
  <c r="I41" i="85"/>
  <c r="I40" i="85"/>
  <c r="I39" i="85"/>
  <c r="I38" i="85"/>
  <c r="I37" i="85"/>
  <c r="I36" i="85"/>
  <c r="I35" i="85"/>
  <c r="I34" i="85"/>
  <c r="I33" i="85"/>
  <c r="I32" i="85"/>
  <c r="I31" i="85"/>
  <c r="I30" i="85"/>
  <c r="I29" i="85"/>
  <c r="I28" i="85"/>
  <c r="I27" i="85"/>
  <c r="I26" i="85"/>
  <c r="I25" i="85"/>
  <c r="I24" i="85"/>
  <c r="I23" i="85"/>
  <c r="I22" i="85"/>
  <c r="I21" i="85"/>
  <c r="I20" i="85"/>
  <c r="I19" i="85"/>
  <c r="I18" i="85"/>
  <c r="I17" i="85"/>
  <c r="I16" i="85"/>
  <c r="I15" i="85"/>
  <c r="I14" i="85"/>
  <c r="I13" i="85"/>
  <c r="I12" i="85"/>
  <c r="I11" i="85"/>
  <c r="I10" i="85"/>
  <c r="I9" i="85"/>
  <c r="I8" i="85"/>
  <c r="U8" i="83"/>
  <c r="J29" i="107" l="1"/>
  <c r="J30" i="107"/>
  <c r="J31" i="107"/>
  <c r="J32" i="107"/>
  <c r="H8" i="106"/>
  <c r="A4" i="81" l="1"/>
  <c r="W11" i="76"/>
  <c r="S11" i="76"/>
  <c r="B6" i="121"/>
  <c r="F6" i="121"/>
  <c r="F1" i="121"/>
  <c r="B1" i="121"/>
  <c r="AR4" i="119" l="1"/>
  <c r="X4" i="119"/>
  <c r="A4" i="119"/>
  <c r="A1" i="119"/>
  <c r="AR4" i="118"/>
  <c r="X4" i="118"/>
  <c r="A4" i="118"/>
  <c r="A1" i="118"/>
  <c r="M11" i="76" l="1"/>
  <c r="B11" i="76"/>
  <c r="F11" i="80"/>
  <c r="N11" i="76" l="1"/>
  <c r="L19" i="80"/>
  <c r="L18" i="80"/>
  <c r="L17" i="80"/>
  <c r="L16" i="80"/>
  <c r="L15" i="80"/>
  <c r="L14" i="80"/>
  <c r="L13" i="80"/>
  <c r="L12" i="80"/>
  <c r="L11" i="80"/>
  <c r="I19" i="80"/>
  <c r="I18" i="80"/>
  <c r="I17" i="80"/>
  <c r="I16" i="80"/>
  <c r="I15" i="80"/>
  <c r="I14" i="80"/>
  <c r="I13" i="80"/>
  <c r="I12" i="80"/>
  <c r="I11" i="80"/>
  <c r="F12" i="80"/>
  <c r="F13" i="80"/>
  <c r="F14" i="80"/>
  <c r="F15" i="80"/>
  <c r="F16" i="80"/>
  <c r="F17" i="80"/>
  <c r="F18" i="80"/>
  <c r="F19" i="80"/>
  <c r="R9" i="107" l="1"/>
  <c r="R10" i="107"/>
  <c r="R11" i="107"/>
  <c r="R12" i="107"/>
  <c r="R13" i="107"/>
  <c r="R14" i="107"/>
  <c r="R15" i="107"/>
  <c r="R16" i="107"/>
  <c r="R17" i="107"/>
  <c r="R18" i="107"/>
  <c r="R19" i="107"/>
  <c r="R20" i="107"/>
  <c r="R21" i="107"/>
  <c r="R22" i="107"/>
  <c r="R23" i="107"/>
  <c r="R24" i="107"/>
  <c r="R25" i="107"/>
  <c r="R26" i="107"/>
  <c r="R27" i="107"/>
  <c r="R28" i="107"/>
  <c r="R29" i="107"/>
  <c r="R30" i="107"/>
  <c r="R31" i="107"/>
  <c r="R32" i="107"/>
  <c r="R33" i="107"/>
  <c r="J33" i="107" s="1"/>
  <c r="R34" i="107"/>
  <c r="J34" i="107" s="1"/>
  <c r="R35" i="107"/>
  <c r="J35" i="107" s="1"/>
  <c r="R36" i="107"/>
  <c r="J36" i="107" s="1"/>
  <c r="R37" i="107"/>
  <c r="J37" i="107" s="1"/>
  <c r="R38" i="107"/>
  <c r="J38" i="107" s="1"/>
  <c r="R39" i="107"/>
  <c r="J39" i="107" s="1"/>
  <c r="R40" i="107"/>
  <c r="J40" i="107" s="1"/>
  <c r="R41" i="107"/>
  <c r="J41" i="107" s="1"/>
  <c r="R42" i="107"/>
  <c r="J42" i="107" s="1"/>
  <c r="R43" i="107"/>
  <c r="J43" i="107" s="1"/>
  <c r="R44" i="107"/>
  <c r="J44" i="107" s="1"/>
  <c r="R45" i="107"/>
  <c r="J45" i="107" s="1"/>
  <c r="R46" i="107"/>
  <c r="J46" i="107" s="1"/>
  <c r="R47" i="107"/>
  <c r="J47" i="107" s="1"/>
  <c r="R48" i="107"/>
  <c r="J48" i="107" s="1"/>
  <c r="R49" i="107"/>
  <c r="J49" i="107" s="1"/>
  <c r="R50" i="107"/>
  <c r="J50" i="107" s="1"/>
  <c r="R51" i="107"/>
  <c r="J51" i="107" s="1"/>
  <c r="R52" i="107"/>
  <c r="J52" i="107" s="1"/>
  <c r="R8" i="107"/>
  <c r="C8" i="83" l="1"/>
  <c r="P53" i="84"/>
  <c r="P54" i="84"/>
  <c r="P55" i="84"/>
  <c r="P53" i="85"/>
  <c r="P54" i="85"/>
  <c r="P55" i="85"/>
  <c r="P53" i="86"/>
  <c r="P54" i="86"/>
  <c r="P55" i="86"/>
  <c r="P53" i="87"/>
  <c r="P54" i="87"/>
  <c r="P55" i="87"/>
  <c r="R53" i="88"/>
  <c r="R54" i="88"/>
  <c r="R55" i="88"/>
  <c r="P53" i="89"/>
  <c r="P54" i="89"/>
  <c r="P55" i="89"/>
  <c r="P53" i="90"/>
  <c r="P54" i="90"/>
  <c r="P55" i="90"/>
  <c r="P53" i="91"/>
  <c r="P54" i="91"/>
  <c r="P55" i="91"/>
  <c r="T53" i="83"/>
  <c r="T54" i="83"/>
  <c r="T55" i="83"/>
  <c r="C55" i="85"/>
  <c r="C54" i="85"/>
  <c r="C53" i="85"/>
  <c r="C55" i="86"/>
  <c r="C54" i="86"/>
  <c r="C53" i="86"/>
  <c r="C55" i="87"/>
  <c r="C54" i="87"/>
  <c r="C53" i="87"/>
  <c r="C55" i="88"/>
  <c r="C54" i="88"/>
  <c r="C53" i="88"/>
  <c r="C55" i="89"/>
  <c r="C54" i="89"/>
  <c r="C53" i="89"/>
  <c r="C55" i="90"/>
  <c r="C54" i="90"/>
  <c r="C53" i="90"/>
  <c r="C55" i="91"/>
  <c r="C54" i="91"/>
  <c r="C53" i="91"/>
  <c r="C55" i="84"/>
  <c r="C54" i="84"/>
  <c r="C53" i="84"/>
  <c r="C53" i="83"/>
  <c r="C54" i="83"/>
  <c r="C55" i="83"/>
  <c r="C8" i="84" l="1"/>
  <c r="C8" i="85"/>
  <c r="C8" i="91"/>
  <c r="C8" i="89"/>
  <c r="C8" i="88"/>
  <c r="T8" i="88" s="1"/>
  <c r="C8" i="86"/>
  <c r="C8" i="90"/>
  <c r="C8" i="87"/>
  <c r="N9" i="106"/>
  <c r="N10" i="106"/>
  <c r="N11" i="106"/>
  <c r="N12" i="106"/>
  <c r="N13" i="106"/>
  <c r="N14" i="106"/>
  <c r="N15" i="106"/>
  <c r="N16" i="106"/>
  <c r="N17" i="106"/>
  <c r="N18" i="106"/>
  <c r="N19" i="106"/>
  <c r="N20" i="106"/>
  <c r="N21" i="106"/>
  <c r="N22" i="106"/>
  <c r="N23" i="106"/>
  <c r="N24" i="106"/>
  <c r="N25" i="106"/>
  <c r="N26" i="106"/>
  <c r="N27" i="106"/>
  <c r="N28" i="106"/>
  <c r="N29" i="106"/>
  <c r="N30" i="106"/>
  <c r="N31" i="106"/>
  <c r="N32" i="106"/>
  <c r="N33" i="106"/>
  <c r="N34" i="106"/>
  <c r="N35" i="106"/>
  <c r="N36" i="106"/>
  <c r="N37" i="106"/>
  <c r="N38" i="106"/>
  <c r="N39" i="106"/>
  <c r="N40" i="106"/>
  <c r="N41" i="106"/>
  <c r="N42" i="106"/>
  <c r="N43" i="106"/>
  <c r="N44" i="106"/>
  <c r="N45" i="106"/>
  <c r="N46" i="106"/>
  <c r="N47" i="106"/>
  <c r="N48" i="106"/>
  <c r="N49" i="106"/>
  <c r="N50" i="106"/>
  <c r="N51" i="106"/>
  <c r="N52" i="106"/>
  <c r="N8" i="106"/>
  <c r="H52" i="106"/>
  <c r="H51" i="106"/>
  <c r="H50" i="106"/>
  <c r="H49" i="106"/>
  <c r="H48" i="106"/>
  <c r="H47" i="106"/>
  <c r="H46" i="106"/>
  <c r="H45" i="106"/>
  <c r="H44" i="106"/>
  <c r="H43" i="106"/>
  <c r="H42" i="106"/>
  <c r="H41" i="106"/>
  <c r="H40" i="106"/>
  <c r="H39" i="106"/>
  <c r="H38" i="106"/>
  <c r="H37" i="106"/>
  <c r="H36" i="106"/>
  <c r="H35" i="106"/>
  <c r="H34" i="106"/>
  <c r="H33" i="106"/>
  <c r="H32" i="106"/>
  <c r="H31" i="106"/>
  <c r="H30" i="106"/>
  <c r="H29" i="106"/>
  <c r="H28" i="106"/>
  <c r="H27" i="106"/>
  <c r="H26" i="106"/>
  <c r="H25" i="106"/>
  <c r="H24" i="106"/>
  <c r="H23" i="106"/>
  <c r="H22" i="106"/>
  <c r="H21" i="106"/>
  <c r="H20" i="106"/>
  <c r="H19" i="106"/>
  <c r="H18" i="106"/>
  <c r="H17" i="106"/>
  <c r="H16" i="106"/>
  <c r="H15" i="106"/>
  <c r="H14" i="106"/>
  <c r="H13" i="106"/>
  <c r="H12" i="106"/>
  <c r="H11" i="106"/>
  <c r="H10" i="106"/>
  <c r="H9" i="106"/>
  <c r="O52" i="84"/>
  <c r="I52" i="84"/>
  <c r="O51" i="84"/>
  <c r="I51" i="84"/>
  <c r="O50" i="84"/>
  <c r="I50" i="84"/>
  <c r="O49" i="84"/>
  <c r="I49" i="84"/>
  <c r="O48" i="84"/>
  <c r="I48" i="84"/>
  <c r="O47" i="84"/>
  <c r="I47" i="84"/>
  <c r="O46" i="84"/>
  <c r="I46" i="84"/>
  <c r="O45" i="84"/>
  <c r="I45" i="84"/>
  <c r="O44" i="84"/>
  <c r="I44" i="84"/>
  <c r="O43" i="84"/>
  <c r="I43" i="84"/>
  <c r="O42" i="84"/>
  <c r="I42" i="84"/>
  <c r="O41" i="84"/>
  <c r="I41" i="84"/>
  <c r="O40" i="84"/>
  <c r="I40" i="84"/>
  <c r="O39" i="84"/>
  <c r="I39" i="84"/>
  <c r="O38" i="84"/>
  <c r="I38" i="84"/>
  <c r="O37" i="84"/>
  <c r="I37" i="84"/>
  <c r="O36" i="84"/>
  <c r="I36" i="84"/>
  <c r="O35" i="84"/>
  <c r="I35" i="84"/>
  <c r="O34" i="84"/>
  <c r="I34" i="84"/>
  <c r="O33" i="84"/>
  <c r="I33" i="84"/>
  <c r="O32" i="84"/>
  <c r="I32" i="84"/>
  <c r="O31" i="84"/>
  <c r="I31" i="84"/>
  <c r="O30" i="84"/>
  <c r="I30" i="84"/>
  <c r="O29" i="84"/>
  <c r="I29" i="84"/>
  <c r="O28" i="84"/>
  <c r="I28" i="84"/>
  <c r="O27" i="84"/>
  <c r="I27" i="84"/>
  <c r="O26" i="84"/>
  <c r="I26" i="84"/>
  <c r="O25" i="84"/>
  <c r="I25" i="84"/>
  <c r="O24" i="84"/>
  <c r="I24" i="84"/>
  <c r="O23" i="84"/>
  <c r="I23" i="84"/>
  <c r="O22" i="84"/>
  <c r="I22" i="84"/>
  <c r="O21" i="84"/>
  <c r="I21" i="84"/>
  <c r="O20" i="84"/>
  <c r="I20" i="84"/>
  <c r="O19" i="84"/>
  <c r="I19" i="84"/>
  <c r="O18" i="84"/>
  <c r="I18" i="84"/>
  <c r="O17" i="84"/>
  <c r="I17" i="84"/>
  <c r="O16" i="84"/>
  <c r="I16" i="84"/>
  <c r="O15" i="84"/>
  <c r="I15" i="84"/>
  <c r="O14" i="84"/>
  <c r="I14" i="84"/>
  <c r="O13" i="84"/>
  <c r="I13" i="84"/>
  <c r="O12" i="84"/>
  <c r="I12" i="84"/>
  <c r="O11" i="84"/>
  <c r="I11" i="84"/>
  <c r="O10" i="84"/>
  <c r="I10" i="84"/>
  <c r="O9" i="84"/>
  <c r="I9" i="84"/>
  <c r="O8" i="84"/>
  <c r="I8" i="84"/>
  <c r="O52" i="85"/>
  <c r="O51" i="85"/>
  <c r="O50" i="85"/>
  <c r="O49" i="85"/>
  <c r="O48" i="85"/>
  <c r="O47" i="85"/>
  <c r="O46" i="85"/>
  <c r="O45" i="85"/>
  <c r="O44" i="85"/>
  <c r="O43" i="85"/>
  <c r="O42" i="85"/>
  <c r="O41" i="85"/>
  <c r="O40" i="85"/>
  <c r="O39" i="85"/>
  <c r="O38" i="85"/>
  <c r="O37" i="85"/>
  <c r="O36" i="85"/>
  <c r="O35" i="85"/>
  <c r="O34" i="85"/>
  <c r="O33" i="85"/>
  <c r="O32" i="85"/>
  <c r="O31" i="85"/>
  <c r="O30" i="85"/>
  <c r="O29" i="85"/>
  <c r="O28" i="85"/>
  <c r="O27" i="85"/>
  <c r="O26" i="85"/>
  <c r="O25" i="85"/>
  <c r="O24" i="85"/>
  <c r="O23" i="85"/>
  <c r="O22" i="85"/>
  <c r="O21" i="85"/>
  <c r="O20" i="85"/>
  <c r="O19" i="85"/>
  <c r="O18" i="85"/>
  <c r="O17" i="85"/>
  <c r="O16" i="85"/>
  <c r="O15" i="85"/>
  <c r="O14" i="85"/>
  <c r="O13" i="85"/>
  <c r="O12" i="85"/>
  <c r="O11" i="85"/>
  <c r="O10" i="85"/>
  <c r="O9" i="85"/>
  <c r="O8" i="85"/>
  <c r="O52" i="86"/>
  <c r="O51" i="86"/>
  <c r="O50" i="86"/>
  <c r="O49" i="86"/>
  <c r="O48" i="86"/>
  <c r="O47" i="86"/>
  <c r="O46" i="86"/>
  <c r="O45" i="86"/>
  <c r="O44" i="86"/>
  <c r="O43" i="86"/>
  <c r="O42" i="86"/>
  <c r="O41" i="86"/>
  <c r="O40" i="86"/>
  <c r="O39" i="86"/>
  <c r="O38" i="86"/>
  <c r="O37" i="86"/>
  <c r="O36" i="86"/>
  <c r="O35" i="86"/>
  <c r="O34" i="86"/>
  <c r="O33" i="86"/>
  <c r="O32" i="86"/>
  <c r="O31" i="86"/>
  <c r="O30" i="86"/>
  <c r="O29" i="86"/>
  <c r="O28" i="86"/>
  <c r="O27" i="86"/>
  <c r="O26" i="86"/>
  <c r="O25" i="86"/>
  <c r="O24" i="86"/>
  <c r="O23" i="86"/>
  <c r="O22" i="86"/>
  <c r="O21" i="86"/>
  <c r="O20" i="86"/>
  <c r="O19" i="86"/>
  <c r="O18" i="86"/>
  <c r="O17" i="86"/>
  <c r="O16" i="86"/>
  <c r="O15" i="86"/>
  <c r="O14" i="86"/>
  <c r="O13" i="86"/>
  <c r="O12" i="86"/>
  <c r="O11" i="86"/>
  <c r="O10" i="86"/>
  <c r="O9" i="86"/>
  <c r="O8" i="86"/>
  <c r="O52" i="87"/>
  <c r="O51" i="87"/>
  <c r="O50" i="87"/>
  <c r="O49" i="87"/>
  <c r="O48" i="87"/>
  <c r="O47" i="87"/>
  <c r="O46" i="87"/>
  <c r="O45" i="87"/>
  <c r="O44" i="87"/>
  <c r="O43" i="87"/>
  <c r="O42" i="87"/>
  <c r="O41" i="87"/>
  <c r="O40" i="87"/>
  <c r="O39" i="87"/>
  <c r="O38" i="87"/>
  <c r="O37" i="87"/>
  <c r="O36" i="87"/>
  <c r="O35" i="87"/>
  <c r="O34" i="87"/>
  <c r="O33" i="87"/>
  <c r="O32" i="87"/>
  <c r="O31" i="87"/>
  <c r="O30" i="87"/>
  <c r="O29" i="87"/>
  <c r="O28" i="87"/>
  <c r="O27" i="87"/>
  <c r="O26" i="87"/>
  <c r="O25" i="87"/>
  <c r="O24" i="87"/>
  <c r="O23" i="87"/>
  <c r="O22" i="87"/>
  <c r="O21" i="87"/>
  <c r="O20" i="87"/>
  <c r="O19" i="87"/>
  <c r="O18" i="87"/>
  <c r="O17" i="87"/>
  <c r="O16" i="87"/>
  <c r="O15" i="87"/>
  <c r="O14" i="87"/>
  <c r="O13" i="87"/>
  <c r="O12" i="87"/>
  <c r="O11" i="87"/>
  <c r="O10" i="87"/>
  <c r="O9" i="87"/>
  <c r="O8" i="87"/>
  <c r="Q52" i="88"/>
  <c r="J52" i="88"/>
  <c r="Q51" i="88"/>
  <c r="J51" i="88"/>
  <c r="Q50" i="88"/>
  <c r="J50" i="88"/>
  <c r="Q49" i="88"/>
  <c r="J49" i="88"/>
  <c r="Q48" i="88"/>
  <c r="J48" i="88"/>
  <c r="Q47" i="88"/>
  <c r="J47" i="88"/>
  <c r="Q46" i="88"/>
  <c r="J46" i="88"/>
  <c r="Q45" i="88"/>
  <c r="J45" i="88"/>
  <c r="Q44" i="88"/>
  <c r="J44" i="88"/>
  <c r="Q43" i="88"/>
  <c r="J43" i="88"/>
  <c r="Q42" i="88"/>
  <c r="J42" i="88"/>
  <c r="Q41" i="88"/>
  <c r="J41" i="88"/>
  <c r="Q40" i="88"/>
  <c r="J40" i="88"/>
  <c r="Q39" i="88"/>
  <c r="J39" i="88"/>
  <c r="Q38" i="88"/>
  <c r="J38" i="88"/>
  <c r="Q37" i="88"/>
  <c r="J37" i="88"/>
  <c r="Q36" i="88"/>
  <c r="J36" i="88"/>
  <c r="Q35" i="88"/>
  <c r="J35" i="88"/>
  <c r="Q34" i="88"/>
  <c r="J34" i="88"/>
  <c r="Q33" i="88"/>
  <c r="J33" i="88"/>
  <c r="Q32" i="88"/>
  <c r="J32" i="88"/>
  <c r="Q31" i="88"/>
  <c r="J31" i="88"/>
  <c r="Q30" i="88"/>
  <c r="J30" i="88"/>
  <c r="Q29" i="88"/>
  <c r="J29" i="88"/>
  <c r="Q28" i="88"/>
  <c r="J28" i="88"/>
  <c r="Q27" i="88"/>
  <c r="J27" i="88"/>
  <c r="Q26" i="88"/>
  <c r="J26" i="88"/>
  <c r="Q25" i="88"/>
  <c r="J25" i="88"/>
  <c r="Q24" i="88"/>
  <c r="J24" i="88"/>
  <c r="Q23" i="88"/>
  <c r="J23" i="88"/>
  <c r="Q22" i="88"/>
  <c r="J22" i="88"/>
  <c r="Q21" i="88"/>
  <c r="J21" i="88"/>
  <c r="Q20" i="88"/>
  <c r="J20" i="88"/>
  <c r="Q19" i="88"/>
  <c r="J19" i="88"/>
  <c r="Q18" i="88"/>
  <c r="J18" i="88"/>
  <c r="Q17" i="88"/>
  <c r="J17" i="88"/>
  <c r="Q16" i="88"/>
  <c r="J16" i="88"/>
  <c r="Q15" i="88"/>
  <c r="J15" i="88"/>
  <c r="Q14" i="88"/>
  <c r="J14" i="88"/>
  <c r="Q13" i="88"/>
  <c r="J13" i="88"/>
  <c r="Q12" i="88"/>
  <c r="J12" i="88"/>
  <c r="Q11" i="88"/>
  <c r="J11" i="88"/>
  <c r="Q10" i="88"/>
  <c r="J10" i="88"/>
  <c r="Q9" i="88"/>
  <c r="J9" i="88"/>
  <c r="Q8" i="88"/>
  <c r="J8" i="88"/>
  <c r="O52" i="89"/>
  <c r="O51" i="89"/>
  <c r="O50" i="89"/>
  <c r="O49" i="89"/>
  <c r="O48" i="89"/>
  <c r="O47" i="89"/>
  <c r="O46" i="89"/>
  <c r="O45" i="89"/>
  <c r="O44" i="89"/>
  <c r="O43" i="89"/>
  <c r="O42" i="89"/>
  <c r="O41" i="89"/>
  <c r="O40" i="89"/>
  <c r="O39" i="89"/>
  <c r="O38" i="89"/>
  <c r="O37" i="89"/>
  <c r="O36" i="89"/>
  <c r="O35" i="89"/>
  <c r="O34" i="89"/>
  <c r="O33" i="89"/>
  <c r="O32" i="89"/>
  <c r="O31" i="89"/>
  <c r="O30" i="89"/>
  <c r="O29" i="89"/>
  <c r="O28" i="89"/>
  <c r="O27" i="89"/>
  <c r="O26" i="89"/>
  <c r="O25" i="89"/>
  <c r="O24" i="89"/>
  <c r="O23" i="89"/>
  <c r="O22" i="89"/>
  <c r="O21" i="89"/>
  <c r="O20" i="89"/>
  <c r="O19" i="89"/>
  <c r="O18" i="89"/>
  <c r="O17" i="89"/>
  <c r="O16" i="89"/>
  <c r="O15" i="89"/>
  <c r="O14" i="89"/>
  <c r="O13" i="89"/>
  <c r="O12" i="89"/>
  <c r="O11" i="89"/>
  <c r="O10" i="89"/>
  <c r="O9" i="89"/>
  <c r="O8" i="89"/>
  <c r="O52" i="90"/>
  <c r="O51" i="90"/>
  <c r="O50" i="90"/>
  <c r="O49" i="90"/>
  <c r="O48" i="90"/>
  <c r="O47" i="90"/>
  <c r="O46" i="90"/>
  <c r="O45" i="90"/>
  <c r="O44" i="90"/>
  <c r="O43" i="90"/>
  <c r="O42" i="90"/>
  <c r="O41" i="90"/>
  <c r="O40" i="90"/>
  <c r="O39" i="90"/>
  <c r="O38" i="90"/>
  <c r="O37" i="90"/>
  <c r="O36" i="90"/>
  <c r="O35" i="90"/>
  <c r="O34" i="90"/>
  <c r="O33" i="90"/>
  <c r="O32" i="90"/>
  <c r="O31" i="90"/>
  <c r="O30" i="90"/>
  <c r="O29" i="90"/>
  <c r="O28" i="90"/>
  <c r="O27" i="90"/>
  <c r="O26" i="90"/>
  <c r="O25" i="90"/>
  <c r="O24" i="90"/>
  <c r="O23" i="90"/>
  <c r="O22" i="90"/>
  <c r="O21" i="90"/>
  <c r="O20" i="90"/>
  <c r="O19" i="90"/>
  <c r="O18" i="90"/>
  <c r="O17" i="90"/>
  <c r="O16" i="90"/>
  <c r="O15" i="90"/>
  <c r="O14" i="90"/>
  <c r="O13" i="90"/>
  <c r="O12" i="90"/>
  <c r="O11" i="90"/>
  <c r="O10" i="90"/>
  <c r="O9" i="90"/>
  <c r="O8" i="90"/>
  <c r="O52" i="91"/>
  <c r="O51" i="91"/>
  <c r="O50" i="91"/>
  <c r="O49" i="91"/>
  <c r="O48" i="91"/>
  <c r="O47" i="91"/>
  <c r="O46" i="91"/>
  <c r="O45" i="91"/>
  <c r="O44" i="91"/>
  <c r="O43" i="91"/>
  <c r="O42" i="91"/>
  <c r="O41" i="91"/>
  <c r="O40" i="91"/>
  <c r="O39" i="91"/>
  <c r="O38" i="91"/>
  <c r="O37" i="91"/>
  <c r="O36" i="91"/>
  <c r="O35" i="91"/>
  <c r="O34" i="91"/>
  <c r="O33" i="91"/>
  <c r="O32" i="91"/>
  <c r="O31" i="91"/>
  <c r="O30" i="91"/>
  <c r="O29" i="91"/>
  <c r="O28" i="91"/>
  <c r="O27" i="91"/>
  <c r="O26" i="91"/>
  <c r="O25" i="91"/>
  <c r="O24" i="91"/>
  <c r="O23" i="91"/>
  <c r="O22" i="91"/>
  <c r="O21" i="91"/>
  <c r="O20" i="91"/>
  <c r="O19" i="91"/>
  <c r="O18" i="91"/>
  <c r="O17" i="91"/>
  <c r="O16" i="91"/>
  <c r="O15" i="91"/>
  <c r="O14" i="91"/>
  <c r="O13" i="91"/>
  <c r="O12" i="91"/>
  <c r="O11" i="91"/>
  <c r="O10" i="91"/>
  <c r="O9" i="91"/>
  <c r="O8" i="91"/>
  <c r="S52" i="83"/>
  <c r="K52" i="83"/>
  <c r="S51" i="83"/>
  <c r="K51" i="83"/>
  <c r="S50" i="83"/>
  <c r="K50" i="83"/>
  <c r="S49" i="83"/>
  <c r="K49" i="83"/>
  <c r="S48" i="83"/>
  <c r="K48" i="83"/>
  <c r="S47" i="83"/>
  <c r="K47" i="83"/>
  <c r="S46" i="83"/>
  <c r="K46" i="83"/>
  <c r="S45" i="83"/>
  <c r="K45" i="83"/>
  <c r="S44" i="83"/>
  <c r="K44" i="83"/>
  <c r="S43" i="83"/>
  <c r="K43" i="83"/>
  <c r="S42" i="83"/>
  <c r="K42" i="83"/>
  <c r="S41" i="83"/>
  <c r="K41" i="83"/>
  <c r="S40" i="83"/>
  <c r="K40" i="83"/>
  <c r="S39" i="83"/>
  <c r="K39" i="83"/>
  <c r="S38" i="83"/>
  <c r="K38" i="83"/>
  <c r="S37" i="83"/>
  <c r="K37" i="83"/>
  <c r="S36" i="83"/>
  <c r="K36" i="83"/>
  <c r="S35" i="83"/>
  <c r="K35" i="83"/>
  <c r="S34" i="83"/>
  <c r="K34" i="83"/>
  <c r="S33" i="83"/>
  <c r="K33" i="83"/>
  <c r="S32" i="83"/>
  <c r="K32" i="83"/>
  <c r="S31" i="83"/>
  <c r="K31" i="83"/>
  <c r="S30" i="83"/>
  <c r="K30" i="83"/>
  <c r="S29" i="83"/>
  <c r="K29" i="83"/>
  <c r="S28" i="83"/>
  <c r="K28" i="83"/>
  <c r="S27" i="83"/>
  <c r="K27" i="83"/>
  <c r="S26" i="83"/>
  <c r="K26" i="83"/>
  <c r="S25" i="83"/>
  <c r="K25" i="83"/>
  <c r="S24" i="83"/>
  <c r="K24" i="83"/>
  <c r="S23" i="83"/>
  <c r="K23" i="83"/>
  <c r="S22" i="83"/>
  <c r="K22" i="83"/>
  <c r="S21" i="83"/>
  <c r="K21" i="83"/>
  <c r="S20" i="83"/>
  <c r="K20" i="83"/>
  <c r="S19" i="83"/>
  <c r="K19" i="83"/>
  <c r="S18" i="83"/>
  <c r="K18" i="83"/>
  <c r="S17" i="83"/>
  <c r="K17" i="83"/>
  <c r="S16" i="83"/>
  <c r="K16" i="83"/>
  <c r="S15" i="83"/>
  <c r="K15" i="83"/>
  <c r="S14" i="83"/>
  <c r="K14" i="83"/>
  <c r="S13" i="83"/>
  <c r="K13" i="83"/>
  <c r="S12" i="83"/>
  <c r="K12" i="83"/>
  <c r="S11" i="83"/>
  <c r="K11" i="83"/>
  <c r="S10" i="83"/>
  <c r="K10" i="83"/>
  <c r="S9" i="83"/>
  <c r="K9" i="83"/>
  <c r="S8" i="83"/>
  <c r="K8" i="83"/>
  <c r="C16" i="85" l="1"/>
  <c r="C16" i="91"/>
  <c r="C16" i="84"/>
  <c r="C16" i="86"/>
  <c r="C16" i="87"/>
  <c r="C16" i="88"/>
  <c r="C16" i="89"/>
  <c r="C16" i="90"/>
  <c r="C16" i="83"/>
  <c r="C24" i="85"/>
  <c r="C24" i="87"/>
  <c r="C24" i="91"/>
  <c r="C24" i="84"/>
  <c r="C24" i="88"/>
  <c r="C24" i="89"/>
  <c r="C24" i="90"/>
  <c r="C24" i="83"/>
  <c r="C24" i="86"/>
  <c r="C32" i="85"/>
  <c r="C32" i="91"/>
  <c r="C32" i="87"/>
  <c r="C32" i="84"/>
  <c r="C32" i="88"/>
  <c r="C32" i="89"/>
  <c r="C32" i="90"/>
  <c r="C32" i="86"/>
  <c r="C32" i="83"/>
  <c r="C40" i="85"/>
  <c r="C40" i="87"/>
  <c r="C40" i="88"/>
  <c r="C40" i="91"/>
  <c r="C40" i="86"/>
  <c r="C40" i="84"/>
  <c r="C40" i="90"/>
  <c r="C40" i="83"/>
  <c r="C40" i="89"/>
  <c r="C48" i="85"/>
  <c r="C48" i="87"/>
  <c r="C48" i="91"/>
  <c r="C48" i="86"/>
  <c r="C48" i="89"/>
  <c r="C48" i="90"/>
  <c r="C48" i="84"/>
  <c r="C48" i="88"/>
  <c r="C48" i="83"/>
  <c r="P50" i="84"/>
  <c r="P50" i="86"/>
  <c r="R50" i="88"/>
  <c r="P50" i="90"/>
  <c r="P50" i="85"/>
  <c r="P50" i="87"/>
  <c r="P50" i="89"/>
  <c r="P50" i="91"/>
  <c r="T50" i="83"/>
  <c r="P42" i="84"/>
  <c r="P42" i="86"/>
  <c r="R42" i="88"/>
  <c r="P42" i="90"/>
  <c r="P42" i="85"/>
  <c r="P42" i="87"/>
  <c r="P42" i="89"/>
  <c r="P42" i="91"/>
  <c r="T42" i="83"/>
  <c r="P34" i="84"/>
  <c r="P34" i="86"/>
  <c r="R34" i="88"/>
  <c r="P34" i="90"/>
  <c r="P34" i="85"/>
  <c r="P34" i="87"/>
  <c r="P34" i="89"/>
  <c r="P34" i="91"/>
  <c r="T34" i="83"/>
  <c r="P26" i="84"/>
  <c r="P26" i="86"/>
  <c r="R26" i="88"/>
  <c r="P26" i="90"/>
  <c r="P26" i="85"/>
  <c r="P26" i="87"/>
  <c r="P26" i="89"/>
  <c r="P26" i="91"/>
  <c r="T26" i="83"/>
  <c r="P14" i="84"/>
  <c r="P14" i="86"/>
  <c r="R14" i="88"/>
  <c r="P14" i="90"/>
  <c r="P14" i="85"/>
  <c r="P14" i="87"/>
  <c r="P14" i="89"/>
  <c r="P14" i="91"/>
  <c r="T14" i="83"/>
  <c r="C17" i="90"/>
  <c r="C17" i="85"/>
  <c r="C17" i="86"/>
  <c r="C17" i="87"/>
  <c r="C17" i="88"/>
  <c r="C17" i="89"/>
  <c r="C17" i="91"/>
  <c r="C17" i="84"/>
  <c r="C17" i="83"/>
  <c r="C25" i="90"/>
  <c r="C25" i="87"/>
  <c r="C25" i="85"/>
  <c r="C25" i="86"/>
  <c r="C25" i="83"/>
  <c r="C25" i="88"/>
  <c r="C25" i="91"/>
  <c r="C25" i="84"/>
  <c r="C25" i="89"/>
  <c r="C33" i="90"/>
  <c r="C33" i="88"/>
  <c r="C33" i="89"/>
  <c r="C33" i="91"/>
  <c r="C33" i="85"/>
  <c r="C33" i="86"/>
  <c r="C33" i="84"/>
  <c r="C33" i="83"/>
  <c r="C33" i="87"/>
  <c r="C41" i="88"/>
  <c r="C41" i="87"/>
  <c r="C41" i="90"/>
  <c r="C41" i="84"/>
  <c r="C41" i="83"/>
  <c r="C41" i="85"/>
  <c r="C41" i="89"/>
  <c r="C41" i="91"/>
  <c r="C41" i="86"/>
  <c r="P8" i="84"/>
  <c r="R8" i="88"/>
  <c r="T8" i="83"/>
  <c r="P8" i="85"/>
  <c r="P8" i="89"/>
  <c r="P8" i="91"/>
  <c r="P8" i="90"/>
  <c r="P8" i="86"/>
  <c r="P8" i="87"/>
  <c r="P45" i="85"/>
  <c r="P45" i="87"/>
  <c r="P45" i="84"/>
  <c r="R45" i="88"/>
  <c r="P45" i="89"/>
  <c r="P45" i="90"/>
  <c r="T45" i="83"/>
  <c r="P45" i="86"/>
  <c r="P45" i="91"/>
  <c r="P37" i="85"/>
  <c r="P37" i="87"/>
  <c r="P37" i="86"/>
  <c r="R37" i="88"/>
  <c r="P37" i="89"/>
  <c r="P37" i="90"/>
  <c r="P37" i="91"/>
  <c r="T37" i="83"/>
  <c r="P37" i="84"/>
  <c r="P29" i="85"/>
  <c r="P29" i="87"/>
  <c r="P29" i="84"/>
  <c r="P29" i="89"/>
  <c r="P29" i="90"/>
  <c r="P29" i="91"/>
  <c r="T29" i="83"/>
  <c r="R29" i="88"/>
  <c r="P29" i="86"/>
  <c r="P21" i="85"/>
  <c r="P21" i="87"/>
  <c r="R21" i="88"/>
  <c r="P21" i="86"/>
  <c r="P21" i="89"/>
  <c r="P21" i="90"/>
  <c r="P21" i="91"/>
  <c r="T21" i="83"/>
  <c r="P21" i="84"/>
  <c r="P13" i="85"/>
  <c r="P13" i="87"/>
  <c r="P13" i="84"/>
  <c r="P13" i="89"/>
  <c r="P13" i="90"/>
  <c r="P13" i="91"/>
  <c r="T13" i="83"/>
  <c r="P13" i="86"/>
  <c r="R13" i="88"/>
  <c r="C10" i="87"/>
  <c r="C10" i="86"/>
  <c r="C10" i="85"/>
  <c r="C10" i="89"/>
  <c r="C10" i="83"/>
  <c r="C10" i="88"/>
  <c r="C10" i="91"/>
  <c r="C10" i="90"/>
  <c r="C10" i="84"/>
  <c r="C14" i="87"/>
  <c r="C14" i="86"/>
  <c r="C14" i="89"/>
  <c r="C14" i="83"/>
  <c r="C14" i="85"/>
  <c r="C14" i="90"/>
  <c r="C14" i="84"/>
  <c r="C14" i="88"/>
  <c r="C14" i="91"/>
  <c r="C18" i="87"/>
  <c r="C18" i="86"/>
  <c r="C18" i="85"/>
  <c r="C18" i="89"/>
  <c r="C18" i="90"/>
  <c r="C18" i="83"/>
  <c r="C18" i="91"/>
  <c r="C18" i="84"/>
  <c r="C18" i="88"/>
  <c r="C22" i="87"/>
  <c r="C22" i="86"/>
  <c r="C22" i="89"/>
  <c r="C22" i="88"/>
  <c r="C22" i="91"/>
  <c r="C22" i="83"/>
  <c r="C22" i="90"/>
  <c r="C22" i="85"/>
  <c r="C22" i="84"/>
  <c r="C26" i="87"/>
  <c r="C26" i="86"/>
  <c r="C26" i="85"/>
  <c r="C26" i="89"/>
  <c r="C26" i="83"/>
  <c r="C26" i="88"/>
  <c r="C26" i="91"/>
  <c r="C26" i="84"/>
  <c r="C26" i="90"/>
  <c r="C30" i="87"/>
  <c r="C30" i="86"/>
  <c r="C30" i="89"/>
  <c r="C30" i="83"/>
  <c r="C30" i="90"/>
  <c r="C30" i="84"/>
  <c r="C30" i="85"/>
  <c r="C30" i="88"/>
  <c r="C30" i="91"/>
  <c r="C34" i="87"/>
  <c r="C34" i="86"/>
  <c r="C34" i="85"/>
  <c r="C34" i="89"/>
  <c r="C34" i="90"/>
  <c r="C34" i="83"/>
  <c r="C34" i="88"/>
  <c r="C34" i="91"/>
  <c r="C34" i="84"/>
  <c r="C38" i="87"/>
  <c r="C38" i="86"/>
  <c r="C38" i="89"/>
  <c r="C38" i="85"/>
  <c r="C38" i="91"/>
  <c r="C38" i="83"/>
  <c r="C38" i="88"/>
  <c r="C38" i="90"/>
  <c r="C38" i="84"/>
  <c r="C42" i="87"/>
  <c r="C42" i="86"/>
  <c r="C42" i="85"/>
  <c r="C42" i="89"/>
  <c r="C42" i="83"/>
  <c r="C42" i="91"/>
  <c r="C42" i="90"/>
  <c r="C42" i="84"/>
  <c r="C42" i="88"/>
  <c r="C46" i="87"/>
  <c r="C46" i="86"/>
  <c r="C46" i="88"/>
  <c r="C46" i="89"/>
  <c r="C46" i="83"/>
  <c r="C46" i="85"/>
  <c r="C46" i="90"/>
  <c r="C46" i="91"/>
  <c r="C46" i="84"/>
  <c r="C50" i="87"/>
  <c r="C50" i="86"/>
  <c r="C50" i="85"/>
  <c r="C50" i="89"/>
  <c r="C50" i="90"/>
  <c r="C50" i="83"/>
  <c r="C50" i="88"/>
  <c r="C50" i="91"/>
  <c r="C50" i="84"/>
  <c r="P52" i="85"/>
  <c r="P52" i="87"/>
  <c r="P52" i="89"/>
  <c r="P52" i="84"/>
  <c r="P52" i="86"/>
  <c r="R52" i="88"/>
  <c r="P52" i="90"/>
  <c r="T52" i="83"/>
  <c r="P52" i="91"/>
  <c r="P48" i="85"/>
  <c r="P48" i="87"/>
  <c r="P48" i="89"/>
  <c r="P48" i="84"/>
  <c r="P48" i="86"/>
  <c r="R48" i="88"/>
  <c r="P48" i="90"/>
  <c r="T48" i="83"/>
  <c r="P48" i="91"/>
  <c r="P44" i="85"/>
  <c r="P44" i="87"/>
  <c r="P44" i="89"/>
  <c r="P44" i="84"/>
  <c r="P44" i="86"/>
  <c r="R44" i="88"/>
  <c r="P44" i="90"/>
  <c r="T44" i="83"/>
  <c r="P44" i="91"/>
  <c r="P40" i="85"/>
  <c r="P40" i="87"/>
  <c r="P40" i="89"/>
  <c r="P40" i="91"/>
  <c r="P40" i="84"/>
  <c r="P40" i="86"/>
  <c r="R40" i="88"/>
  <c r="P40" i="90"/>
  <c r="T40" i="83"/>
  <c r="P36" i="85"/>
  <c r="P36" i="87"/>
  <c r="P36" i="89"/>
  <c r="P36" i="91"/>
  <c r="P36" i="84"/>
  <c r="P36" i="86"/>
  <c r="R36" i="88"/>
  <c r="P36" i="90"/>
  <c r="T36" i="83"/>
  <c r="P32" i="85"/>
  <c r="P32" i="87"/>
  <c r="P32" i="89"/>
  <c r="P32" i="91"/>
  <c r="P32" i="84"/>
  <c r="P32" i="86"/>
  <c r="R32" i="88"/>
  <c r="P32" i="90"/>
  <c r="T32" i="83"/>
  <c r="P28" i="85"/>
  <c r="P28" i="87"/>
  <c r="P28" i="89"/>
  <c r="P28" i="91"/>
  <c r="P28" i="84"/>
  <c r="P28" i="86"/>
  <c r="R28" i="88"/>
  <c r="P28" i="90"/>
  <c r="T28" i="83"/>
  <c r="P24" i="85"/>
  <c r="P24" i="87"/>
  <c r="P24" i="89"/>
  <c r="P24" i="91"/>
  <c r="P24" i="84"/>
  <c r="P24" i="86"/>
  <c r="R24" i="88"/>
  <c r="P24" i="90"/>
  <c r="T24" i="83"/>
  <c r="P20" i="85"/>
  <c r="P20" i="87"/>
  <c r="P20" i="89"/>
  <c r="P20" i="91"/>
  <c r="P20" i="84"/>
  <c r="P20" i="86"/>
  <c r="R20" i="88"/>
  <c r="P20" i="90"/>
  <c r="T20" i="83"/>
  <c r="P16" i="85"/>
  <c r="P16" i="87"/>
  <c r="P16" i="89"/>
  <c r="P16" i="91"/>
  <c r="P16" i="84"/>
  <c r="P16" i="86"/>
  <c r="R16" i="88"/>
  <c r="P16" i="90"/>
  <c r="T16" i="83"/>
  <c r="P12" i="85"/>
  <c r="P12" i="87"/>
  <c r="P12" i="89"/>
  <c r="P12" i="91"/>
  <c r="P12" i="84"/>
  <c r="P12" i="86"/>
  <c r="R12" i="88"/>
  <c r="P12" i="90"/>
  <c r="T12" i="83"/>
  <c r="C12" i="85"/>
  <c r="C12" i="91"/>
  <c r="C12" i="88"/>
  <c r="C12" i="89"/>
  <c r="C12" i="90"/>
  <c r="C12" i="84"/>
  <c r="C12" i="86"/>
  <c r="C12" i="87"/>
  <c r="C12" i="83"/>
  <c r="C20" i="85"/>
  <c r="C20" i="91"/>
  <c r="C20" i="84"/>
  <c r="C20" i="86"/>
  <c r="C20" i="83"/>
  <c r="C20" i="87"/>
  <c r="C20" i="88"/>
  <c r="C20" i="89"/>
  <c r="C20" i="90"/>
  <c r="C28" i="85"/>
  <c r="C28" i="91"/>
  <c r="C28" i="86"/>
  <c r="C28" i="88"/>
  <c r="C28" i="89"/>
  <c r="C28" i="90"/>
  <c r="C28" i="84"/>
  <c r="C28" i="87"/>
  <c r="C28" i="83"/>
  <c r="C36" i="85"/>
  <c r="C36" i="91"/>
  <c r="C36" i="84"/>
  <c r="C36" i="86"/>
  <c r="C36" i="87"/>
  <c r="C36" i="89"/>
  <c r="C36" i="90"/>
  <c r="C36" i="83"/>
  <c r="C36" i="88"/>
  <c r="C44" i="85"/>
  <c r="C44" i="91"/>
  <c r="C44" i="89"/>
  <c r="C44" i="90"/>
  <c r="C44" i="84"/>
  <c r="C44" i="88"/>
  <c r="C44" i="86"/>
  <c r="C44" i="87"/>
  <c r="C44" i="83"/>
  <c r="C52" i="85"/>
  <c r="C52" i="91"/>
  <c r="C52" i="88"/>
  <c r="C52" i="83"/>
  <c r="C52" i="86"/>
  <c r="C52" i="87"/>
  <c r="C52" i="89"/>
  <c r="C52" i="90"/>
  <c r="C52" i="84"/>
  <c r="P46" i="84"/>
  <c r="P46" i="86"/>
  <c r="R46" i="88"/>
  <c r="P46" i="90"/>
  <c r="P46" i="85"/>
  <c r="P46" i="87"/>
  <c r="P46" i="89"/>
  <c r="P46" i="91"/>
  <c r="T46" i="83"/>
  <c r="P38" i="84"/>
  <c r="P38" i="86"/>
  <c r="R38" i="88"/>
  <c r="P38" i="90"/>
  <c r="P38" i="85"/>
  <c r="P38" i="87"/>
  <c r="P38" i="89"/>
  <c r="P38" i="91"/>
  <c r="T38" i="83"/>
  <c r="P30" i="84"/>
  <c r="P30" i="86"/>
  <c r="R30" i="88"/>
  <c r="P30" i="90"/>
  <c r="P30" i="85"/>
  <c r="P30" i="87"/>
  <c r="P30" i="89"/>
  <c r="P30" i="91"/>
  <c r="T30" i="83"/>
  <c r="P22" i="84"/>
  <c r="P22" i="86"/>
  <c r="R22" i="88"/>
  <c r="P22" i="90"/>
  <c r="P22" i="85"/>
  <c r="P22" i="87"/>
  <c r="P22" i="89"/>
  <c r="P22" i="91"/>
  <c r="T22" i="83"/>
  <c r="P18" i="84"/>
  <c r="P18" i="86"/>
  <c r="R18" i="88"/>
  <c r="P18" i="90"/>
  <c r="P18" i="85"/>
  <c r="P18" i="87"/>
  <c r="P18" i="89"/>
  <c r="P18" i="91"/>
  <c r="T18" i="83"/>
  <c r="P10" i="84"/>
  <c r="P10" i="86"/>
  <c r="R10" i="88"/>
  <c r="P10" i="90"/>
  <c r="P10" i="85"/>
  <c r="P10" i="87"/>
  <c r="P10" i="89"/>
  <c r="P10" i="91"/>
  <c r="T10" i="83"/>
  <c r="C13" i="86"/>
  <c r="C13" i="87"/>
  <c r="C13" i="90"/>
  <c r="C13" i="85"/>
  <c r="C13" i="88"/>
  <c r="C13" i="89"/>
  <c r="C13" i="91"/>
  <c r="C13" i="84"/>
  <c r="C13" i="83"/>
  <c r="C21" i="86"/>
  <c r="C21" i="90"/>
  <c r="C21" i="88"/>
  <c r="C21" i="89"/>
  <c r="C21" i="91"/>
  <c r="C21" i="87"/>
  <c r="C21" i="84"/>
  <c r="C21" i="83"/>
  <c r="C21" i="85"/>
  <c r="C29" i="86"/>
  <c r="C29" i="87"/>
  <c r="C29" i="90"/>
  <c r="C29" i="85"/>
  <c r="C29" i="84"/>
  <c r="C29" i="83"/>
  <c r="C29" i="88"/>
  <c r="C29" i="89"/>
  <c r="C29" i="91"/>
  <c r="C37" i="88"/>
  <c r="C37" i="86"/>
  <c r="C37" i="90"/>
  <c r="C37" i="85"/>
  <c r="C37" i="87"/>
  <c r="C37" i="89"/>
  <c r="C37" i="91"/>
  <c r="C37" i="84"/>
  <c r="C37" i="83"/>
  <c r="C45" i="88"/>
  <c r="C45" i="87"/>
  <c r="C45" i="86"/>
  <c r="C45" i="90"/>
  <c r="C45" i="89"/>
  <c r="C45" i="91"/>
  <c r="C45" i="84"/>
  <c r="C45" i="83"/>
  <c r="C45" i="85"/>
  <c r="C49" i="88"/>
  <c r="C49" i="87"/>
  <c r="C49" i="90"/>
  <c r="C49" i="85"/>
  <c r="C49" i="86"/>
  <c r="C49" i="89"/>
  <c r="C49" i="91"/>
  <c r="C49" i="84"/>
  <c r="C49" i="83"/>
  <c r="P49" i="85"/>
  <c r="P49" i="87"/>
  <c r="P49" i="86"/>
  <c r="P49" i="84"/>
  <c r="T49" i="83"/>
  <c r="P49" i="90"/>
  <c r="P49" i="89"/>
  <c r="R49" i="88"/>
  <c r="P49" i="91"/>
  <c r="P41" i="85"/>
  <c r="P41" i="87"/>
  <c r="T41" i="83"/>
  <c r="R41" i="88"/>
  <c r="P41" i="86"/>
  <c r="P41" i="91"/>
  <c r="P41" i="84"/>
  <c r="P41" i="90"/>
  <c r="P41" i="89"/>
  <c r="P33" i="85"/>
  <c r="P33" i="87"/>
  <c r="P33" i="86"/>
  <c r="P33" i="84"/>
  <c r="T33" i="83"/>
  <c r="P33" i="90"/>
  <c r="P33" i="89"/>
  <c r="P33" i="91"/>
  <c r="R33" i="88"/>
  <c r="P25" i="85"/>
  <c r="P25" i="87"/>
  <c r="R25" i="88"/>
  <c r="T25" i="83"/>
  <c r="P25" i="84"/>
  <c r="P25" i="86"/>
  <c r="P25" i="89"/>
  <c r="P25" i="91"/>
  <c r="P25" i="90"/>
  <c r="P17" i="85"/>
  <c r="P17" i="87"/>
  <c r="P17" i="86"/>
  <c r="P17" i="84"/>
  <c r="T17" i="83"/>
  <c r="R17" i="88"/>
  <c r="P17" i="90"/>
  <c r="P17" i="91"/>
  <c r="P17" i="89"/>
  <c r="C11" i="86"/>
  <c r="C11" i="85"/>
  <c r="C11" i="88"/>
  <c r="C11" i="87"/>
  <c r="C11" i="91"/>
  <c r="C11" i="89"/>
  <c r="C11" i="90"/>
  <c r="C11" i="84"/>
  <c r="C11" i="83"/>
  <c r="C15" i="86"/>
  <c r="C15" i="85"/>
  <c r="C15" i="88"/>
  <c r="C15" i="91"/>
  <c r="C15" i="84"/>
  <c r="C15" i="83"/>
  <c r="C15" i="89"/>
  <c r="C15" i="90"/>
  <c r="C15" i="87"/>
  <c r="C19" i="86"/>
  <c r="C19" i="85"/>
  <c r="C19" i="87"/>
  <c r="C19" i="88"/>
  <c r="C19" i="84"/>
  <c r="C19" i="83"/>
  <c r="C19" i="89"/>
  <c r="C19" i="91"/>
  <c r="C19" i="90"/>
  <c r="C23" i="86"/>
  <c r="C23" i="85"/>
  <c r="C23" i="88"/>
  <c r="C23" i="89"/>
  <c r="C23" i="90"/>
  <c r="C23" i="87"/>
  <c r="C23" i="84"/>
  <c r="C23" i="83"/>
  <c r="C23" i="91"/>
  <c r="C27" i="86"/>
  <c r="C27" i="85"/>
  <c r="C27" i="88"/>
  <c r="C27" i="91"/>
  <c r="C27" i="89"/>
  <c r="C27" i="90"/>
  <c r="C27" i="84"/>
  <c r="C27" i="83"/>
  <c r="C27" i="87"/>
  <c r="C31" i="86"/>
  <c r="C31" i="85"/>
  <c r="C31" i="88"/>
  <c r="C31" i="87"/>
  <c r="C31" i="91"/>
  <c r="C31" i="84"/>
  <c r="C31" i="83"/>
  <c r="C31" i="89"/>
  <c r="C31" i="90"/>
  <c r="C35" i="86"/>
  <c r="C35" i="85"/>
  <c r="C35" i="87"/>
  <c r="C35" i="88"/>
  <c r="C35" i="84"/>
  <c r="C35" i="83"/>
  <c r="C35" i="89"/>
  <c r="C35" i="90"/>
  <c r="C35" i="91"/>
  <c r="C39" i="86"/>
  <c r="C39" i="85"/>
  <c r="C39" i="87"/>
  <c r="C39" i="88"/>
  <c r="C39" i="89"/>
  <c r="C39" i="90"/>
  <c r="C39" i="84"/>
  <c r="C39" i="83"/>
  <c r="C39" i="91"/>
  <c r="C43" i="86"/>
  <c r="C43" i="85"/>
  <c r="C43" i="91"/>
  <c r="C43" i="89"/>
  <c r="C43" i="90"/>
  <c r="C43" i="84"/>
  <c r="C43" i="83"/>
  <c r="C43" i="88"/>
  <c r="C43" i="87"/>
  <c r="C47" i="86"/>
  <c r="C47" i="85"/>
  <c r="C47" i="84"/>
  <c r="C47" i="88"/>
  <c r="C47" i="87"/>
  <c r="C47" i="91"/>
  <c r="C47" i="83"/>
  <c r="C47" i="89"/>
  <c r="C47" i="90"/>
  <c r="C51" i="86"/>
  <c r="C51" i="85"/>
  <c r="C51" i="88"/>
  <c r="C51" i="84"/>
  <c r="C51" i="87"/>
  <c r="C51" i="83"/>
  <c r="C51" i="89"/>
  <c r="C51" i="90"/>
  <c r="C51" i="91"/>
  <c r="P51" i="84"/>
  <c r="P51" i="86"/>
  <c r="R51" i="88"/>
  <c r="P51" i="89"/>
  <c r="P51" i="90"/>
  <c r="P51" i="91"/>
  <c r="P51" i="85"/>
  <c r="P51" i="87"/>
  <c r="T51" i="83"/>
  <c r="P47" i="84"/>
  <c r="P47" i="86"/>
  <c r="P47" i="87"/>
  <c r="P47" i="91"/>
  <c r="P47" i="89"/>
  <c r="R47" i="88"/>
  <c r="T47" i="83"/>
  <c r="P47" i="90"/>
  <c r="P47" i="85"/>
  <c r="P43" i="84"/>
  <c r="P43" i="86"/>
  <c r="P43" i="87"/>
  <c r="R43" i="88"/>
  <c r="P43" i="89"/>
  <c r="P43" i="90"/>
  <c r="P43" i="85"/>
  <c r="P43" i="91"/>
  <c r="T43" i="83"/>
  <c r="P39" i="84"/>
  <c r="P39" i="86"/>
  <c r="P39" i="85"/>
  <c r="P39" i="89"/>
  <c r="R39" i="88"/>
  <c r="P39" i="87"/>
  <c r="P39" i="90"/>
  <c r="T39" i="83"/>
  <c r="P39" i="91"/>
  <c r="P35" i="84"/>
  <c r="P35" i="86"/>
  <c r="R35" i="88"/>
  <c r="P35" i="89"/>
  <c r="P35" i="90"/>
  <c r="P35" i="91"/>
  <c r="P35" i="87"/>
  <c r="T35" i="83"/>
  <c r="P35" i="85"/>
  <c r="P31" i="84"/>
  <c r="P31" i="86"/>
  <c r="R31" i="88"/>
  <c r="P31" i="87"/>
  <c r="P31" i="85"/>
  <c r="P31" i="91"/>
  <c r="P31" i="90"/>
  <c r="P31" i="89"/>
  <c r="T31" i="83"/>
  <c r="P27" i="84"/>
  <c r="P27" i="86"/>
  <c r="R27" i="88"/>
  <c r="P27" i="87"/>
  <c r="P27" i="89"/>
  <c r="P27" i="90"/>
  <c r="P27" i="91"/>
  <c r="P27" i="85"/>
  <c r="T27" i="83"/>
  <c r="P23" i="84"/>
  <c r="P23" i="86"/>
  <c r="R23" i="88"/>
  <c r="P23" i="85"/>
  <c r="P23" i="87"/>
  <c r="P23" i="89"/>
  <c r="P23" i="91"/>
  <c r="T23" i="83"/>
  <c r="P23" i="90"/>
  <c r="P19" i="84"/>
  <c r="P19" i="86"/>
  <c r="R19" i="88"/>
  <c r="P19" i="89"/>
  <c r="P19" i="90"/>
  <c r="P19" i="91"/>
  <c r="P19" i="85"/>
  <c r="P19" i="87"/>
  <c r="T19" i="83"/>
  <c r="P15" i="84"/>
  <c r="P15" i="86"/>
  <c r="R15" i="88"/>
  <c r="P15" i="87"/>
  <c r="P15" i="91"/>
  <c r="P15" i="85"/>
  <c r="P15" i="90"/>
  <c r="T15" i="83"/>
  <c r="P15" i="89"/>
  <c r="P11" i="84"/>
  <c r="P11" i="86"/>
  <c r="R11" i="88"/>
  <c r="P11" i="87"/>
  <c r="P11" i="89"/>
  <c r="P11" i="90"/>
  <c r="P11" i="91"/>
  <c r="P11" i="85"/>
  <c r="T11" i="83"/>
  <c r="P9" i="84"/>
  <c r="R9" i="88"/>
  <c r="T9" i="83"/>
  <c r="P9" i="87"/>
  <c r="P9" i="91"/>
  <c r="P9" i="86"/>
  <c r="P9" i="90"/>
  <c r="P9" i="85"/>
  <c r="P9" i="89"/>
  <c r="C9" i="83"/>
  <c r="C9" i="85"/>
  <c r="C9" i="86"/>
  <c r="C9" i="87"/>
  <c r="C9" i="88"/>
  <c r="C9" i="89"/>
  <c r="C9" i="90"/>
  <c r="C9" i="91"/>
  <c r="C9" i="84"/>
  <c r="BU9" i="79" l="1"/>
  <c r="BV9" i="79"/>
  <c r="BW9" i="79"/>
  <c r="BX9" i="79" s="1"/>
  <c r="BU10" i="79"/>
  <c r="BV10" i="79"/>
  <c r="BW10" i="79"/>
  <c r="BX10" i="79" s="1"/>
  <c r="BU11" i="79"/>
  <c r="BV11" i="79"/>
  <c r="BW11" i="79"/>
  <c r="BX11" i="79" s="1"/>
  <c r="BU12" i="79"/>
  <c r="BV12" i="79"/>
  <c r="BW12" i="79"/>
  <c r="BX12" i="79" s="1"/>
  <c r="BU13" i="79"/>
  <c r="BV13" i="79"/>
  <c r="BW13" i="79"/>
  <c r="BX13" i="79" s="1"/>
  <c r="BU14" i="79"/>
  <c r="BV14" i="79"/>
  <c r="BW14" i="79"/>
  <c r="BX14" i="79" s="1"/>
  <c r="BU15" i="79"/>
  <c r="BV15" i="79"/>
  <c r="BW15" i="79"/>
  <c r="BX15" i="79" s="1"/>
  <c r="BU16" i="79"/>
  <c r="BV16" i="79"/>
  <c r="BW16" i="79"/>
  <c r="BX16" i="79" s="1"/>
  <c r="BU17" i="79"/>
  <c r="BV17" i="79"/>
  <c r="BW17" i="79"/>
  <c r="BX17" i="79" s="1"/>
  <c r="BU18" i="79"/>
  <c r="BV18" i="79"/>
  <c r="BW18" i="79"/>
  <c r="BX18" i="79" s="1"/>
  <c r="BU19" i="79"/>
  <c r="BV19" i="79"/>
  <c r="BW19" i="79"/>
  <c r="BX19" i="79" s="1"/>
  <c r="BU20" i="79"/>
  <c r="BV20" i="79"/>
  <c r="BW20" i="79"/>
  <c r="BX20" i="79" s="1"/>
  <c r="BU21" i="79"/>
  <c r="BV21" i="79"/>
  <c r="BW21" i="79"/>
  <c r="BX21" i="79" s="1"/>
  <c r="BU22" i="79"/>
  <c r="BV22" i="79"/>
  <c r="BW22" i="79"/>
  <c r="BX22" i="79" s="1"/>
  <c r="BU23" i="79"/>
  <c r="BV23" i="79"/>
  <c r="BW23" i="79"/>
  <c r="BX23" i="79" s="1"/>
  <c r="BU24" i="79"/>
  <c r="BV24" i="79"/>
  <c r="BW24" i="79"/>
  <c r="BX24" i="79" s="1"/>
  <c r="BU25" i="79"/>
  <c r="BV25" i="79"/>
  <c r="BW25" i="79"/>
  <c r="BX25" i="79" s="1"/>
  <c r="BU26" i="79"/>
  <c r="BV26" i="79"/>
  <c r="BW26" i="79"/>
  <c r="BX26" i="79" s="1"/>
  <c r="BU27" i="79"/>
  <c r="BV27" i="79"/>
  <c r="BW27" i="79"/>
  <c r="BX27" i="79" s="1"/>
  <c r="BU28" i="79"/>
  <c r="BV28" i="79"/>
  <c r="BW28" i="79"/>
  <c r="BX28" i="79" s="1"/>
  <c r="BU29" i="79"/>
  <c r="BV29" i="79"/>
  <c r="BW29" i="79"/>
  <c r="BX29" i="79" s="1"/>
  <c r="BU30" i="79"/>
  <c r="BV30" i="79"/>
  <c r="BW30" i="79"/>
  <c r="BX30" i="79" s="1"/>
  <c r="BU31" i="79"/>
  <c r="BV31" i="79"/>
  <c r="BW31" i="79"/>
  <c r="BX31" i="79" s="1"/>
  <c r="BU32" i="79"/>
  <c r="BV32" i="79"/>
  <c r="BW32" i="79"/>
  <c r="BX32" i="79" s="1"/>
  <c r="BU33" i="79"/>
  <c r="BV33" i="79"/>
  <c r="BW33" i="79"/>
  <c r="BX33" i="79" s="1"/>
  <c r="BU34" i="79"/>
  <c r="BV34" i="79"/>
  <c r="BW34" i="79"/>
  <c r="BX34" i="79" s="1"/>
  <c r="BU35" i="79"/>
  <c r="BV35" i="79"/>
  <c r="BW35" i="79"/>
  <c r="BX35" i="79" s="1"/>
  <c r="BU36" i="79"/>
  <c r="BV36" i="79"/>
  <c r="BW36" i="79"/>
  <c r="BX36" i="79" s="1"/>
  <c r="BU37" i="79"/>
  <c r="BV37" i="79"/>
  <c r="BW37" i="79"/>
  <c r="BX37" i="79" s="1"/>
  <c r="BU38" i="79"/>
  <c r="BV38" i="79"/>
  <c r="BW38" i="79"/>
  <c r="BX38" i="79" s="1"/>
  <c r="BU39" i="79"/>
  <c r="BV39" i="79"/>
  <c r="BW39" i="79"/>
  <c r="BX39" i="79" s="1"/>
  <c r="BU40" i="79"/>
  <c r="BV40" i="79"/>
  <c r="BW40" i="79"/>
  <c r="BX40" i="79" s="1"/>
  <c r="BU41" i="79"/>
  <c r="BV41" i="79"/>
  <c r="BW41" i="79"/>
  <c r="BX41" i="79" s="1"/>
  <c r="BU42" i="79"/>
  <c r="BV42" i="79"/>
  <c r="BW42" i="79"/>
  <c r="BX42" i="79" s="1"/>
  <c r="BU43" i="79"/>
  <c r="BV43" i="79"/>
  <c r="BW43" i="79"/>
  <c r="BX43" i="79" s="1"/>
  <c r="BU44" i="79"/>
  <c r="BV44" i="79"/>
  <c r="BW44" i="79"/>
  <c r="BX44" i="79" s="1"/>
  <c r="BU45" i="79"/>
  <c r="BV45" i="79"/>
  <c r="BW45" i="79"/>
  <c r="BX45" i="79" s="1"/>
  <c r="BU46" i="79"/>
  <c r="BV46" i="79"/>
  <c r="BW46" i="79"/>
  <c r="BX46" i="79" s="1"/>
  <c r="BU47" i="79"/>
  <c r="BV47" i="79"/>
  <c r="BW47" i="79"/>
  <c r="BX47" i="79" s="1"/>
  <c r="BU48" i="79"/>
  <c r="BV48" i="79"/>
  <c r="BW48" i="79"/>
  <c r="BX48" i="79" s="1"/>
  <c r="BU49" i="79"/>
  <c r="BV49" i="79"/>
  <c r="BW49" i="79"/>
  <c r="BX49" i="79" s="1"/>
  <c r="BU50" i="79"/>
  <c r="BV50" i="79"/>
  <c r="BW50" i="79"/>
  <c r="BX50" i="79" s="1"/>
  <c r="BU51" i="79"/>
  <c r="BV51" i="79"/>
  <c r="BW51" i="79"/>
  <c r="BX51" i="79" s="1"/>
  <c r="BU52" i="79"/>
  <c r="BV52" i="79"/>
  <c r="BW52" i="79"/>
  <c r="BX52" i="79" s="1"/>
  <c r="BW8" i="79"/>
  <c r="BX8" i="79" s="1"/>
  <c r="BV8" i="79"/>
  <c r="BU8" i="79"/>
  <c r="C11" i="76" l="1"/>
  <c r="O11" i="76" l="1"/>
  <c r="P11" i="76" s="1"/>
  <c r="D11" i="76"/>
  <c r="Q52" i="107"/>
  <c r="T11" i="76" l="1"/>
  <c r="X11" i="76"/>
  <c r="BW54" i="79"/>
  <c r="B53" i="92" l="1"/>
  <c r="P53" i="92" s="1"/>
  <c r="B54" i="92"/>
  <c r="P54" i="92" s="1"/>
  <c r="B55" i="92"/>
  <c r="P55" i="92" s="1"/>
  <c r="U46" i="83"/>
  <c r="V46" i="83" s="1"/>
  <c r="U47" i="83"/>
  <c r="V47" i="83" s="1"/>
  <c r="U48" i="83"/>
  <c r="V48" i="83" s="1"/>
  <c r="U49" i="83"/>
  <c r="V49" i="83" s="1"/>
  <c r="U50" i="83"/>
  <c r="V50" i="83" s="1"/>
  <c r="U51" i="83"/>
  <c r="V51" i="83" s="1"/>
  <c r="U52" i="83"/>
  <c r="V52" i="83" s="1"/>
  <c r="Q46" i="84"/>
  <c r="R46" i="84" s="1"/>
  <c r="Q47" i="84"/>
  <c r="R47" i="84" s="1"/>
  <c r="Q48" i="84"/>
  <c r="R48" i="84" s="1"/>
  <c r="Q49" i="84"/>
  <c r="R49" i="84" s="1"/>
  <c r="Q50" i="84"/>
  <c r="R50" i="84" s="1"/>
  <c r="Q51" i="84"/>
  <c r="R51" i="84" s="1"/>
  <c r="Q52" i="84"/>
  <c r="R52" i="84" s="1"/>
  <c r="Q46" i="85"/>
  <c r="R46" i="85" s="1"/>
  <c r="Q47" i="85"/>
  <c r="R47" i="85" s="1"/>
  <c r="Q48" i="85"/>
  <c r="R48" i="85" s="1"/>
  <c r="Q49" i="85"/>
  <c r="R49" i="85" s="1"/>
  <c r="Q50" i="85"/>
  <c r="R50" i="85" s="1"/>
  <c r="Q51" i="85"/>
  <c r="R51" i="85" s="1"/>
  <c r="Q52" i="85"/>
  <c r="R52" i="85" s="1"/>
  <c r="Q46" i="86"/>
  <c r="R46" i="86" s="1"/>
  <c r="Q47" i="86"/>
  <c r="R47" i="86" s="1"/>
  <c r="Q48" i="86"/>
  <c r="R48" i="86" s="1"/>
  <c r="Q49" i="86"/>
  <c r="R49" i="86" s="1"/>
  <c r="Q50" i="86"/>
  <c r="R50" i="86" s="1"/>
  <c r="Q51" i="86"/>
  <c r="R51" i="86" s="1"/>
  <c r="Q52" i="86"/>
  <c r="R52" i="86" s="1"/>
  <c r="Q46" i="87"/>
  <c r="R46" i="87" s="1"/>
  <c r="Q47" i="87"/>
  <c r="R47" i="87" s="1"/>
  <c r="Q48" i="87"/>
  <c r="R48" i="87" s="1"/>
  <c r="Q49" i="87"/>
  <c r="R49" i="87" s="1"/>
  <c r="Q50" i="87"/>
  <c r="R50" i="87" s="1"/>
  <c r="Q51" i="87"/>
  <c r="R51" i="87" s="1"/>
  <c r="Q52" i="87"/>
  <c r="R52" i="87" s="1"/>
  <c r="S46" i="88"/>
  <c r="T46" i="88" s="1"/>
  <c r="S47" i="88"/>
  <c r="T47" i="88" s="1"/>
  <c r="S48" i="88"/>
  <c r="T48" i="88" s="1"/>
  <c r="S49" i="88"/>
  <c r="T49" i="88" s="1"/>
  <c r="S50" i="88"/>
  <c r="T50" i="88" s="1"/>
  <c r="S51" i="88"/>
  <c r="T51" i="88" s="1"/>
  <c r="S52" i="88"/>
  <c r="T52" i="88" s="1"/>
  <c r="Q46" i="89"/>
  <c r="R46" i="89" s="1"/>
  <c r="Q47" i="89"/>
  <c r="R47" i="89" s="1"/>
  <c r="Q48" i="89"/>
  <c r="R48" i="89" s="1"/>
  <c r="Q49" i="89"/>
  <c r="R49" i="89" s="1"/>
  <c r="Q50" i="89"/>
  <c r="R50" i="89" s="1"/>
  <c r="Q51" i="89"/>
  <c r="R51" i="89" s="1"/>
  <c r="Q52" i="89"/>
  <c r="R52" i="89" s="1"/>
  <c r="Q46" i="90"/>
  <c r="R46" i="90" s="1"/>
  <c r="Q47" i="90"/>
  <c r="R47" i="90" s="1"/>
  <c r="Q48" i="90"/>
  <c r="R48" i="90" s="1"/>
  <c r="Q49" i="90"/>
  <c r="R49" i="90" s="1"/>
  <c r="Q50" i="90"/>
  <c r="R50" i="90" s="1"/>
  <c r="Q51" i="90"/>
  <c r="R51" i="90" s="1"/>
  <c r="Q52" i="90"/>
  <c r="R52" i="90" s="1"/>
  <c r="Q46" i="91"/>
  <c r="R46" i="91" s="1"/>
  <c r="Q47" i="91"/>
  <c r="R47" i="91" s="1"/>
  <c r="Q48" i="91"/>
  <c r="R48" i="91" s="1"/>
  <c r="Q49" i="91"/>
  <c r="R49" i="91" s="1"/>
  <c r="Q50" i="91"/>
  <c r="R50" i="91" s="1"/>
  <c r="Q51" i="91"/>
  <c r="R51" i="91" s="1"/>
  <c r="Q52" i="91"/>
  <c r="R52" i="91" s="1"/>
  <c r="Q50" i="107"/>
  <c r="B43" i="21" s="1"/>
  <c r="Q51" i="107"/>
  <c r="B44" i="21" s="1"/>
  <c r="B45" i="21"/>
  <c r="B50" i="119" l="1"/>
  <c r="B50" i="118"/>
  <c r="B52" i="119"/>
  <c r="B52" i="118"/>
  <c r="B51" i="118"/>
  <c r="B51" i="119"/>
  <c r="B50" i="83"/>
  <c r="K51" i="92"/>
  <c r="J50" i="92"/>
  <c r="I50" i="92"/>
  <c r="H51" i="92"/>
  <c r="G51" i="92"/>
  <c r="F52" i="92"/>
  <c r="F50" i="92"/>
  <c r="E52" i="92"/>
  <c r="E51" i="92"/>
  <c r="E50" i="92"/>
  <c r="D52" i="92"/>
  <c r="D51" i="92"/>
  <c r="D50" i="92"/>
  <c r="C52" i="92"/>
  <c r="C51" i="92"/>
  <c r="C50" i="92"/>
  <c r="C49" i="92"/>
  <c r="C48" i="92"/>
  <c r="C47" i="92"/>
  <c r="C46" i="92"/>
  <c r="K52" i="92"/>
  <c r="K50" i="92"/>
  <c r="J52" i="92"/>
  <c r="J51" i="92"/>
  <c r="I52" i="92"/>
  <c r="I51" i="92"/>
  <c r="H52" i="92"/>
  <c r="H50" i="92"/>
  <c r="G52" i="92"/>
  <c r="G50" i="92"/>
  <c r="F51" i="92"/>
  <c r="B51" i="84"/>
  <c r="B50" i="84"/>
  <c r="B52" i="92"/>
  <c r="P52" i="92" s="1"/>
  <c r="H52" i="121" s="1"/>
  <c r="B52" i="106"/>
  <c r="B50" i="103"/>
  <c r="B50" i="92"/>
  <c r="P50" i="92" s="1"/>
  <c r="H50" i="121" s="1"/>
  <c r="B50" i="106"/>
  <c r="B51" i="111"/>
  <c r="B51" i="106"/>
  <c r="B50" i="91"/>
  <c r="B50" i="90"/>
  <c r="B50" i="89"/>
  <c r="B50" i="88"/>
  <c r="B50" i="87"/>
  <c r="B50" i="86"/>
  <c r="B50" i="85"/>
  <c r="B51" i="101"/>
  <c r="B52" i="84"/>
  <c r="B52" i="79"/>
  <c r="B51" i="79"/>
  <c r="B50" i="79"/>
  <c r="B52" i="98"/>
  <c r="B52" i="102"/>
  <c r="B52" i="103"/>
  <c r="B51" i="91"/>
  <c r="B51" i="90"/>
  <c r="B51" i="89"/>
  <c r="B51" i="88"/>
  <c r="B51" i="87"/>
  <c r="B51" i="86"/>
  <c r="B51" i="85"/>
  <c r="B52" i="83"/>
  <c r="B52" i="111"/>
  <c r="B52" i="99"/>
  <c r="B52" i="101"/>
  <c r="B51" i="99"/>
  <c r="B51" i="83"/>
  <c r="B51" i="92"/>
  <c r="P51" i="92" s="1"/>
  <c r="H51" i="121" s="1"/>
  <c r="B51" i="98"/>
  <c r="B51" i="102"/>
  <c r="B51" i="103"/>
  <c r="B52" i="91"/>
  <c r="B52" i="90"/>
  <c r="B52" i="89"/>
  <c r="B52" i="88"/>
  <c r="B52" i="87"/>
  <c r="B52" i="86"/>
  <c r="B52" i="85"/>
  <c r="O50" i="92" l="1"/>
  <c r="G50" i="121" s="1"/>
  <c r="N51" i="92"/>
  <c r="O51" i="92"/>
  <c r="G51" i="121" s="1"/>
  <c r="N52" i="92"/>
  <c r="O52" i="92"/>
  <c r="G52" i="121" s="1"/>
  <c r="N50" i="92"/>
  <c r="B53" i="84"/>
  <c r="I53" i="84"/>
  <c r="O53" i="84"/>
  <c r="Q53" i="84"/>
  <c r="B54" i="84"/>
  <c r="I54" i="84"/>
  <c r="O54" i="84"/>
  <c r="Q54" i="84"/>
  <c r="B55" i="84"/>
  <c r="I55" i="84"/>
  <c r="O55" i="84"/>
  <c r="Q55" i="84"/>
  <c r="B53" i="85"/>
  <c r="I53" i="85"/>
  <c r="O53" i="85"/>
  <c r="Q53" i="85"/>
  <c r="B54" i="85"/>
  <c r="I54" i="85"/>
  <c r="O54" i="85"/>
  <c r="Q54" i="85"/>
  <c r="B55" i="85"/>
  <c r="I55" i="85"/>
  <c r="O55" i="85"/>
  <c r="Q55" i="85"/>
  <c r="B53" i="86"/>
  <c r="I53" i="86"/>
  <c r="O53" i="86"/>
  <c r="Q53" i="86"/>
  <c r="B54" i="86"/>
  <c r="I54" i="86"/>
  <c r="O54" i="86"/>
  <c r="Q54" i="86"/>
  <c r="B55" i="86"/>
  <c r="I55" i="86"/>
  <c r="O55" i="86"/>
  <c r="Q55" i="86"/>
  <c r="B53" i="87"/>
  <c r="I53" i="87"/>
  <c r="O53" i="87"/>
  <c r="Q53" i="87"/>
  <c r="B54" i="87"/>
  <c r="I54" i="87"/>
  <c r="O54" i="87"/>
  <c r="Q54" i="87"/>
  <c r="B55" i="87"/>
  <c r="I55" i="87"/>
  <c r="O55" i="87"/>
  <c r="Q55" i="87"/>
  <c r="B53" i="88"/>
  <c r="J53" i="88"/>
  <c r="Q53" i="88"/>
  <c r="S53" i="88"/>
  <c r="B54" i="88"/>
  <c r="J54" i="88"/>
  <c r="Q54" i="88"/>
  <c r="S54" i="88"/>
  <c r="B55" i="88"/>
  <c r="J55" i="88"/>
  <c r="Q55" i="88"/>
  <c r="S55" i="88"/>
  <c r="B53" i="89"/>
  <c r="I53" i="89"/>
  <c r="O53" i="89"/>
  <c r="Q53" i="89"/>
  <c r="B54" i="89"/>
  <c r="I54" i="89"/>
  <c r="O54" i="89"/>
  <c r="Q54" i="89"/>
  <c r="B55" i="89"/>
  <c r="I55" i="89"/>
  <c r="O55" i="89"/>
  <c r="Q55" i="89"/>
  <c r="B53" i="90"/>
  <c r="I53" i="90"/>
  <c r="R53" i="90" s="1"/>
  <c r="O53" i="90"/>
  <c r="Q53" i="90"/>
  <c r="B54" i="90"/>
  <c r="I54" i="90"/>
  <c r="R54" i="90" s="1"/>
  <c r="O54" i="90"/>
  <c r="Q54" i="90"/>
  <c r="B55" i="90"/>
  <c r="I55" i="90"/>
  <c r="R55" i="90" s="1"/>
  <c r="O55" i="90"/>
  <c r="Q55" i="90"/>
  <c r="B53" i="91"/>
  <c r="I53" i="91"/>
  <c r="R53" i="91" s="1"/>
  <c r="O53" i="91"/>
  <c r="Q53" i="91"/>
  <c r="B54" i="91"/>
  <c r="I54" i="91"/>
  <c r="R54" i="91" s="1"/>
  <c r="O54" i="91"/>
  <c r="Q54" i="91"/>
  <c r="B55" i="91"/>
  <c r="I55" i="91"/>
  <c r="R55" i="91" s="1"/>
  <c r="O55" i="91"/>
  <c r="Q55" i="91"/>
  <c r="B53" i="83"/>
  <c r="K53" i="83"/>
  <c r="S53" i="83"/>
  <c r="U53" i="83"/>
  <c r="B54" i="83"/>
  <c r="K54" i="83"/>
  <c r="S54" i="83"/>
  <c r="U54" i="83"/>
  <c r="B55" i="83"/>
  <c r="K55" i="83"/>
  <c r="S55" i="83"/>
  <c r="U55" i="83"/>
  <c r="Q45" i="85"/>
  <c r="R45" i="85" s="1"/>
  <c r="Q44" i="85"/>
  <c r="R44" i="85" s="1"/>
  <c r="Q43" i="85"/>
  <c r="R43" i="85" s="1"/>
  <c r="Q42" i="85"/>
  <c r="R42" i="85" s="1"/>
  <c r="Q41" i="85"/>
  <c r="R41" i="85" s="1"/>
  <c r="Q40" i="85"/>
  <c r="R40" i="85" s="1"/>
  <c r="Q39" i="85"/>
  <c r="R39" i="85" s="1"/>
  <c r="Q38" i="85"/>
  <c r="R38" i="85" s="1"/>
  <c r="Q37" i="85"/>
  <c r="R37" i="85" s="1"/>
  <c r="Q36" i="85"/>
  <c r="R36" i="85" s="1"/>
  <c r="Q35" i="85"/>
  <c r="R35" i="85" s="1"/>
  <c r="Q34" i="85"/>
  <c r="R34" i="85" s="1"/>
  <c r="Q33" i="85"/>
  <c r="R33" i="85" s="1"/>
  <c r="Q32" i="85"/>
  <c r="R32" i="85" s="1"/>
  <c r="Q31" i="85"/>
  <c r="R31" i="85" s="1"/>
  <c r="Q30" i="85"/>
  <c r="R30" i="85" s="1"/>
  <c r="Q29" i="85"/>
  <c r="R29" i="85" s="1"/>
  <c r="Q28" i="85"/>
  <c r="R28" i="85" s="1"/>
  <c r="Q27" i="85"/>
  <c r="R27" i="85" s="1"/>
  <c r="Q26" i="85"/>
  <c r="R26" i="85" s="1"/>
  <c r="Q25" i="85"/>
  <c r="R25" i="85" s="1"/>
  <c r="Q24" i="85"/>
  <c r="R24" i="85" s="1"/>
  <c r="Q23" i="85"/>
  <c r="R23" i="85" s="1"/>
  <c r="Q22" i="85"/>
  <c r="R22" i="85" s="1"/>
  <c r="Q21" i="85"/>
  <c r="R21" i="85" s="1"/>
  <c r="Q20" i="85"/>
  <c r="R20" i="85" s="1"/>
  <c r="Q19" i="85"/>
  <c r="R19" i="85" s="1"/>
  <c r="Q18" i="85"/>
  <c r="R18" i="85" s="1"/>
  <c r="Q17" i="85"/>
  <c r="R17" i="85" s="1"/>
  <c r="Q16" i="85"/>
  <c r="R16" i="85" s="1"/>
  <c r="Q15" i="85"/>
  <c r="R15" i="85" s="1"/>
  <c r="Q14" i="85"/>
  <c r="R14" i="85" s="1"/>
  <c r="Q13" i="85"/>
  <c r="R13" i="85" s="1"/>
  <c r="Q12" i="85"/>
  <c r="R12" i="85" s="1"/>
  <c r="Q11" i="85"/>
  <c r="R11" i="85" s="1"/>
  <c r="Q10" i="85"/>
  <c r="R10" i="85" s="1"/>
  <c r="Q9" i="85"/>
  <c r="R9" i="85" s="1"/>
  <c r="Q8" i="85"/>
  <c r="R8" i="85" s="1"/>
  <c r="Q45" i="86"/>
  <c r="R45" i="86" s="1"/>
  <c r="Q44" i="86"/>
  <c r="R44" i="86" s="1"/>
  <c r="Q43" i="86"/>
  <c r="R43" i="86" s="1"/>
  <c r="Q42" i="86"/>
  <c r="R42" i="86" s="1"/>
  <c r="Q41" i="86"/>
  <c r="R41" i="86" s="1"/>
  <c r="Q40" i="86"/>
  <c r="R40" i="86" s="1"/>
  <c r="Q39" i="86"/>
  <c r="R39" i="86" s="1"/>
  <c r="Q38" i="86"/>
  <c r="R38" i="86" s="1"/>
  <c r="Q37" i="86"/>
  <c r="R37" i="86" s="1"/>
  <c r="Q36" i="86"/>
  <c r="R36" i="86" s="1"/>
  <c r="Q35" i="86"/>
  <c r="R35" i="86" s="1"/>
  <c r="Q34" i="86"/>
  <c r="R34" i="86" s="1"/>
  <c r="Q33" i="86"/>
  <c r="R33" i="86" s="1"/>
  <c r="Q32" i="86"/>
  <c r="R32" i="86" s="1"/>
  <c r="Q31" i="86"/>
  <c r="R31" i="86" s="1"/>
  <c r="Q30" i="86"/>
  <c r="R30" i="86" s="1"/>
  <c r="Q29" i="86"/>
  <c r="R29" i="86" s="1"/>
  <c r="Q28" i="86"/>
  <c r="R28" i="86" s="1"/>
  <c r="Q27" i="86"/>
  <c r="R27" i="86" s="1"/>
  <c r="Q26" i="86"/>
  <c r="R26" i="86" s="1"/>
  <c r="Q25" i="86"/>
  <c r="R25" i="86" s="1"/>
  <c r="Q24" i="86"/>
  <c r="R24" i="86" s="1"/>
  <c r="Q23" i="86"/>
  <c r="R23" i="86" s="1"/>
  <c r="Q22" i="86"/>
  <c r="R22" i="86" s="1"/>
  <c r="Q21" i="86"/>
  <c r="R21" i="86" s="1"/>
  <c r="Q20" i="86"/>
  <c r="R20" i="86" s="1"/>
  <c r="Q19" i="86"/>
  <c r="R19" i="86" s="1"/>
  <c r="Q18" i="86"/>
  <c r="R18" i="86" s="1"/>
  <c r="Q17" i="86"/>
  <c r="R17" i="86" s="1"/>
  <c r="Q16" i="86"/>
  <c r="R16" i="86" s="1"/>
  <c r="Q15" i="86"/>
  <c r="R15" i="86" s="1"/>
  <c r="Q14" i="86"/>
  <c r="R14" i="86" s="1"/>
  <c r="Q13" i="86"/>
  <c r="R13" i="86" s="1"/>
  <c r="Q12" i="86"/>
  <c r="R12" i="86" s="1"/>
  <c r="Q11" i="86"/>
  <c r="R11" i="86" s="1"/>
  <c r="Q10" i="86"/>
  <c r="R10" i="86" s="1"/>
  <c r="Q9" i="86"/>
  <c r="R9" i="86" s="1"/>
  <c r="Q8" i="86"/>
  <c r="R8" i="86" s="1"/>
  <c r="Q45" i="87"/>
  <c r="R45" i="87" s="1"/>
  <c r="Q44" i="87"/>
  <c r="R44" i="87" s="1"/>
  <c r="Q43" i="87"/>
  <c r="R43" i="87" s="1"/>
  <c r="Q42" i="87"/>
  <c r="R42" i="87" s="1"/>
  <c r="Q41" i="87"/>
  <c r="R41" i="87" s="1"/>
  <c r="Q40" i="87"/>
  <c r="R40" i="87" s="1"/>
  <c r="Q39" i="87"/>
  <c r="R39" i="87" s="1"/>
  <c r="Q38" i="87"/>
  <c r="R38" i="87" s="1"/>
  <c r="Q37" i="87"/>
  <c r="R37" i="87" s="1"/>
  <c r="Q36" i="87"/>
  <c r="R36" i="87" s="1"/>
  <c r="Q35" i="87"/>
  <c r="R35" i="87" s="1"/>
  <c r="Q34" i="87"/>
  <c r="R34" i="87" s="1"/>
  <c r="Q33" i="87"/>
  <c r="R33" i="87" s="1"/>
  <c r="Q32" i="87"/>
  <c r="R32" i="87" s="1"/>
  <c r="Q31" i="87"/>
  <c r="R31" i="87" s="1"/>
  <c r="Q30" i="87"/>
  <c r="R30" i="87" s="1"/>
  <c r="Q29" i="87"/>
  <c r="R29" i="87" s="1"/>
  <c r="Q28" i="87"/>
  <c r="R28" i="87" s="1"/>
  <c r="Q27" i="87"/>
  <c r="R27" i="87" s="1"/>
  <c r="Q26" i="87"/>
  <c r="R26" i="87" s="1"/>
  <c r="Q25" i="87"/>
  <c r="R25" i="87" s="1"/>
  <c r="Q24" i="87"/>
  <c r="R24" i="87" s="1"/>
  <c r="Q23" i="87"/>
  <c r="R23" i="87" s="1"/>
  <c r="Q22" i="87"/>
  <c r="R22" i="87" s="1"/>
  <c r="Q21" i="87"/>
  <c r="R21" i="87" s="1"/>
  <c r="Q20" i="87"/>
  <c r="R20" i="87" s="1"/>
  <c r="Q19" i="87"/>
  <c r="R19" i="87" s="1"/>
  <c r="Q18" i="87"/>
  <c r="R18" i="87" s="1"/>
  <c r="Q17" i="87"/>
  <c r="R17" i="87" s="1"/>
  <c r="Q16" i="87"/>
  <c r="R16" i="87" s="1"/>
  <c r="Q15" i="87"/>
  <c r="R15" i="87" s="1"/>
  <c r="Q14" i="87"/>
  <c r="R14" i="87" s="1"/>
  <c r="Q13" i="87"/>
  <c r="R13" i="87" s="1"/>
  <c r="Q12" i="87"/>
  <c r="R12" i="87" s="1"/>
  <c r="Q11" i="87"/>
  <c r="R11" i="87" s="1"/>
  <c r="Q10" i="87"/>
  <c r="R10" i="87" s="1"/>
  <c r="Q9" i="87"/>
  <c r="R9" i="87" s="1"/>
  <c r="Q8" i="87"/>
  <c r="R8" i="87" s="1"/>
  <c r="S45" i="88"/>
  <c r="T45" i="88" s="1"/>
  <c r="S44" i="88"/>
  <c r="T44" i="88" s="1"/>
  <c r="S43" i="88"/>
  <c r="T43" i="88" s="1"/>
  <c r="S42" i="88"/>
  <c r="T42" i="88" s="1"/>
  <c r="S41" i="88"/>
  <c r="T41" i="88" s="1"/>
  <c r="S40" i="88"/>
  <c r="T40" i="88" s="1"/>
  <c r="S39" i="88"/>
  <c r="T39" i="88" s="1"/>
  <c r="S38" i="88"/>
  <c r="T38" i="88" s="1"/>
  <c r="S37" i="88"/>
  <c r="T37" i="88" s="1"/>
  <c r="S36" i="88"/>
  <c r="T36" i="88" s="1"/>
  <c r="S35" i="88"/>
  <c r="T35" i="88" s="1"/>
  <c r="S34" i="88"/>
  <c r="T34" i="88" s="1"/>
  <c r="S33" i="88"/>
  <c r="T33" i="88" s="1"/>
  <c r="S32" i="88"/>
  <c r="T32" i="88" s="1"/>
  <c r="S31" i="88"/>
  <c r="T31" i="88" s="1"/>
  <c r="S30" i="88"/>
  <c r="T30" i="88" s="1"/>
  <c r="S29" i="88"/>
  <c r="T29" i="88" s="1"/>
  <c r="S28" i="88"/>
  <c r="T28" i="88" s="1"/>
  <c r="S27" i="88"/>
  <c r="T27" i="88" s="1"/>
  <c r="S26" i="88"/>
  <c r="T26" i="88" s="1"/>
  <c r="S25" i="88"/>
  <c r="T25" i="88" s="1"/>
  <c r="S24" i="88"/>
  <c r="T24" i="88" s="1"/>
  <c r="S23" i="88"/>
  <c r="T23" i="88" s="1"/>
  <c r="S22" i="88"/>
  <c r="T22" i="88" s="1"/>
  <c r="S21" i="88"/>
  <c r="T21" i="88" s="1"/>
  <c r="S20" i="88"/>
  <c r="T20" i="88" s="1"/>
  <c r="S19" i="88"/>
  <c r="T19" i="88" s="1"/>
  <c r="S18" i="88"/>
  <c r="T18" i="88" s="1"/>
  <c r="S17" i="88"/>
  <c r="T17" i="88" s="1"/>
  <c r="S16" i="88"/>
  <c r="T16" i="88" s="1"/>
  <c r="S15" i="88"/>
  <c r="T15" i="88" s="1"/>
  <c r="S14" i="88"/>
  <c r="T14" i="88" s="1"/>
  <c r="S13" i="88"/>
  <c r="T13" i="88" s="1"/>
  <c r="S12" i="88"/>
  <c r="T12" i="88" s="1"/>
  <c r="S11" i="88"/>
  <c r="T11" i="88" s="1"/>
  <c r="S10" i="88"/>
  <c r="T10" i="88" s="1"/>
  <c r="S9" i="88"/>
  <c r="T9" i="88" s="1"/>
  <c r="S8" i="88"/>
  <c r="Q45" i="89"/>
  <c r="R45" i="89" s="1"/>
  <c r="Q44" i="89"/>
  <c r="R44" i="89" s="1"/>
  <c r="Q43" i="89"/>
  <c r="R43" i="89" s="1"/>
  <c r="Q42" i="89"/>
  <c r="R42" i="89" s="1"/>
  <c r="Q41" i="89"/>
  <c r="R41" i="89" s="1"/>
  <c r="Q40" i="89"/>
  <c r="R40" i="89" s="1"/>
  <c r="Q39" i="89"/>
  <c r="R39" i="89" s="1"/>
  <c r="Q38" i="89"/>
  <c r="R38" i="89" s="1"/>
  <c r="Q37" i="89"/>
  <c r="R37" i="89" s="1"/>
  <c r="Q36" i="89"/>
  <c r="R36" i="89" s="1"/>
  <c r="Q35" i="89"/>
  <c r="R35" i="89" s="1"/>
  <c r="Q34" i="89"/>
  <c r="R34" i="89" s="1"/>
  <c r="Q33" i="89"/>
  <c r="R33" i="89" s="1"/>
  <c r="Q32" i="89"/>
  <c r="R32" i="89" s="1"/>
  <c r="Q31" i="89"/>
  <c r="R31" i="89" s="1"/>
  <c r="Q30" i="89"/>
  <c r="R30" i="89" s="1"/>
  <c r="Q29" i="89"/>
  <c r="R29" i="89" s="1"/>
  <c r="Q28" i="89"/>
  <c r="R28" i="89" s="1"/>
  <c r="Q27" i="89"/>
  <c r="R27" i="89" s="1"/>
  <c r="Q26" i="89"/>
  <c r="R26" i="89" s="1"/>
  <c r="Q25" i="89"/>
  <c r="R25" i="89" s="1"/>
  <c r="Q24" i="89"/>
  <c r="R24" i="89" s="1"/>
  <c r="Q23" i="89"/>
  <c r="R23" i="89" s="1"/>
  <c r="Q22" i="89"/>
  <c r="R22" i="89" s="1"/>
  <c r="Q21" i="89"/>
  <c r="R21" i="89" s="1"/>
  <c r="Q20" i="89"/>
  <c r="R20" i="89" s="1"/>
  <c r="Q19" i="89"/>
  <c r="R19" i="89" s="1"/>
  <c r="Q18" i="89"/>
  <c r="R18" i="89" s="1"/>
  <c r="Q17" i="89"/>
  <c r="R17" i="89" s="1"/>
  <c r="Q16" i="89"/>
  <c r="R16" i="89" s="1"/>
  <c r="Q15" i="89"/>
  <c r="R15" i="89" s="1"/>
  <c r="Q14" i="89"/>
  <c r="R14" i="89" s="1"/>
  <c r="Q13" i="89"/>
  <c r="R13" i="89" s="1"/>
  <c r="Q12" i="89"/>
  <c r="R12" i="89" s="1"/>
  <c r="Q11" i="89"/>
  <c r="R11" i="89" s="1"/>
  <c r="Q10" i="89"/>
  <c r="R10" i="89" s="1"/>
  <c r="Q9" i="89"/>
  <c r="R9" i="89" s="1"/>
  <c r="Q8" i="89"/>
  <c r="R8" i="89" s="1"/>
  <c r="Q45" i="90"/>
  <c r="R45" i="90" s="1"/>
  <c r="Q44" i="90"/>
  <c r="R44" i="90" s="1"/>
  <c r="Q43" i="90"/>
  <c r="R43" i="90" s="1"/>
  <c r="Q42" i="90"/>
  <c r="R42" i="90" s="1"/>
  <c r="Q41" i="90"/>
  <c r="R41" i="90" s="1"/>
  <c r="Q40" i="90"/>
  <c r="R40" i="90" s="1"/>
  <c r="Q39" i="90"/>
  <c r="R39" i="90" s="1"/>
  <c r="Q38" i="90"/>
  <c r="R38" i="90" s="1"/>
  <c r="Q37" i="90"/>
  <c r="R37" i="90" s="1"/>
  <c r="Q36" i="90"/>
  <c r="R36" i="90" s="1"/>
  <c r="Q35" i="90"/>
  <c r="R35" i="90" s="1"/>
  <c r="Q34" i="90"/>
  <c r="R34" i="90" s="1"/>
  <c r="Q33" i="90"/>
  <c r="R33" i="90" s="1"/>
  <c r="Q32" i="90"/>
  <c r="R32" i="90" s="1"/>
  <c r="Q31" i="90"/>
  <c r="R31" i="90" s="1"/>
  <c r="Q30" i="90"/>
  <c r="R30" i="90" s="1"/>
  <c r="Q29" i="90"/>
  <c r="R29" i="90" s="1"/>
  <c r="Q28" i="90"/>
  <c r="R28" i="90" s="1"/>
  <c r="Q27" i="90"/>
  <c r="R27" i="90" s="1"/>
  <c r="Q26" i="90"/>
  <c r="R26" i="90" s="1"/>
  <c r="Q25" i="90"/>
  <c r="R25" i="90" s="1"/>
  <c r="Q24" i="90"/>
  <c r="R24" i="90" s="1"/>
  <c r="Q23" i="90"/>
  <c r="R23" i="90" s="1"/>
  <c r="Q22" i="90"/>
  <c r="R22" i="90" s="1"/>
  <c r="Q21" i="90"/>
  <c r="R21" i="90" s="1"/>
  <c r="Q20" i="90"/>
  <c r="R20" i="90" s="1"/>
  <c r="Q19" i="90"/>
  <c r="R19" i="90" s="1"/>
  <c r="Q18" i="90"/>
  <c r="R18" i="90" s="1"/>
  <c r="Q17" i="90"/>
  <c r="R17" i="90" s="1"/>
  <c r="Q16" i="90"/>
  <c r="R16" i="90" s="1"/>
  <c r="Q15" i="90"/>
  <c r="R15" i="90" s="1"/>
  <c r="Q14" i="90"/>
  <c r="R14" i="90" s="1"/>
  <c r="Q13" i="90"/>
  <c r="R13" i="90" s="1"/>
  <c r="Q12" i="90"/>
  <c r="R12" i="90" s="1"/>
  <c r="Q11" i="90"/>
  <c r="R11" i="90" s="1"/>
  <c r="Q10" i="90"/>
  <c r="R10" i="90" s="1"/>
  <c r="Q9" i="90"/>
  <c r="R9" i="90" s="1"/>
  <c r="Q8" i="90"/>
  <c r="R8" i="90" s="1"/>
  <c r="Q45" i="91"/>
  <c r="R45" i="91" s="1"/>
  <c r="Q44" i="91"/>
  <c r="R44" i="91" s="1"/>
  <c r="Q43" i="91"/>
  <c r="R43" i="91" s="1"/>
  <c r="Q42" i="91"/>
  <c r="R42" i="91" s="1"/>
  <c r="Q41" i="91"/>
  <c r="R41" i="91" s="1"/>
  <c r="Q40" i="91"/>
  <c r="R40" i="91" s="1"/>
  <c r="Q39" i="91"/>
  <c r="R39" i="91" s="1"/>
  <c r="Q38" i="91"/>
  <c r="R38" i="91" s="1"/>
  <c r="Q37" i="91"/>
  <c r="R37" i="91" s="1"/>
  <c r="Q36" i="91"/>
  <c r="R36" i="91" s="1"/>
  <c r="Q35" i="91"/>
  <c r="R35" i="91" s="1"/>
  <c r="Q34" i="91"/>
  <c r="R34" i="91" s="1"/>
  <c r="Q33" i="91"/>
  <c r="R33" i="91" s="1"/>
  <c r="Q32" i="91"/>
  <c r="R32" i="91" s="1"/>
  <c r="Q31" i="91"/>
  <c r="R31" i="91" s="1"/>
  <c r="Q30" i="91"/>
  <c r="R30" i="91" s="1"/>
  <c r="Q29" i="91"/>
  <c r="R29" i="91" s="1"/>
  <c r="Q28" i="91"/>
  <c r="R28" i="91" s="1"/>
  <c r="Q27" i="91"/>
  <c r="R27" i="91" s="1"/>
  <c r="Q26" i="91"/>
  <c r="R26" i="91" s="1"/>
  <c r="Q25" i="91"/>
  <c r="R25" i="91" s="1"/>
  <c r="Q24" i="91"/>
  <c r="R24" i="91" s="1"/>
  <c r="Q23" i="91"/>
  <c r="R23" i="91" s="1"/>
  <c r="Q22" i="91"/>
  <c r="R22" i="91" s="1"/>
  <c r="Q21" i="91"/>
  <c r="R21" i="91" s="1"/>
  <c r="Q20" i="91"/>
  <c r="R20" i="91" s="1"/>
  <c r="Q19" i="91"/>
  <c r="R19" i="91" s="1"/>
  <c r="Q18" i="91"/>
  <c r="R18" i="91" s="1"/>
  <c r="Q17" i="91"/>
  <c r="R17" i="91" s="1"/>
  <c r="Q16" i="91"/>
  <c r="R16" i="91" s="1"/>
  <c r="Q15" i="91"/>
  <c r="R15" i="91" s="1"/>
  <c r="Q14" i="91"/>
  <c r="R14" i="91" s="1"/>
  <c r="Q13" i="91"/>
  <c r="R13" i="91" s="1"/>
  <c r="Q12" i="91"/>
  <c r="R12" i="91" s="1"/>
  <c r="Q11" i="91"/>
  <c r="R11" i="91" s="1"/>
  <c r="Q10" i="91"/>
  <c r="R10" i="91" s="1"/>
  <c r="Q9" i="91"/>
  <c r="R9" i="91" s="1"/>
  <c r="Q8" i="91"/>
  <c r="R8" i="91" s="1"/>
  <c r="Q45" i="84"/>
  <c r="R45" i="84" s="1"/>
  <c r="Q44" i="84"/>
  <c r="R44" i="84" s="1"/>
  <c r="Q43" i="84"/>
  <c r="R43" i="84" s="1"/>
  <c r="Q42" i="84"/>
  <c r="R42" i="84" s="1"/>
  <c r="Q41" i="84"/>
  <c r="R41" i="84" s="1"/>
  <c r="Q40" i="84"/>
  <c r="R40" i="84" s="1"/>
  <c r="Q39" i="84"/>
  <c r="R39" i="84" s="1"/>
  <c r="Q38" i="84"/>
  <c r="R38" i="84" s="1"/>
  <c r="Q37" i="84"/>
  <c r="R37" i="84" s="1"/>
  <c r="Q36" i="84"/>
  <c r="R36" i="84" s="1"/>
  <c r="Q35" i="84"/>
  <c r="R35" i="84" s="1"/>
  <c r="Q34" i="84"/>
  <c r="R34" i="84" s="1"/>
  <c r="Q33" i="84"/>
  <c r="R33" i="84" s="1"/>
  <c r="Q32" i="84"/>
  <c r="R32" i="84" s="1"/>
  <c r="Q31" i="84"/>
  <c r="R31" i="84" s="1"/>
  <c r="Q30" i="84"/>
  <c r="R30" i="84" s="1"/>
  <c r="Q29" i="84"/>
  <c r="R29" i="84" s="1"/>
  <c r="Q28" i="84"/>
  <c r="R28" i="84" s="1"/>
  <c r="Q27" i="84"/>
  <c r="R27" i="84" s="1"/>
  <c r="Q26" i="84"/>
  <c r="R26" i="84" s="1"/>
  <c r="Q25" i="84"/>
  <c r="R25" i="84" s="1"/>
  <c r="Q24" i="84"/>
  <c r="R24" i="84" s="1"/>
  <c r="Q23" i="84"/>
  <c r="R23" i="84" s="1"/>
  <c r="Q22" i="84"/>
  <c r="R22" i="84" s="1"/>
  <c r="Q21" i="84"/>
  <c r="R21" i="84" s="1"/>
  <c r="Q20" i="84"/>
  <c r="R20" i="84" s="1"/>
  <c r="Q19" i="84"/>
  <c r="R19" i="84" s="1"/>
  <c r="Q18" i="84"/>
  <c r="R18" i="84" s="1"/>
  <c r="Q17" i="84"/>
  <c r="R17" i="84" s="1"/>
  <c r="Q16" i="84"/>
  <c r="R16" i="84" s="1"/>
  <c r="Q15" i="84"/>
  <c r="R15" i="84" s="1"/>
  <c r="Q14" i="84"/>
  <c r="R14" i="84" s="1"/>
  <c r="Q13" i="84"/>
  <c r="R13" i="84" s="1"/>
  <c r="Q12" i="84"/>
  <c r="R12" i="84" s="1"/>
  <c r="Q11" i="84"/>
  <c r="R11" i="84" s="1"/>
  <c r="Q10" i="84"/>
  <c r="R10" i="84" s="1"/>
  <c r="Q9" i="84"/>
  <c r="R9" i="84" s="1"/>
  <c r="Q8" i="84"/>
  <c r="R8" i="84" s="1"/>
  <c r="U9" i="83"/>
  <c r="V9" i="83" s="1"/>
  <c r="U10" i="83"/>
  <c r="V10" i="83" s="1"/>
  <c r="U11" i="83"/>
  <c r="V11" i="83" s="1"/>
  <c r="U12" i="83"/>
  <c r="V12" i="83" s="1"/>
  <c r="U13" i="83"/>
  <c r="V13" i="83" s="1"/>
  <c r="U14" i="83"/>
  <c r="V14" i="83" s="1"/>
  <c r="U15" i="83"/>
  <c r="V15" i="83" s="1"/>
  <c r="U16" i="83"/>
  <c r="V16" i="83" s="1"/>
  <c r="U17" i="83"/>
  <c r="V17" i="83" s="1"/>
  <c r="U18" i="83"/>
  <c r="V18" i="83" s="1"/>
  <c r="U19" i="83"/>
  <c r="V19" i="83" s="1"/>
  <c r="U20" i="83"/>
  <c r="V20" i="83" s="1"/>
  <c r="U21" i="83"/>
  <c r="V21" i="83" s="1"/>
  <c r="U22" i="83"/>
  <c r="V22" i="83" s="1"/>
  <c r="U23" i="83"/>
  <c r="V23" i="83" s="1"/>
  <c r="U24" i="83"/>
  <c r="V24" i="83" s="1"/>
  <c r="U25" i="83"/>
  <c r="V25" i="83" s="1"/>
  <c r="U26" i="83"/>
  <c r="V26" i="83" s="1"/>
  <c r="U27" i="83"/>
  <c r="V27" i="83" s="1"/>
  <c r="U28" i="83"/>
  <c r="V28" i="83" s="1"/>
  <c r="U29" i="83"/>
  <c r="V29" i="83" s="1"/>
  <c r="U30" i="83"/>
  <c r="V30" i="83" s="1"/>
  <c r="U31" i="83"/>
  <c r="V31" i="83" s="1"/>
  <c r="U32" i="83"/>
  <c r="V32" i="83" s="1"/>
  <c r="U33" i="83"/>
  <c r="V33" i="83" s="1"/>
  <c r="U34" i="83"/>
  <c r="V34" i="83" s="1"/>
  <c r="U35" i="83"/>
  <c r="V35" i="83" s="1"/>
  <c r="U36" i="83"/>
  <c r="V36" i="83" s="1"/>
  <c r="U37" i="83"/>
  <c r="V37" i="83" s="1"/>
  <c r="U38" i="83"/>
  <c r="V38" i="83" s="1"/>
  <c r="U39" i="83"/>
  <c r="V39" i="83" s="1"/>
  <c r="U40" i="83"/>
  <c r="V40" i="83" s="1"/>
  <c r="U41" i="83"/>
  <c r="V41" i="83" s="1"/>
  <c r="U42" i="83"/>
  <c r="V42" i="83" s="1"/>
  <c r="U43" i="83"/>
  <c r="V43" i="83" s="1"/>
  <c r="U44" i="83"/>
  <c r="V44" i="83" s="1"/>
  <c r="U45" i="83"/>
  <c r="V45" i="83" s="1"/>
  <c r="V8" i="83"/>
  <c r="B50" i="111"/>
  <c r="A3" i="111"/>
  <c r="C3" i="111"/>
  <c r="C1" i="111"/>
  <c r="A1" i="111"/>
  <c r="V55" i="83" l="1"/>
  <c r="V54" i="83"/>
  <c r="V53" i="83"/>
  <c r="T55" i="88"/>
  <c r="H55" i="92" s="1"/>
  <c r="T54" i="88"/>
  <c r="T53" i="88"/>
  <c r="R55" i="87"/>
  <c r="R54" i="87"/>
  <c r="R53" i="87"/>
  <c r="R55" i="86"/>
  <c r="R54" i="86"/>
  <c r="R53" i="86"/>
  <c r="R55" i="85"/>
  <c r="R54" i="85"/>
  <c r="R53" i="85"/>
  <c r="R55" i="84"/>
  <c r="R54" i="84"/>
  <c r="R53" i="84"/>
  <c r="R55" i="89"/>
  <c r="R54" i="89"/>
  <c r="R53" i="89"/>
  <c r="Q50" i="92"/>
  <c r="Q51" i="92"/>
  <c r="Q52" i="92"/>
  <c r="C42" i="92"/>
  <c r="C26" i="92"/>
  <c r="C14" i="92"/>
  <c r="K54" i="92"/>
  <c r="C38" i="92"/>
  <c r="C30" i="92"/>
  <c r="C22" i="92"/>
  <c r="C10" i="92"/>
  <c r="C27" i="92"/>
  <c r="C19" i="92"/>
  <c r="C15" i="92"/>
  <c r="C11" i="92"/>
  <c r="C45" i="92"/>
  <c r="C41" i="92"/>
  <c r="C37" i="92"/>
  <c r="C33" i="92"/>
  <c r="C29" i="92"/>
  <c r="C25" i="92"/>
  <c r="C21" i="92"/>
  <c r="C17" i="92"/>
  <c r="C13" i="92"/>
  <c r="C43" i="92"/>
  <c r="C39" i="92"/>
  <c r="C35" i="92"/>
  <c r="C44" i="92"/>
  <c r="C40" i="92"/>
  <c r="C36" i="92"/>
  <c r="C32" i="92"/>
  <c r="C28" i="92"/>
  <c r="C24" i="92"/>
  <c r="C20" i="92"/>
  <c r="C16" i="92"/>
  <c r="C12" i="92"/>
  <c r="E9" i="92"/>
  <c r="E10" i="92"/>
  <c r="E11" i="92"/>
  <c r="D53" i="92"/>
  <c r="C18" i="92"/>
  <c r="K8" i="92"/>
  <c r="H53" i="92"/>
  <c r="I55" i="92"/>
  <c r="J53" i="92"/>
  <c r="C53" i="92"/>
  <c r="H54" i="92"/>
  <c r="D54" i="92"/>
  <c r="C54" i="92"/>
  <c r="K53" i="92"/>
  <c r="J55" i="92"/>
  <c r="I53" i="92"/>
  <c r="D55" i="92"/>
  <c r="K55" i="92"/>
  <c r="J54" i="92"/>
  <c r="C55" i="92"/>
  <c r="I54" i="92"/>
  <c r="G53" i="92"/>
  <c r="F55" i="92"/>
  <c r="E53" i="92"/>
  <c r="G54" i="92"/>
  <c r="E54" i="92"/>
  <c r="G55" i="92"/>
  <c r="F53" i="92"/>
  <c r="E55" i="92"/>
  <c r="F54" i="92"/>
  <c r="C31" i="92"/>
  <c r="C23" i="92"/>
  <c r="C34" i="92"/>
  <c r="Y8" i="83" l="1"/>
  <c r="X8" i="83"/>
  <c r="U8" i="84"/>
  <c r="U8" i="91"/>
  <c r="T8" i="91"/>
  <c r="T8" i="90"/>
  <c r="U8" i="90"/>
  <c r="U8" i="89"/>
  <c r="T8" i="89"/>
  <c r="W8" i="88"/>
  <c r="V8" i="88"/>
  <c r="T8" i="87"/>
  <c r="U8" i="87"/>
  <c r="U8" i="86"/>
  <c r="T8" i="86"/>
  <c r="E8" i="92"/>
  <c r="U8" i="85"/>
  <c r="T8" i="85"/>
  <c r="T8" i="84"/>
  <c r="C9" i="92"/>
  <c r="N54" i="92"/>
  <c r="Q54" i="92" s="1"/>
  <c r="O54" i="92"/>
  <c r="N55" i="92"/>
  <c r="Q55" i="92" s="1"/>
  <c r="O55" i="92"/>
  <c r="N53" i="92"/>
  <c r="Q53" i="92" s="1"/>
  <c r="O53" i="92"/>
  <c r="Z8" i="83" l="1"/>
  <c r="V8" i="85"/>
  <c r="V8" i="87"/>
  <c r="V8" i="90"/>
  <c r="V8" i="86"/>
  <c r="X8" i="88"/>
  <c r="V8" i="91"/>
  <c r="V8" i="89"/>
  <c r="V8" i="84"/>
  <c r="G4" i="78"/>
  <c r="D1" i="106"/>
  <c r="L1" i="106"/>
  <c r="A1" i="106"/>
  <c r="Q9" i="107"/>
  <c r="B2" i="21" s="1"/>
  <c r="Q10" i="107"/>
  <c r="B3" i="21" s="1"/>
  <c r="Q11" i="107"/>
  <c r="B4" i="21" s="1"/>
  <c r="Q12" i="107"/>
  <c r="B5" i="21" s="1"/>
  <c r="Q13" i="107"/>
  <c r="B6" i="21" s="1"/>
  <c r="Q14" i="107"/>
  <c r="B7" i="21" s="1"/>
  <c r="Q15" i="107"/>
  <c r="B8" i="21" s="1"/>
  <c r="Q16" i="107"/>
  <c r="B9" i="21" s="1"/>
  <c r="Q17" i="107"/>
  <c r="B10" i="21" s="1"/>
  <c r="Q18" i="107"/>
  <c r="B11" i="21" s="1"/>
  <c r="Q19" i="107"/>
  <c r="B12" i="21" s="1"/>
  <c r="Q20" i="107"/>
  <c r="B13" i="21" s="1"/>
  <c r="Q21" i="107"/>
  <c r="B14" i="21" s="1"/>
  <c r="Q22" i="107"/>
  <c r="B15" i="21" s="1"/>
  <c r="Q23" i="107"/>
  <c r="B16" i="21" s="1"/>
  <c r="Q24" i="107"/>
  <c r="B17" i="21" s="1"/>
  <c r="Q25" i="107"/>
  <c r="B18" i="21" s="1"/>
  <c r="Q26" i="107"/>
  <c r="B19" i="21" s="1"/>
  <c r="Q27" i="107"/>
  <c r="B20" i="21" s="1"/>
  <c r="Q28" i="107"/>
  <c r="B21" i="21" s="1"/>
  <c r="Q29" i="107"/>
  <c r="B22" i="21" s="1"/>
  <c r="Q30" i="107"/>
  <c r="B23" i="21" s="1"/>
  <c r="Q31" i="107"/>
  <c r="B24" i="21" s="1"/>
  <c r="Q32" i="107"/>
  <c r="B25" i="21" s="1"/>
  <c r="Q33" i="107"/>
  <c r="B26" i="21" s="1"/>
  <c r="Q34" i="107"/>
  <c r="B27" i="21" s="1"/>
  <c r="Q35" i="107"/>
  <c r="B28" i="21" s="1"/>
  <c r="Q36" i="107"/>
  <c r="B29" i="21" s="1"/>
  <c r="Q37" i="107"/>
  <c r="B30" i="21" s="1"/>
  <c r="Q38" i="107"/>
  <c r="B31" i="21" s="1"/>
  <c r="Q39" i="107"/>
  <c r="B32" i="21" s="1"/>
  <c r="Q40" i="107"/>
  <c r="B33" i="21" s="1"/>
  <c r="Q41" i="107"/>
  <c r="B34" i="21" s="1"/>
  <c r="Q42" i="107"/>
  <c r="B35" i="21" s="1"/>
  <c r="Q43" i="107"/>
  <c r="B36" i="21" s="1"/>
  <c r="Q44" i="107"/>
  <c r="B37" i="21" s="1"/>
  <c r="Q45" i="107"/>
  <c r="B38" i="21" s="1"/>
  <c r="Q46" i="107"/>
  <c r="B39" i="21" s="1"/>
  <c r="Q47" i="107"/>
  <c r="B40" i="21" s="1"/>
  <c r="Q48" i="107"/>
  <c r="B41" i="21" s="1"/>
  <c r="Q49" i="107"/>
  <c r="B42" i="21" s="1"/>
  <c r="Q8" i="107"/>
  <c r="B1" i="21" s="1"/>
  <c r="B45" i="119" l="1"/>
  <c r="B45" i="118"/>
  <c r="B41" i="119"/>
  <c r="B41" i="118"/>
  <c r="B37" i="119"/>
  <c r="B37" i="118"/>
  <c r="B33" i="119"/>
  <c r="B33" i="118"/>
  <c r="B29" i="119"/>
  <c r="B29" i="118"/>
  <c r="B25" i="119"/>
  <c r="B25" i="118"/>
  <c r="B21" i="119"/>
  <c r="B21" i="118"/>
  <c r="B17" i="119"/>
  <c r="B17" i="118"/>
  <c r="B13" i="119"/>
  <c r="B13" i="118"/>
  <c r="B9" i="119"/>
  <c r="B9" i="118"/>
  <c r="B49" i="119"/>
  <c r="B49" i="118"/>
  <c r="B48" i="119"/>
  <c r="B48" i="118"/>
  <c r="B44" i="119"/>
  <c r="B44" i="118"/>
  <c r="B40" i="119"/>
  <c r="B40" i="118"/>
  <c r="B36" i="119"/>
  <c r="B36" i="118"/>
  <c r="B32" i="119"/>
  <c r="B32" i="118"/>
  <c r="B28" i="119"/>
  <c r="B28" i="118"/>
  <c r="B24" i="119"/>
  <c r="B24" i="118"/>
  <c r="B20" i="119"/>
  <c r="B20" i="118"/>
  <c r="B16" i="119"/>
  <c r="B16" i="118"/>
  <c r="B12" i="119"/>
  <c r="B12" i="118"/>
  <c r="B47" i="118"/>
  <c r="B47" i="119"/>
  <c r="B43" i="118"/>
  <c r="B43" i="119"/>
  <c r="B39" i="118"/>
  <c r="B39" i="119"/>
  <c r="B35" i="118"/>
  <c r="B35" i="119"/>
  <c r="B31" i="118"/>
  <c r="B31" i="119"/>
  <c r="B27" i="118"/>
  <c r="B27" i="119"/>
  <c r="B23" i="118"/>
  <c r="B23" i="119"/>
  <c r="B19" i="118"/>
  <c r="B19" i="119"/>
  <c r="B15" i="118"/>
  <c r="B15" i="119"/>
  <c r="B11" i="118"/>
  <c r="B11" i="119"/>
  <c r="B8" i="119"/>
  <c r="B8" i="118"/>
  <c r="B46" i="119"/>
  <c r="B46" i="118"/>
  <c r="B42" i="119"/>
  <c r="B42" i="118"/>
  <c r="B38" i="119"/>
  <c r="B38" i="118"/>
  <c r="B34" i="119"/>
  <c r="B34" i="118"/>
  <c r="B30" i="119"/>
  <c r="B30" i="118"/>
  <c r="B26" i="119"/>
  <c r="B26" i="118"/>
  <c r="B22" i="119"/>
  <c r="B22" i="118"/>
  <c r="B18" i="119"/>
  <c r="B18" i="118"/>
  <c r="B14" i="119"/>
  <c r="B14" i="118"/>
  <c r="B10" i="119"/>
  <c r="B10" i="118"/>
  <c r="B46" i="85"/>
  <c r="B46" i="86"/>
  <c r="B46" i="87"/>
  <c r="B46" i="88"/>
  <c r="B46" i="89"/>
  <c r="B46" i="90"/>
  <c r="B46" i="91"/>
  <c r="B46" i="83"/>
  <c r="B46" i="84"/>
  <c r="B46" i="111"/>
  <c r="B45" i="111"/>
  <c r="B37" i="111"/>
  <c r="B29" i="111"/>
  <c r="B13" i="111"/>
  <c r="B47" i="85"/>
  <c r="B47" i="86"/>
  <c r="B47" i="87"/>
  <c r="B47" i="88"/>
  <c r="B47" i="89"/>
  <c r="B47" i="90"/>
  <c r="B47" i="91"/>
  <c r="B47" i="83"/>
  <c r="B47" i="84"/>
  <c r="B47" i="111"/>
  <c r="B43" i="111"/>
  <c r="B39" i="111"/>
  <c r="B35" i="111"/>
  <c r="B31" i="111"/>
  <c r="B27" i="111"/>
  <c r="B23" i="111"/>
  <c r="B19" i="111"/>
  <c r="B15" i="111"/>
  <c r="B11" i="111"/>
  <c r="B42" i="111"/>
  <c r="B34" i="111"/>
  <c r="B30" i="111"/>
  <c r="B26" i="111"/>
  <c r="B22" i="111"/>
  <c r="B18" i="111"/>
  <c r="B14" i="111"/>
  <c r="B10" i="111"/>
  <c r="B8" i="111"/>
  <c r="B38" i="111"/>
  <c r="B41" i="111"/>
  <c r="B33" i="111"/>
  <c r="B25" i="111"/>
  <c r="B21" i="111"/>
  <c r="B17" i="111"/>
  <c r="B9" i="111"/>
  <c r="B44" i="111"/>
  <c r="B28" i="111"/>
  <c r="B48" i="83"/>
  <c r="B48" i="84"/>
  <c r="B48" i="85"/>
  <c r="B48" i="86"/>
  <c r="B48" i="87"/>
  <c r="B48" i="88"/>
  <c r="B48" i="89"/>
  <c r="B48" i="90"/>
  <c r="B48" i="91"/>
  <c r="B48" i="111"/>
  <c r="B24" i="111"/>
  <c r="B36" i="111"/>
  <c r="B32" i="111"/>
  <c r="B20" i="111"/>
  <c r="B16" i="111"/>
  <c r="B12" i="111"/>
  <c r="B40" i="111"/>
  <c r="B49" i="84"/>
  <c r="B49" i="88"/>
  <c r="B49" i="89"/>
  <c r="B49" i="85"/>
  <c r="B49" i="86"/>
  <c r="B49" i="90"/>
  <c r="B49" i="83"/>
  <c r="B49" i="87"/>
  <c r="B49" i="91"/>
  <c r="B49" i="111"/>
  <c r="S7" i="76"/>
  <c r="BT53" i="79" l="1"/>
  <c r="BV53" i="79"/>
  <c r="BW53" i="79" l="1"/>
  <c r="BV55" i="79" s="1"/>
  <c r="G1" i="92"/>
  <c r="BT55" i="79" l="1"/>
  <c r="BW55" i="79" s="1"/>
  <c r="J4" i="83"/>
  <c r="H4" i="84"/>
  <c r="H4" i="85"/>
  <c r="H4" i="86"/>
  <c r="H4" i="87"/>
  <c r="H4" i="89"/>
  <c r="H4" i="90"/>
  <c r="H4" i="91"/>
  <c r="I4" i="88"/>
  <c r="A4" i="83"/>
  <c r="A4" i="84"/>
  <c r="A4" i="85"/>
  <c r="A4" i="86"/>
  <c r="A4" i="87"/>
  <c r="A4" i="89"/>
  <c r="A4" i="90"/>
  <c r="A4" i="91"/>
  <c r="A4" i="88"/>
  <c r="C1" i="81" l="1"/>
  <c r="D3" i="104" l="1"/>
  <c r="A3" i="104"/>
  <c r="A1" i="104"/>
  <c r="O5" i="103"/>
  <c r="A5" i="103"/>
  <c r="A3" i="103"/>
  <c r="A1" i="103"/>
  <c r="B50" i="102"/>
  <c r="AA3" i="102"/>
  <c r="S3" i="102"/>
  <c r="A3" i="102"/>
  <c r="A1" i="102"/>
  <c r="B50" i="101"/>
  <c r="AP3" i="101"/>
  <c r="Z3" i="101"/>
  <c r="A3" i="101"/>
  <c r="A1" i="101"/>
  <c r="B50" i="99"/>
  <c r="AJ3" i="99"/>
  <c r="Z3" i="99"/>
  <c r="A3" i="99"/>
  <c r="A1" i="99"/>
  <c r="B50" i="98"/>
  <c r="X3" i="98"/>
  <c r="R3" i="98"/>
  <c r="A3" i="98"/>
  <c r="A1" i="98"/>
  <c r="G3" i="92"/>
  <c r="A3" i="92"/>
  <c r="A1" i="92"/>
  <c r="A3" i="91"/>
  <c r="A1" i="91"/>
  <c r="A3" i="90"/>
  <c r="A1" i="90"/>
  <c r="A3" i="89"/>
  <c r="A1" i="89"/>
  <c r="A3" i="88"/>
  <c r="A1" i="88"/>
  <c r="A3" i="87"/>
  <c r="A1" i="87"/>
  <c r="A3" i="86"/>
  <c r="A1" i="86"/>
  <c r="A3" i="85"/>
  <c r="A1" i="85"/>
  <c r="A3" i="84"/>
  <c r="A1" i="84"/>
  <c r="A3" i="83"/>
  <c r="A1" i="83"/>
  <c r="A1" i="81"/>
  <c r="K20" i="80"/>
  <c r="J20" i="80"/>
  <c r="H20" i="80"/>
  <c r="I20" i="80" s="1"/>
  <c r="G20" i="80"/>
  <c r="E20" i="80"/>
  <c r="D20" i="80"/>
  <c r="C20" i="80"/>
  <c r="A8" i="80"/>
  <c r="A7" i="80"/>
  <c r="A6" i="80"/>
  <c r="A2" i="80"/>
  <c r="AR4" i="79"/>
  <c r="X4" i="79"/>
  <c r="A4" i="79"/>
  <c r="A1" i="79"/>
  <c r="E4" i="78"/>
  <c r="A4" i="78"/>
  <c r="A1" i="78"/>
  <c r="V19" i="76"/>
  <c r="S19" i="76"/>
  <c r="Q19" i="76"/>
  <c r="O19" i="76"/>
  <c r="J19" i="76"/>
  <c r="H19" i="76"/>
  <c r="F19" i="76"/>
  <c r="D19" i="76"/>
  <c r="J11" i="76"/>
  <c r="G11" i="76"/>
  <c r="V1" i="76"/>
  <c r="B7" i="76"/>
  <c r="A1" i="76"/>
  <c r="M1" i="107"/>
  <c r="L1" i="107"/>
  <c r="E1" i="107"/>
  <c r="A1" i="107"/>
  <c r="F20" i="80" l="1"/>
  <c r="B28" i="87"/>
  <c r="B34" i="106"/>
  <c r="B43" i="106"/>
  <c r="B16" i="79"/>
  <c r="B48" i="79"/>
  <c r="B24" i="90"/>
  <c r="B36" i="87"/>
  <c r="B8" i="79"/>
  <c r="B26" i="106"/>
  <c r="B32" i="90"/>
  <c r="B9" i="83"/>
  <c r="L20" i="80"/>
  <c r="B9" i="92"/>
  <c r="P9" i="92" s="1"/>
  <c r="H9" i="121" s="1"/>
  <c r="B9" i="86"/>
  <c r="B9" i="85"/>
  <c r="B9" i="84"/>
  <c r="B9" i="79"/>
  <c r="B13" i="85"/>
  <c r="B13" i="84"/>
  <c r="B13" i="79"/>
  <c r="B17" i="89"/>
  <c r="B17" i="84"/>
  <c r="B17" i="79"/>
  <c r="B21" i="86"/>
  <c r="B21" i="84"/>
  <c r="B21" i="79"/>
  <c r="B25" i="89"/>
  <c r="B25" i="92"/>
  <c r="P25" i="92" s="1"/>
  <c r="H25" i="121" s="1"/>
  <c r="B25" i="84"/>
  <c r="B25" i="85"/>
  <c r="B25" i="79"/>
  <c r="B29" i="86"/>
  <c r="B29" i="85"/>
  <c r="B29" i="84"/>
  <c r="B29" i="79"/>
  <c r="B33" i="89"/>
  <c r="B33" i="84"/>
  <c r="B33" i="79"/>
  <c r="B37" i="89"/>
  <c r="B37" i="86"/>
  <c r="B37" i="84"/>
  <c r="B37" i="79"/>
  <c r="B41" i="89"/>
  <c r="B41" i="84"/>
  <c r="B41" i="85"/>
  <c r="B41" i="79"/>
  <c r="B45" i="86"/>
  <c r="B45" i="85"/>
  <c r="B45" i="84"/>
  <c r="B45" i="79"/>
  <c r="B49" i="79"/>
  <c r="B10" i="89"/>
  <c r="B10" i="84"/>
  <c r="B10" i="83"/>
  <c r="B18" i="89"/>
  <c r="B18" i="86"/>
  <c r="B18" i="83"/>
  <c r="B18" i="84"/>
  <c r="B30" i="85"/>
  <c r="B30" i="89"/>
  <c r="B30" i="88"/>
  <c r="B30" i="83"/>
  <c r="B30" i="84"/>
  <c r="B38" i="79"/>
  <c r="B38" i="88"/>
  <c r="B38" i="85"/>
  <c r="B38" i="106"/>
  <c r="B38" i="84"/>
  <c r="B38" i="83"/>
  <c r="B12" i="87"/>
  <c r="B12" i="85"/>
  <c r="B20" i="83"/>
  <c r="B20" i="87"/>
  <c r="B40" i="86"/>
  <c r="B40" i="90"/>
  <c r="B44" i="83"/>
  <c r="B44" i="87"/>
  <c r="B12" i="79"/>
  <c r="B20" i="79"/>
  <c r="B28" i="79"/>
  <c r="B36" i="79"/>
  <c r="B44" i="79"/>
  <c r="B10" i="106"/>
  <c r="G15" i="92"/>
  <c r="H17" i="92"/>
  <c r="D17" i="92"/>
  <c r="H22" i="92"/>
  <c r="K24" i="92"/>
  <c r="I24" i="92"/>
  <c r="K31" i="92"/>
  <c r="H31" i="92"/>
  <c r="F31" i="92"/>
  <c r="H42" i="92"/>
  <c r="J44" i="92"/>
  <c r="D44" i="92"/>
  <c r="B46" i="106"/>
  <c r="B14" i="85"/>
  <c r="B14" i="89"/>
  <c r="B14" i="88"/>
  <c r="B14" i="83"/>
  <c r="B14" i="84"/>
  <c r="B26" i="89"/>
  <c r="B26" i="85"/>
  <c r="B26" i="84"/>
  <c r="B26" i="83"/>
  <c r="B42" i="88"/>
  <c r="B42" i="92"/>
  <c r="P42" i="92" s="1"/>
  <c r="H42" i="121" s="1"/>
  <c r="B42" i="85"/>
  <c r="B42" i="84"/>
  <c r="B42" i="83"/>
  <c r="I10" i="92"/>
  <c r="B14" i="106"/>
  <c r="K19" i="92"/>
  <c r="I21" i="92"/>
  <c r="F21" i="92"/>
  <c r="E22" i="92"/>
  <c r="H26" i="92"/>
  <c r="D26" i="92"/>
  <c r="J28" i="92"/>
  <c r="E28" i="92"/>
  <c r="B30" i="106"/>
  <c r="K35" i="92"/>
  <c r="J35" i="92"/>
  <c r="K37" i="92"/>
  <c r="I39" i="92"/>
  <c r="G39" i="92"/>
  <c r="B24" i="79"/>
  <c r="B32" i="79"/>
  <c r="B40" i="79"/>
  <c r="G9" i="92"/>
  <c r="F9" i="92"/>
  <c r="H9" i="92"/>
  <c r="J14" i="92"/>
  <c r="G14" i="92"/>
  <c r="E14" i="92"/>
  <c r="I16" i="92"/>
  <c r="H16" i="92"/>
  <c r="D16" i="92"/>
  <c r="B18" i="106"/>
  <c r="H23" i="92"/>
  <c r="D23" i="92"/>
  <c r="K25" i="92"/>
  <c r="F25" i="92"/>
  <c r="I30" i="92"/>
  <c r="H30" i="92"/>
  <c r="J30" i="92"/>
  <c r="E30" i="92"/>
  <c r="F32" i="92"/>
  <c r="B22" i="79"/>
  <c r="B22" i="89"/>
  <c r="B22" i="88"/>
  <c r="B22" i="85"/>
  <c r="B22" i="84"/>
  <c r="B22" i="83"/>
  <c r="B34" i="88"/>
  <c r="B34" i="83"/>
  <c r="B34" i="84"/>
  <c r="B8" i="87"/>
  <c r="B8" i="90"/>
  <c r="B8" i="86"/>
  <c r="B8" i="85"/>
  <c r="G11" i="92"/>
  <c r="F11" i="92"/>
  <c r="J11" i="92"/>
  <c r="H11" i="92"/>
  <c r="D11" i="92"/>
  <c r="K13" i="92"/>
  <c r="F13" i="92"/>
  <c r="H13" i="92"/>
  <c r="G13" i="92"/>
  <c r="E13" i="92"/>
  <c r="D13" i="92"/>
  <c r="K18" i="92"/>
  <c r="J18" i="92"/>
  <c r="I18" i="92"/>
  <c r="G18" i="92"/>
  <c r="F18" i="92"/>
  <c r="D18" i="92"/>
  <c r="E18" i="92"/>
  <c r="I20" i="92"/>
  <c r="H20" i="92"/>
  <c r="F20" i="92"/>
  <c r="D20" i="92"/>
  <c r="B22" i="106"/>
  <c r="J27" i="92"/>
  <c r="I27" i="92"/>
  <c r="G27" i="92"/>
  <c r="F27" i="92"/>
  <c r="D27" i="92"/>
  <c r="J29" i="92"/>
  <c r="I29" i="92"/>
  <c r="H29" i="92"/>
  <c r="G29" i="92"/>
  <c r="E29" i="92"/>
  <c r="D29" i="92"/>
  <c r="K34" i="92"/>
  <c r="J34" i="92"/>
  <c r="I34" i="92"/>
  <c r="H34" i="92"/>
  <c r="G34" i="92"/>
  <c r="E34" i="92"/>
  <c r="I36" i="92"/>
  <c r="H36" i="92"/>
  <c r="D36" i="92"/>
  <c r="E36" i="92"/>
  <c r="I38" i="92"/>
  <c r="K38" i="92"/>
  <c r="H38" i="92"/>
  <c r="G38" i="92"/>
  <c r="E38" i="92"/>
  <c r="D38" i="92"/>
  <c r="I40" i="92"/>
  <c r="H40" i="92"/>
  <c r="F40" i="92"/>
  <c r="E40" i="92"/>
  <c r="D40" i="92"/>
  <c r="B42" i="106"/>
  <c r="J47" i="92"/>
  <c r="H47" i="92"/>
  <c r="I47" i="92"/>
  <c r="G47" i="92"/>
  <c r="F47" i="92"/>
  <c r="E47" i="92"/>
  <c r="D47" i="92"/>
  <c r="J49" i="92"/>
  <c r="K49" i="92"/>
  <c r="I49" i="92"/>
  <c r="G49" i="92"/>
  <c r="D49" i="92"/>
  <c r="I41" i="92"/>
  <c r="I46" i="92"/>
  <c r="K46" i="92"/>
  <c r="J46" i="92"/>
  <c r="G46" i="92"/>
  <c r="F46" i="92"/>
  <c r="I48" i="92"/>
  <c r="J48" i="92"/>
  <c r="H48" i="92"/>
  <c r="K39" i="92"/>
  <c r="I43" i="92"/>
  <c r="G43" i="92"/>
  <c r="F43" i="92"/>
  <c r="K45" i="92"/>
  <c r="G45" i="92"/>
  <c r="F45" i="92"/>
  <c r="D43" i="92"/>
  <c r="D46" i="92"/>
  <c r="D48" i="92"/>
  <c r="E41" i="92"/>
  <c r="E46" i="92"/>
  <c r="E48" i="92"/>
  <c r="D45" i="92"/>
  <c r="E43" i="92"/>
  <c r="E39" i="92"/>
  <c r="B19" i="102"/>
  <c r="B19" i="98"/>
  <c r="B19" i="103"/>
  <c r="B19" i="99"/>
  <c r="B19" i="101"/>
  <c r="B19" i="90"/>
  <c r="B19" i="86"/>
  <c r="B19" i="92"/>
  <c r="P19" i="92" s="1"/>
  <c r="H19" i="121" s="1"/>
  <c r="B19" i="89"/>
  <c r="B19" i="88"/>
  <c r="B19" i="87"/>
  <c r="B19" i="79"/>
  <c r="B19" i="91"/>
  <c r="B19" i="84"/>
  <c r="B19" i="83"/>
  <c r="B19" i="85"/>
  <c r="B35" i="102"/>
  <c r="B35" i="98"/>
  <c r="B35" i="103"/>
  <c r="B35" i="99"/>
  <c r="B35" i="101"/>
  <c r="B35" i="92"/>
  <c r="P35" i="92" s="1"/>
  <c r="H35" i="121" s="1"/>
  <c r="B35" i="90"/>
  <c r="B35" i="86"/>
  <c r="B35" i="89"/>
  <c r="B35" i="88"/>
  <c r="B35" i="87"/>
  <c r="B35" i="79"/>
  <c r="B35" i="91"/>
  <c r="B35" i="84"/>
  <c r="B35" i="83"/>
  <c r="B35" i="85"/>
  <c r="B11" i="102"/>
  <c r="B11" i="98"/>
  <c r="B11" i="103"/>
  <c r="B11" i="99"/>
  <c r="B11" i="101"/>
  <c r="B11" i="90"/>
  <c r="B11" i="86"/>
  <c r="B11" i="89"/>
  <c r="B11" i="88"/>
  <c r="B11" i="87"/>
  <c r="B11" i="85"/>
  <c r="B11" i="79"/>
  <c r="B11" i="92"/>
  <c r="P11" i="92" s="1"/>
  <c r="H11" i="121" s="1"/>
  <c r="B11" i="84"/>
  <c r="B11" i="91"/>
  <c r="B11" i="83"/>
  <c r="B27" i="102"/>
  <c r="B27" i="98"/>
  <c r="B27" i="103"/>
  <c r="B27" i="99"/>
  <c r="B27" i="101"/>
  <c r="B27" i="90"/>
  <c r="B27" i="86"/>
  <c r="B27" i="89"/>
  <c r="B27" i="88"/>
  <c r="B27" i="87"/>
  <c r="B27" i="79"/>
  <c r="B27" i="91"/>
  <c r="B27" i="85"/>
  <c r="B27" i="84"/>
  <c r="B27" i="92"/>
  <c r="P27" i="92" s="1"/>
  <c r="H27" i="121" s="1"/>
  <c r="B27" i="83"/>
  <c r="B47" i="102"/>
  <c r="B47" i="98"/>
  <c r="B47" i="103"/>
  <c r="B47" i="99"/>
  <c r="B47" i="101"/>
  <c r="B47" i="92"/>
  <c r="P47" i="92" s="1"/>
  <c r="H47" i="121" s="1"/>
  <c r="B47" i="79"/>
  <c r="B27" i="106"/>
  <c r="B23" i="102"/>
  <c r="B23" i="98"/>
  <c r="B23" i="103"/>
  <c r="B23" i="99"/>
  <c r="B23" i="101"/>
  <c r="B23" i="90"/>
  <c r="B23" i="86"/>
  <c r="B23" i="89"/>
  <c r="B23" i="92"/>
  <c r="P23" i="92" s="1"/>
  <c r="H23" i="121" s="1"/>
  <c r="B23" i="79"/>
  <c r="B23" i="84"/>
  <c r="B23" i="91"/>
  <c r="B23" i="88"/>
  <c r="B23" i="87"/>
  <c r="B23" i="85"/>
  <c r="B23" i="83"/>
  <c r="B39" i="102"/>
  <c r="B39" i="98"/>
  <c r="B39" i="103"/>
  <c r="B39" i="99"/>
  <c r="B39" i="101"/>
  <c r="B39" i="90"/>
  <c r="B39" i="86"/>
  <c r="B39" i="89"/>
  <c r="B39" i="92"/>
  <c r="P39" i="92" s="1"/>
  <c r="H39" i="121" s="1"/>
  <c r="B39" i="79"/>
  <c r="B39" i="84"/>
  <c r="B39" i="83"/>
  <c r="B39" i="91"/>
  <c r="B39" i="88"/>
  <c r="B39" i="87"/>
  <c r="B39" i="85"/>
  <c r="B11" i="106"/>
  <c r="B19" i="106"/>
  <c r="B35" i="106"/>
  <c r="B15" i="102"/>
  <c r="B15" i="98"/>
  <c r="B15" i="103"/>
  <c r="B15" i="99"/>
  <c r="B15" i="101"/>
  <c r="B15" i="92"/>
  <c r="P15" i="92" s="1"/>
  <c r="H15" i="121" s="1"/>
  <c r="B15" i="90"/>
  <c r="B15" i="86"/>
  <c r="B15" i="89"/>
  <c r="B15" i="91"/>
  <c r="B15" i="85"/>
  <c r="B15" i="79"/>
  <c r="B15" i="83"/>
  <c r="B15" i="84"/>
  <c r="B15" i="88"/>
  <c r="B15" i="87"/>
  <c r="B31" i="102"/>
  <c r="B31" i="98"/>
  <c r="B31" i="103"/>
  <c r="B31" i="99"/>
  <c r="B31" i="101"/>
  <c r="B31" i="90"/>
  <c r="B31" i="86"/>
  <c r="B31" i="89"/>
  <c r="B31" i="92"/>
  <c r="P31" i="92" s="1"/>
  <c r="H31" i="121" s="1"/>
  <c r="B31" i="91"/>
  <c r="B31" i="85"/>
  <c r="B31" i="79"/>
  <c r="B31" i="83"/>
  <c r="B31" i="84"/>
  <c r="B31" i="87"/>
  <c r="B31" i="88"/>
  <c r="B43" i="102"/>
  <c r="B43" i="98"/>
  <c r="B43" i="103"/>
  <c r="B43" i="99"/>
  <c r="B43" i="101"/>
  <c r="B43" i="92"/>
  <c r="P43" i="92" s="1"/>
  <c r="H43" i="121" s="1"/>
  <c r="B43" i="90"/>
  <c r="B43" i="86"/>
  <c r="B43" i="89"/>
  <c r="B43" i="88"/>
  <c r="B43" i="87"/>
  <c r="B43" i="79"/>
  <c r="B43" i="85"/>
  <c r="B43" i="84"/>
  <c r="B43" i="83"/>
  <c r="B43" i="91"/>
  <c r="B15" i="106"/>
  <c r="B23" i="106"/>
  <c r="B31" i="106"/>
  <c r="B39" i="106"/>
  <c r="B47" i="106"/>
  <c r="B16" i="103"/>
  <c r="B16" i="99"/>
  <c r="B16" i="101"/>
  <c r="B16" i="98"/>
  <c r="B16" i="92"/>
  <c r="P16" i="92" s="1"/>
  <c r="H16" i="121" s="1"/>
  <c r="B16" i="102"/>
  <c r="B16" i="89"/>
  <c r="B16" i="85"/>
  <c r="B16" i="88"/>
  <c r="B16" i="91"/>
  <c r="B24" i="103"/>
  <c r="B24" i="99"/>
  <c r="B24" i="101"/>
  <c r="B24" i="102"/>
  <c r="B24" i="92"/>
  <c r="P24" i="92" s="1"/>
  <c r="H24" i="121" s="1"/>
  <c r="B24" i="98"/>
  <c r="B24" i="89"/>
  <c r="B24" i="85"/>
  <c r="B24" i="88"/>
  <c r="B24" i="91"/>
  <c r="B36" i="103"/>
  <c r="B36" i="99"/>
  <c r="B36" i="101"/>
  <c r="B36" i="98"/>
  <c r="B36" i="92"/>
  <c r="P36" i="92" s="1"/>
  <c r="H36" i="121" s="1"/>
  <c r="B36" i="102"/>
  <c r="B36" i="89"/>
  <c r="B36" i="85"/>
  <c r="B36" i="88"/>
  <c r="B36" i="91"/>
  <c r="B48" i="103"/>
  <c r="B48" i="99"/>
  <c r="B48" i="101"/>
  <c r="B48" i="98"/>
  <c r="B48" i="92"/>
  <c r="P48" i="92" s="1"/>
  <c r="H48" i="121" s="1"/>
  <c r="B48" i="102"/>
  <c r="B24" i="86"/>
  <c r="F29" i="92"/>
  <c r="B32" i="86"/>
  <c r="G12" i="92"/>
  <c r="G28" i="92"/>
  <c r="B9" i="89"/>
  <c r="I14" i="92"/>
  <c r="I22" i="92"/>
  <c r="J8" i="92"/>
  <c r="B20" i="90"/>
  <c r="J24" i="92"/>
  <c r="B36" i="90"/>
  <c r="J40" i="92"/>
  <c r="K11" i="92"/>
  <c r="K27" i="92"/>
  <c r="B12" i="103"/>
  <c r="B12" i="99"/>
  <c r="B12" i="101"/>
  <c r="B12" i="102"/>
  <c r="B12" i="92"/>
  <c r="P12" i="92" s="1"/>
  <c r="H12" i="121" s="1"/>
  <c r="B12" i="98"/>
  <c r="B12" i="89"/>
  <c r="B12" i="88"/>
  <c r="B12" i="91"/>
  <c r="B28" i="103"/>
  <c r="B28" i="99"/>
  <c r="B28" i="101"/>
  <c r="B28" i="102"/>
  <c r="B28" i="92"/>
  <c r="P28" i="92" s="1"/>
  <c r="H28" i="121" s="1"/>
  <c r="B28" i="98"/>
  <c r="B28" i="89"/>
  <c r="B28" i="85"/>
  <c r="B28" i="88"/>
  <c r="B28" i="91"/>
  <c r="B40" i="103"/>
  <c r="B40" i="99"/>
  <c r="B40" i="101"/>
  <c r="B40" i="102"/>
  <c r="B40" i="92"/>
  <c r="P40" i="92" s="1"/>
  <c r="H40" i="121" s="1"/>
  <c r="B40" i="98"/>
  <c r="B40" i="89"/>
  <c r="B40" i="85"/>
  <c r="B40" i="88"/>
  <c r="B40" i="91"/>
  <c r="E35" i="92"/>
  <c r="B12" i="86"/>
  <c r="F37" i="92"/>
  <c r="G20" i="92"/>
  <c r="G36" i="92"/>
  <c r="G44" i="92"/>
  <c r="B9" i="101"/>
  <c r="B9" i="102"/>
  <c r="B9" i="98"/>
  <c r="B9" i="103"/>
  <c r="B9" i="99"/>
  <c r="B9" i="88"/>
  <c r="B9" i="91"/>
  <c r="B9" i="87"/>
  <c r="B9" i="90"/>
  <c r="B13" i="101"/>
  <c r="B13" i="102"/>
  <c r="B13" i="98"/>
  <c r="B13" i="103"/>
  <c r="B13" i="99"/>
  <c r="B13" i="92"/>
  <c r="P13" i="92" s="1"/>
  <c r="H13" i="121" s="1"/>
  <c r="B13" i="88"/>
  <c r="B13" i="91"/>
  <c r="B13" i="87"/>
  <c r="B13" i="90"/>
  <c r="B17" i="101"/>
  <c r="B17" i="102"/>
  <c r="B17" i="98"/>
  <c r="B17" i="99"/>
  <c r="B17" i="103"/>
  <c r="B17" i="88"/>
  <c r="B17" i="92"/>
  <c r="P17" i="92" s="1"/>
  <c r="H17" i="121" s="1"/>
  <c r="B17" i="91"/>
  <c r="B17" i="87"/>
  <c r="B17" i="90"/>
  <c r="B21" i="101"/>
  <c r="B21" i="102"/>
  <c r="B21" i="98"/>
  <c r="B21" i="99"/>
  <c r="B21" i="103"/>
  <c r="B21" i="88"/>
  <c r="B21" i="91"/>
  <c r="B21" i="87"/>
  <c r="B21" i="92"/>
  <c r="P21" i="92" s="1"/>
  <c r="H21" i="121" s="1"/>
  <c r="B21" i="90"/>
  <c r="B25" i="101"/>
  <c r="B25" i="102"/>
  <c r="B25" i="98"/>
  <c r="B25" i="103"/>
  <c r="B25" i="99"/>
  <c r="B25" i="88"/>
  <c r="B25" i="91"/>
  <c r="B25" i="87"/>
  <c r="B25" i="90"/>
  <c r="B29" i="101"/>
  <c r="B29" i="102"/>
  <c r="B29" i="98"/>
  <c r="B29" i="103"/>
  <c r="B29" i="99"/>
  <c r="B29" i="92"/>
  <c r="P29" i="92" s="1"/>
  <c r="H29" i="121" s="1"/>
  <c r="B29" i="88"/>
  <c r="B29" i="91"/>
  <c r="B29" i="87"/>
  <c r="B29" i="90"/>
  <c r="B33" i="101"/>
  <c r="B33" i="102"/>
  <c r="B33" i="98"/>
  <c r="B33" i="92"/>
  <c r="P33" i="92" s="1"/>
  <c r="H33" i="121" s="1"/>
  <c r="B33" i="99"/>
  <c r="B33" i="103"/>
  <c r="B33" i="88"/>
  <c r="B33" i="91"/>
  <c r="B33" i="87"/>
  <c r="B33" i="90"/>
  <c r="B37" i="101"/>
  <c r="B37" i="102"/>
  <c r="B37" i="98"/>
  <c r="B37" i="99"/>
  <c r="B37" i="92"/>
  <c r="P37" i="92" s="1"/>
  <c r="H37" i="121" s="1"/>
  <c r="B37" i="103"/>
  <c r="B37" i="88"/>
  <c r="B37" i="91"/>
  <c r="B37" i="87"/>
  <c r="B37" i="90"/>
  <c r="B41" i="101"/>
  <c r="B41" i="102"/>
  <c r="B41" i="98"/>
  <c r="B41" i="92"/>
  <c r="P41" i="92" s="1"/>
  <c r="H41" i="121" s="1"/>
  <c r="B41" i="103"/>
  <c r="B41" i="99"/>
  <c r="B41" i="88"/>
  <c r="B41" i="91"/>
  <c r="B41" i="87"/>
  <c r="B41" i="90"/>
  <c r="B45" i="101"/>
  <c r="B45" i="102"/>
  <c r="B45" i="98"/>
  <c r="B45" i="103"/>
  <c r="B45" i="92"/>
  <c r="P45" i="92" s="1"/>
  <c r="H45" i="121" s="1"/>
  <c r="B45" i="99"/>
  <c r="B45" i="88"/>
  <c r="B45" i="91"/>
  <c r="B45" i="87"/>
  <c r="B45" i="90"/>
  <c r="B49" i="101"/>
  <c r="B49" i="102"/>
  <c r="B49" i="98"/>
  <c r="B49" i="92"/>
  <c r="P49" i="92" s="1"/>
  <c r="H49" i="121" s="1"/>
  <c r="B49" i="99"/>
  <c r="B49" i="103"/>
  <c r="B10" i="79"/>
  <c r="B14" i="79"/>
  <c r="B18" i="79"/>
  <c r="B26" i="79"/>
  <c r="B30" i="79"/>
  <c r="B34" i="79"/>
  <c r="B42" i="79"/>
  <c r="B46" i="79"/>
  <c r="B9" i="106"/>
  <c r="B13" i="106"/>
  <c r="B17" i="106"/>
  <c r="B21" i="106"/>
  <c r="B25" i="106"/>
  <c r="B29" i="106"/>
  <c r="B33" i="106"/>
  <c r="B37" i="106"/>
  <c r="B41" i="106"/>
  <c r="B45" i="106"/>
  <c r="B49" i="106"/>
  <c r="B8" i="83"/>
  <c r="B12" i="83"/>
  <c r="B16" i="83"/>
  <c r="B24" i="83"/>
  <c r="B28" i="83"/>
  <c r="B32" i="83"/>
  <c r="B36" i="83"/>
  <c r="B40" i="83"/>
  <c r="B10" i="85"/>
  <c r="B17" i="85"/>
  <c r="E23" i="92"/>
  <c r="B33" i="85"/>
  <c r="B10" i="86"/>
  <c r="B13" i="86"/>
  <c r="B16" i="86"/>
  <c r="B25" i="86"/>
  <c r="B33" i="86"/>
  <c r="B41" i="86"/>
  <c r="B16" i="87"/>
  <c r="B24" i="87"/>
  <c r="B32" i="87"/>
  <c r="G33" i="92"/>
  <c r="B40" i="87"/>
  <c r="B10" i="88"/>
  <c r="H15" i="92"/>
  <c r="B18" i="88"/>
  <c r="B26" i="88"/>
  <c r="I37" i="92"/>
  <c r="B16" i="90"/>
  <c r="J17" i="92"/>
  <c r="J20" i="92"/>
  <c r="J36" i="92"/>
  <c r="K23" i="92"/>
  <c r="K36" i="92"/>
  <c r="B8" i="103"/>
  <c r="B8" i="99"/>
  <c r="B8" i="101"/>
  <c r="B8" i="102"/>
  <c r="B8" i="92"/>
  <c r="P8" i="92" s="1"/>
  <c r="H8" i="121" s="1"/>
  <c r="B8" i="98"/>
  <c r="B8" i="89"/>
  <c r="B8" i="88"/>
  <c r="B8" i="91"/>
  <c r="B20" i="103"/>
  <c r="B20" i="99"/>
  <c r="B20" i="101"/>
  <c r="B20" i="98"/>
  <c r="B20" i="92"/>
  <c r="P20" i="92" s="1"/>
  <c r="H20" i="121" s="1"/>
  <c r="B20" i="102"/>
  <c r="B20" i="89"/>
  <c r="B20" i="85"/>
  <c r="B20" i="88"/>
  <c r="B20" i="91"/>
  <c r="B32" i="103"/>
  <c r="B32" i="99"/>
  <c r="B32" i="101"/>
  <c r="B32" i="98"/>
  <c r="B32" i="92"/>
  <c r="P32" i="92" s="1"/>
  <c r="H32" i="121" s="1"/>
  <c r="B32" i="102"/>
  <c r="B32" i="89"/>
  <c r="B32" i="85"/>
  <c r="B32" i="88"/>
  <c r="B32" i="91"/>
  <c r="B44" i="103"/>
  <c r="B44" i="99"/>
  <c r="B44" i="101"/>
  <c r="B44" i="102"/>
  <c r="B44" i="92"/>
  <c r="P44" i="92" s="1"/>
  <c r="H44" i="121" s="1"/>
  <c r="B44" i="98"/>
  <c r="B44" i="89"/>
  <c r="B44" i="85"/>
  <c r="B44" i="88"/>
  <c r="B44" i="91"/>
  <c r="E19" i="92"/>
  <c r="B10" i="101"/>
  <c r="B10" i="102"/>
  <c r="B10" i="98"/>
  <c r="B10" i="103"/>
  <c r="B10" i="99"/>
  <c r="B10" i="91"/>
  <c r="B10" i="87"/>
  <c r="B10" i="92"/>
  <c r="P10" i="92" s="1"/>
  <c r="H10" i="121" s="1"/>
  <c r="B10" i="90"/>
  <c r="B14" i="101"/>
  <c r="B14" i="102"/>
  <c r="B14" i="98"/>
  <c r="B14" i="103"/>
  <c r="B14" i="99"/>
  <c r="B14" i="91"/>
  <c r="B14" i="87"/>
  <c r="B14" i="90"/>
  <c r="B14" i="92"/>
  <c r="P14" i="92" s="1"/>
  <c r="H14" i="121" s="1"/>
  <c r="B18" i="101"/>
  <c r="B18" i="102"/>
  <c r="B18" i="98"/>
  <c r="B18" i="103"/>
  <c r="B18" i="99"/>
  <c r="B18" i="91"/>
  <c r="B18" i="87"/>
  <c r="B18" i="90"/>
  <c r="B22" i="101"/>
  <c r="B22" i="102"/>
  <c r="B22" i="98"/>
  <c r="B22" i="103"/>
  <c r="B22" i="99"/>
  <c r="B22" i="92"/>
  <c r="P22" i="92" s="1"/>
  <c r="H22" i="121" s="1"/>
  <c r="B22" i="91"/>
  <c r="B22" i="87"/>
  <c r="B22" i="90"/>
  <c r="B22" i="86"/>
  <c r="B26" i="101"/>
  <c r="B26" i="102"/>
  <c r="B26" i="98"/>
  <c r="B26" i="103"/>
  <c r="B26" i="99"/>
  <c r="B26" i="91"/>
  <c r="B26" i="87"/>
  <c r="B26" i="92"/>
  <c r="P26" i="92" s="1"/>
  <c r="H26" i="121" s="1"/>
  <c r="B26" i="90"/>
  <c r="B26" i="86"/>
  <c r="B30" i="101"/>
  <c r="B30" i="102"/>
  <c r="B30" i="98"/>
  <c r="B30" i="103"/>
  <c r="B30" i="99"/>
  <c r="B30" i="91"/>
  <c r="B30" i="87"/>
  <c r="B30" i="90"/>
  <c r="B30" i="86"/>
  <c r="B30" i="92"/>
  <c r="P30" i="92" s="1"/>
  <c r="H30" i="121" s="1"/>
  <c r="B34" i="101"/>
  <c r="B34" i="102"/>
  <c r="B34" i="98"/>
  <c r="B34" i="103"/>
  <c r="B34" i="99"/>
  <c r="B34" i="91"/>
  <c r="B34" i="87"/>
  <c r="B34" i="90"/>
  <c r="B34" i="86"/>
  <c r="B34" i="89"/>
  <c r="B38" i="101"/>
  <c r="B38" i="102"/>
  <c r="B38" i="98"/>
  <c r="B38" i="103"/>
  <c r="B38" i="99"/>
  <c r="B38" i="91"/>
  <c r="B38" i="87"/>
  <c r="B38" i="92"/>
  <c r="P38" i="92" s="1"/>
  <c r="H38" i="121" s="1"/>
  <c r="B38" i="90"/>
  <c r="B38" i="86"/>
  <c r="B38" i="89"/>
  <c r="B42" i="101"/>
  <c r="B42" i="102"/>
  <c r="B42" i="98"/>
  <c r="B42" i="103"/>
  <c r="B42" i="99"/>
  <c r="B42" i="91"/>
  <c r="B42" i="87"/>
  <c r="B42" i="90"/>
  <c r="B42" i="86"/>
  <c r="B42" i="89"/>
  <c r="B46" i="101"/>
  <c r="B46" i="102"/>
  <c r="B46" i="98"/>
  <c r="B46" i="103"/>
  <c r="B46" i="99"/>
  <c r="B46" i="92"/>
  <c r="P46" i="92" s="1"/>
  <c r="H46" i="121" s="1"/>
  <c r="B8" i="106"/>
  <c r="B12" i="106"/>
  <c r="B16" i="106"/>
  <c r="B20" i="106"/>
  <c r="B24" i="106"/>
  <c r="B28" i="106"/>
  <c r="B32" i="106"/>
  <c r="B36" i="106"/>
  <c r="B40" i="106"/>
  <c r="B44" i="106"/>
  <c r="B48" i="106"/>
  <c r="B13" i="83"/>
  <c r="B17" i="83"/>
  <c r="B21" i="83"/>
  <c r="B25" i="83"/>
  <c r="B29" i="83"/>
  <c r="B33" i="83"/>
  <c r="B37" i="83"/>
  <c r="B41" i="83"/>
  <c r="B45" i="83"/>
  <c r="B8" i="84"/>
  <c r="B12" i="84"/>
  <c r="B16" i="84"/>
  <c r="B20" i="84"/>
  <c r="B24" i="84"/>
  <c r="B28" i="84"/>
  <c r="B32" i="84"/>
  <c r="B36" i="84"/>
  <c r="B40" i="84"/>
  <c r="B44" i="84"/>
  <c r="B18" i="85"/>
  <c r="B21" i="85"/>
  <c r="E27" i="92"/>
  <c r="B34" i="85"/>
  <c r="B37" i="85"/>
  <c r="F10" i="92"/>
  <c r="B14" i="86"/>
  <c r="B17" i="86"/>
  <c r="B20" i="86"/>
  <c r="B28" i="86"/>
  <c r="F33" i="92"/>
  <c r="B36" i="86"/>
  <c r="F41" i="92"/>
  <c r="B44" i="86"/>
  <c r="F49" i="92"/>
  <c r="G8" i="92"/>
  <c r="G16" i="92"/>
  <c r="B13" i="89"/>
  <c r="B21" i="89"/>
  <c r="B29" i="89"/>
  <c r="B45" i="89"/>
  <c r="B12" i="90"/>
  <c r="J13" i="92"/>
  <c r="B28" i="90"/>
  <c r="B44" i="90"/>
  <c r="J45" i="92"/>
  <c r="B18" i="92"/>
  <c r="P18" i="92" s="1"/>
  <c r="H18" i="121" s="1"/>
  <c r="B34" i="92"/>
  <c r="P34" i="92" s="1"/>
  <c r="H34" i="121" s="1"/>
  <c r="K43" i="92" l="1"/>
  <c r="H39" i="92"/>
  <c r="J32" i="92"/>
  <c r="G37" i="92"/>
  <c r="F35" i="92"/>
  <c r="F26" i="92"/>
  <c r="F12" i="92"/>
  <c r="I12" i="92"/>
  <c r="D33" i="92"/>
  <c r="K33" i="92"/>
  <c r="J22" i="92"/>
  <c r="K15" i="92"/>
  <c r="G41" i="92"/>
  <c r="D41" i="92"/>
  <c r="K40" i="92"/>
  <c r="F34" i="92"/>
  <c r="K20" i="92"/>
  <c r="I32" i="92"/>
  <c r="I25" i="92"/>
  <c r="D14" i="92"/>
  <c r="H14" i="92"/>
  <c r="D39" i="92"/>
  <c r="D37" i="92"/>
  <c r="H37" i="92"/>
  <c r="D35" i="92"/>
  <c r="G35" i="92"/>
  <c r="H28" i="92"/>
  <c r="K28" i="92"/>
  <c r="G26" i="92"/>
  <c r="G21" i="92"/>
  <c r="J21" i="92"/>
  <c r="F19" i="92"/>
  <c r="I19" i="92"/>
  <c r="J12" i="92"/>
  <c r="G10" i="92"/>
  <c r="J10" i="92"/>
  <c r="F44" i="92"/>
  <c r="K44" i="92"/>
  <c r="D42" i="92"/>
  <c r="K42" i="92"/>
  <c r="H33" i="92"/>
  <c r="G31" i="92"/>
  <c r="J31" i="92"/>
  <c r="D24" i="92"/>
  <c r="F22" i="92"/>
  <c r="K22" i="92"/>
  <c r="F17" i="92"/>
  <c r="I15" i="92"/>
  <c r="D8" i="92"/>
  <c r="H8" i="92"/>
  <c r="E45" i="92"/>
  <c r="H45" i="92"/>
  <c r="H43" i="92"/>
  <c r="J43" i="92"/>
  <c r="F48" i="92"/>
  <c r="K48" i="92"/>
  <c r="H46" i="92"/>
  <c r="H41" i="92"/>
  <c r="J41" i="92"/>
  <c r="H49" i="92"/>
  <c r="K47" i="92"/>
  <c r="G40" i="92"/>
  <c r="F38" i="92"/>
  <c r="K29" i="92"/>
  <c r="H27" i="92"/>
  <c r="E20" i="92"/>
  <c r="I13" i="92"/>
  <c r="I11" i="92"/>
  <c r="D32" i="92"/>
  <c r="G32" i="92"/>
  <c r="K32" i="92"/>
  <c r="F30" i="92"/>
  <c r="D25" i="92"/>
  <c r="G25" i="92"/>
  <c r="J25" i="92"/>
  <c r="F23" i="92"/>
  <c r="J23" i="92"/>
  <c r="F16" i="92"/>
  <c r="K16" i="92"/>
  <c r="I9" i="92"/>
  <c r="K9" i="92"/>
  <c r="J39" i="92"/>
  <c r="E37" i="92"/>
  <c r="H35" i="92"/>
  <c r="I28" i="92"/>
  <c r="E26" i="92"/>
  <c r="I26" i="92"/>
  <c r="K26" i="92"/>
  <c r="D21" i="92"/>
  <c r="H21" i="92"/>
  <c r="D19" i="92"/>
  <c r="G19" i="92"/>
  <c r="J19" i="92"/>
  <c r="D12" i="92"/>
  <c r="H12" i="92"/>
  <c r="H10" i="92"/>
  <c r="E44" i="92"/>
  <c r="I44" i="92"/>
  <c r="F42" i="92"/>
  <c r="I42" i="92"/>
  <c r="E33" i="92"/>
  <c r="I33" i="92"/>
  <c r="D31" i="92"/>
  <c r="E24" i="92"/>
  <c r="F24" i="92"/>
  <c r="D22" i="92"/>
  <c r="G22" i="92"/>
  <c r="E17" i="92"/>
  <c r="K17" i="92"/>
  <c r="E15" i="92"/>
  <c r="F15" i="92"/>
  <c r="I45" i="92"/>
  <c r="G48" i="92"/>
  <c r="K41" i="92"/>
  <c r="E49" i="92"/>
  <c r="J38" i="92"/>
  <c r="F36" i="92"/>
  <c r="D34" i="92"/>
  <c r="H18" i="92"/>
  <c r="E32" i="92"/>
  <c r="H32" i="92"/>
  <c r="D30" i="92"/>
  <c r="G30" i="92"/>
  <c r="K30" i="92"/>
  <c r="E25" i="92"/>
  <c r="H25" i="92"/>
  <c r="G23" i="92"/>
  <c r="I23" i="92"/>
  <c r="E16" i="92"/>
  <c r="J16" i="92"/>
  <c r="F14" i="92"/>
  <c r="K14" i="92"/>
  <c r="D9" i="92"/>
  <c r="J9" i="92"/>
  <c r="F39" i="92"/>
  <c r="J37" i="92"/>
  <c r="I35" i="92"/>
  <c r="D28" i="92"/>
  <c r="F28" i="92"/>
  <c r="J26" i="92"/>
  <c r="E21" i="92"/>
  <c r="K21" i="92"/>
  <c r="H19" i="92"/>
  <c r="E12" i="92"/>
  <c r="K12" i="92"/>
  <c r="D10" i="92"/>
  <c r="K10" i="92"/>
  <c r="H44" i="92"/>
  <c r="E42" i="92"/>
  <c r="G42" i="92"/>
  <c r="J42" i="92"/>
  <c r="J33" i="92"/>
  <c r="E31" i="92"/>
  <c r="I31" i="92"/>
  <c r="H24" i="92"/>
  <c r="G24" i="92"/>
  <c r="G17" i="92"/>
  <c r="I17" i="92"/>
  <c r="D15" i="92"/>
  <c r="J15" i="92"/>
  <c r="F8" i="92"/>
  <c r="I8" i="92"/>
  <c r="O27" i="92" l="1"/>
  <c r="G27" i="121" s="1"/>
  <c r="BT54" i="79"/>
  <c r="BV54" i="79"/>
  <c r="O20" i="92"/>
  <c r="G20" i="121" s="1"/>
  <c r="N20" i="92"/>
  <c r="N27" i="92"/>
  <c r="O46" i="92"/>
  <c r="G46" i="121" s="1"/>
  <c r="O49" i="92"/>
  <c r="G49" i="121" s="1"/>
  <c r="N39" i="92"/>
  <c r="O39" i="92"/>
  <c r="G39" i="121" s="1"/>
  <c r="O36" i="92"/>
  <c r="G36" i="121" s="1"/>
  <c r="O34" i="92"/>
  <c r="G34" i="121" s="1"/>
  <c r="N48" i="92"/>
  <c r="O45" i="92"/>
  <c r="G45" i="121" s="1"/>
  <c r="N44" i="92"/>
  <c r="N49" i="92"/>
  <c r="N43" i="92"/>
  <c r="N31" i="92"/>
  <c r="N10" i="92"/>
  <c r="O29" i="92"/>
  <c r="G29" i="121" s="1"/>
  <c r="N41" i="92"/>
  <c r="N25" i="92"/>
  <c r="N46" i="92"/>
  <c r="O30" i="92"/>
  <c r="G30" i="121" s="1"/>
  <c r="O14" i="92"/>
  <c r="G14" i="121" s="1"/>
  <c r="O24" i="92"/>
  <c r="G24" i="121" s="1"/>
  <c r="N42" i="92"/>
  <c r="O10" i="92"/>
  <c r="G10" i="121" s="1"/>
  <c r="O37" i="92"/>
  <c r="G37" i="121" s="1"/>
  <c r="O41" i="92"/>
  <c r="G41" i="121" s="1"/>
  <c r="N37" i="92"/>
  <c r="N18" i="92"/>
  <c r="O43" i="92"/>
  <c r="G43" i="121" s="1"/>
  <c r="N19" i="92"/>
  <c r="N28" i="92"/>
  <c r="O40" i="92"/>
  <c r="G40" i="121" s="1"/>
  <c r="O16" i="92"/>
  <c r="G16" i="121" s="1"/>
  <c r="O13" i="92"/>
  <c r="G13" i="121" s="1"/>
  <c r="N36" i="92"/>
  <c r="N12" i="92"/>
  <c r="O25" i="92"/>
  <c r="G25" i="121" s="1"/>
  <c r="O23" i="92"/>
  <c r="G23" i="121" s="1"/>
  <c r="N22" i="92"/>
  <c r="O12" i="92"/>
  <c r="G12" i="121" s="1"/>
  <c r="N26" i="92"/>
  <c r="N32" i="92"/>
  <c r="O21" i="92"/>
  <c r="G21" i="121" s="1"/>
  <c r="N30" i="92"/>
  <c r="O31" i="92"/>
  <c r="G31" i="121" s="1"/>
  <c r="N21" i="92"/>
  <c r="O18" i="92"/>
  <c r="G18" i="121" s="1"/>
  <c r="N17" i="92"/>
  <c r="O33" i="92"/>
  <c r="G33" i="121" s="1"/>
  <c r="O44" i="92"/>
  <c r="G44" i="121" s="1"/>
  <c r="O15" i="92"/>
  <c r="G15" i="121" s="1"/>
  <c r="N29" i="92"/>
  <c r="N47" i="92"/>
  <c r="N14" i="92"/>
  <c r="N23" i="92"/>
  <c r="N33" i="92"/>
  <c r="N16" i="92"/>
  <c r="N13" i="92"/>
  <c r="O28" i="92"/>
  <c r="G28" i="121" s="1"/>
  <c r="N11" i="92"/>
  <c r="O19" i="92"/>
  <c r="G19" i="121" s="1"/>
  <c r="N40" i="92"/>
  <c r="O17" i="92"/>
  <c r="G17" i="121" s="1"/>
  <c r="N24" i="92"/>
  <c r="O47" i="92"/>
  <c r="G47" i="121" s="1"/>
  <c r="O42" i="92"/>
  <c r="G42" i="121" s="1"/>
  <c r="O11" i="92"/>
  <c r="G11" i="121" s="1"/>
  <c r="N34" i="92"/>
  <c r="N9" i="92"/>
  <c r="O35" i="92"/>
  <c r="G35" i="121" s="1"/>
  <c r="O22" i="92"/>
  <c r="G22" i="121" s="1"/>
  <c r="O48" i="92"/>
  <c r="G48" i="121" s="1"/>
  <c r="N38" i="92"/>
  <c r="O38" i="92"/>
  <c r="G38" i="121" s="1"/>
  <c r="N35" i="92"/>
  <c r="N45" i="92"/>
  <c r="N15" i="92"/>
  <c r="O26" i="92"/>
  <c r="G26" i="121" s="1"/>
  <c r="O32" i="92"/>
  <c r="G32" i="121" s="1"/>
  <c r="O9" i="92"/>
  <c r="G9" i="121" s="1"/>
  <c r="Q24" i="92" l="1"/>
  <c r="Q17" i="92"/>
  <c r="Q23" i="92"/>
  <c r="Q22" i="92"/>
  <c r="Q36" i="92"/>
  <c r="Q28" i="92"/>
  <c r="Q37" i="92"/>
  <c r="Q42" i="92"/>
  <c r="Q10" i="92"/>
  <c r="Q44" i="92"/>
  <c r="Q29" i="92"/>
  <c r="Q30" i="92"/>
  <c r="Q12" i="92"/>
  <c r="Q18" i="92"/>
  <c r="Q35" i="92"/>
  <c r="Q40" i="92"/>
  <c r="Q13" i="92"/>
  <c r="Q14" i="92"/>
  <c r="Q21" i="92"/>
  <c r="Q32" i="92"/>
  <c r="Q19" i="92"/>
  <c r="Q25" i="92"/>
  <c r="Q31" i="92"/>
  <c r="Q27" i="92"/>
  <c r="Q38" i="92"/>
  <c r="Q26" i="92"/>
  <c r="Q41" i="92"/>
  <c r="Q43" i="92"/>
  <c r="Q39" i="92"/>
  <c r="Q20" i="92"/>
  <c r="Q15" i="92"/>
  <c r="Q16" i="92"/>
  <c r="Q45" i="92"/>
  <c r="Q34" i="92"/>
  <c r="Q33" i="92"/>
  <c r="Q11" i="92"/>
  <c r="Q9" i="92"/>
  <c r="Q49" i="92"/>
  <c r="Q47" i="92"/>
  <c r="Q46" i="92"/>
  <c r="Q48" i="92"/>
  <c r="C8" i="92"/>
  <c r="O8" i="92" l="1"/>
  <c r="N8" i="92"/>
  <c r="D58" i="92" l="1"/>
  <c r="B58" i="92" s="1"/>
  <c r="G8" i="121"/>
  <c r="C60" i="92"/>
  <c r="I58" i="92"/>
  <c r="I56" i="92"/>
  <c r="D56" i="92"/>
  <c r="B56" i="92" s="1"/>
  <c r="D57" i="92"/>
  <c r="B57" i="92" s="1"/>
  <c r="Q8" i="92"/>
  <c r="D10" i="121" l="1"/>
  <c r="D22" i="121"/>
  <c r="D29" i="121"/>
  <c r="D42" i="121"/>
  <c r="D9" i="121"/>
  <c r="D25" i="121"/>
  <c r="D35" i="121"/>
  <c r="D8" i="121"/>
  <c r="D28" i="121"/>
  <c r="D43" i="121"/>
  <c r="D15" i="121"/>
  <c r="D36" i="121"/>
  <c r="D46" i="121"/>
  <c r="D14" i="121"/>
  <c r="D21" i="121"/>
  <c r="D34" i="121"/>
  <c r="D49" i="121"/>
  <c r="D17" i="121"/>
  <c r="D52" i="121"/>
  <c r="D23" i="121"/>
  <c r="D44" i="121"/>
  <c r="D16" i="121"/>
  <c r="D31" i="121"/>
  <c r="D38" i="121"/>
  <c r="D45" i="121"/>
  <c r="D13" i="121"/>
  <c r="D26" i="121"/>
  <c r="D41" i="121"/>
  <c r="D50" i="121"/>
  <c r="D24" i="121"/>
  <c r="D39" i="121"/>
  <c r="D11" i="121"/>
  <c r="D32" i="121"/>
  <c r="D47" i="121"/>
  <c r="D30" i="121"/>
  <c r="D37" i="121"/>
  <c r="D51" i="121"/>
  <c r="D18" i="121"/>
  <c r="D33" i="121"/>
  <c r="D19" i="121"/>
  <c r="D40" i="121"/>
  <c r="D12" i="121"/>
  <c r="D27" i="121"/>
  <c r="D48" i="121"/>
  <c r="D20" i="121"/>
  <c r="I57" i="92"/>
  <c r="C48" i="121" l="1"/>
  <c r="E48" i="121"/>
  <c r="F48" i="121" s="1"/>
  <c r="C19" i="121"/>
  <c r="E19" i="121"/>
  <c r="F19" i="121" s="1"/>
  <c r="C37" i="121"/>
  <c r="E37" i="121"/>
  <c r="F37" i="121" s="1"/>
  <c r="C11" i="121"/>
  <c r="E11" i="121"/>
  <c r="F11" i="121" s="1"/>
  <c r="C41" i="121"/>
  <c r="E41" i="121"/>
  <c r="F41" i="121" s="1"/>
  <c r="C38" i="121"/>
  <c r="E38" i="121"/>
  <c r="F38" i="121" s="1"/>
  <c r="C23" i="121"/>
  <c r="E23" i="121"/>
  <c r="F23" i="121" s="1"/>
  <c r="C34" i="121"/>
  <c r="E34" i="121"/>
  <c r="F34" i="121" s="1"/>
  <c r="C36" i="121"/>
  <c r="E36" i="121"/>
  <c r="F36" i="121" s="1"/>
  <c r="C8" i="121"/>
  <c r="E8" i="121"/>
  <c r="F8" i="121" s="1"/>
  <c r="C42" i="121"/>
  <c r="E42" i="121"/>
  <c r="F42" i="121" s="1"/>
  <c r="C27" i="121"/>
  <c r="E27" i="121"/>
  <c r="F27" i="121" s="1"/>
  <c r="C33" i="121"/>
  <c r="E33" i="121"/>
  <c r="F33" i="121" s="1"/>
  <c r="C30" i="121"/>
  <c r="E30" i="121"/>
  <c r="F30" i="121" s="1"/>
  <c r="C39" i="121"/>
  <c r="E39" i="121"/>
  <c r="F39" i="121" s="1"/>
  <c r="C26" i="121"/>
  <c r="E26" i="121"/>
  <c r="F26" i="121" s="1"/>
  <c r="C31" i="121"/>
  <c r="E31" i="121"/>
  <c r="F31" i="121" s="1"/>
  <c r="C52" i="121"/>
  <c r="E52" i="121"/>
  <c r="F52" i="121" s="1"/>
  <c r="C21" i="121"/>
  <c r="E21" i="121"/>
  <c r="F21" i="121" s="1"/>
  <c r="C15" i="121"/>
  <c r="E15" i="121"/>
  <c r="F15" i="121" s="1"/>
  <c r="C35" i="121"/>
  <c r="E35" i="121"/>
  <c r="F35" i="121" s="1"/>
  <c r="C29" i="121"/>
  <c r="E29" i="121"/>
  <c r="F29" i="121" s="1"/>
  <c r="C12" i="121"/>
  <c r="E12" i="121"/>
  <c r="F12" i="121" s="1"/>
  <c r="C18" i="121"/>
  <c r="E18" i="121"/>
  <c r="F18" i="121" s="1"/>
  <c r="C47" i="121"/>
  <c r="E47" i="121"/>
  <c r="F47" i="121" s="1"/>
  <c r="C24" i="121"/>
  <c r="E24" i="121"/>
  <c r="F24" i="121" s="1"/>
  <c r="C13" i="121"/>
  <c r="E13" i="121"/>
  <c r="F13" i="121" s="1"/>
  <c r="C16" i="121"/>
  <c r="E16" i="121"/>
  <c r="F16" i="121" s="1"/>
  <c r="C17" i="121"/>
  <c r="E17" i="121"/>
  <c r="F17" i="121" s="1"/>
  <c r="C14" i="121"/>
  <c r="E14" i="121"/>
  <c r="F14" i="121" s="1"/>
  <c r="C43" i="121"/>
  <c r="E43" i="121"/>
  <c r="F43" i="121" s="1"/>
  <c r="C25" i="121"/>
  <c r="E25" i="121"/>
  <c r="F25" i="121" s="1"/>
  <c r="C22" i="121"/>
  <c r="E22" i="121"/>
  <c r="F22" i="121" s="1"/>
  <c r="C20" i="121"/>
  <c r="E20" i="121"/>
  <c r="F20" i="121" s="1"/>
  <c r="C40" i="121"/>
  <c r="E40" i="121"/>
  <c r="F40" i="121" s="1"/>
  <c r="C51" i="121"/>
  <c r="E51" i="121"/>
  <c r="F51" i="121" s="1"/>
  <c r="C32" i="121"/>
  <c r="E32" i="121"/>
  <c r="F32" i="121" s="1"/>
  <c r="C50" i="121"/>
  <c r="E50" i="121"/>
  <c r="F50" i="121" s="1"/>
  <c r="C45" i="121"/>
  <c r="E45" i="121"/>
  <c r="F45" i="121" s="1"/>
  <c r="C44" i="121"/>
  <c r="E44" i="121"/>
  <c r="F44" i="121" s="1"/>
  <c r="C49" i="121"/>
  <c r="E49" i="121"/>
  <c r="F49" i="121" s="1"/>
  <c r="C46" i="121"/>
  <c r="E46" i="121"/>
  <c r="F46" i="121" s="1"/>
  <c r="C28" i="121"/>
  <c r="E28" i="121"/>
  <c r="F28" i="121" s="1"/>
  <c r="C9" i="121"/>
  <c r="E9" i="121"/>
  <c r="F9" i="121" s="1"/>
  <c r="C10" i="121"/>
  <c r="E10" i="121"/>
  <c r="F10" i="12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ALVIN HP</author>
  </authors>
  <commentList>
    <comment ref="J8" authorId="0" shapeId="0" xr:uid="{075ABB0A-1AB1-476D-ACFA-DEC8EFAFE741}">
      <text>
        <r>
          <rPr>
            <b/>
            <sz val="6"/>
            <color indexed="81"/>
            <rFont val="Tahoma"/>
            <family val="2"/>
          </rPr>
          <t>La edad es automática según a la fecha de nacimiento.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ALVIN HP</author>
  </authors>
  <commentList>
    <comment ref="BW53" authorId="0" shapeId="0" xr:uid="{058F5915-AD53-444C-807D-9E16CE7AEBCD}">
      <text>
        <r>
          <rPr>
            <sz val="9"/>
            <color indexed="81"/>
            <rFont val="Tahoma"/>
            <family val="2"/>
          </rPr>
          <t>TOTAL (ASISTENCIA  + FALTAS)</t>
        </r>
      </text>
    </comment>
    <comment ref="BW54" authorId="0" shapeId="0" xr:uid="{93EC569F-8102-4E2F-A8F6-1A11EAC113F5}">
      <text>
        <r>
          <rPr>
            <b/>
            <sz val="7"/>
            <color indexed="81"/>
            <rFont val="Tahoma"/>
            <family val="2"/>
          </rPr>
          <t>Aquí escriba el número de la cantidad de estudiantes efectivos</t>
        </r>
      </text>
    </comment>
  </commentList>
</comments>
</file>

<file path=xl/sharedStrings.xml><?xml version="1.0" encoding="utf-8"?>
<sst xmlns="http://schemas.openxmlformats.org/spreadsheetml/2006/main" count="934" uniqueCount="502">
  <si>
    <t>Nº</t>
  </si>
  <si>
    <r>
      <rPr>
        <b/>
        <sz val="11"/>
        <color theme="1"/>
        <rFont val="Calibri"/>
        <family val="2"/>
        <scheme val="minor"/>
      </rPr>
      <t>ÁREA:</t>
    </r>
    <r>
      <rPr>
        <sz val="11"/>
        <color theme="1"/>
        <rFont val="Calibri"/>
        <family val="2"/>
        <scheme val="minor"/>
      </rPr>
      <t xml:space="preserve"> ARTES PLÁSTICAS Y VISUALES</t>
    </r>
  </si>
  <si>
    <r>
      <rPr>
        <b/>
        <sz val="11"/>
        <color theme="1"/>
        <rFont val="Calibri"/>
        <family val="2"/>
        <scheme val="minor"/>
      </rPr>
      <t>ÁREA:</t>
    </r>
    <r>
      <rPr>
        <sz val="11"/>
        <color theme="1"/>
        <rFont val="Calibri"/>
        <family val="2"/>
        <scheme val="minor"/>
      </rPr>
      <t xml:space="preserve"> CIENCIAS SOCIALES</t>
    </r>
  </si>
  <si>
    <r>
      <rPr>
        <b/>
        <sz val="11"/>
        <color theme="1"/>
        <rFont val="Calibri"/>
        <family val="2"/>
        <scheme val="minor"/>
      </rPr>
      <t>ÁREA:</t>
    </r>
    <r>
      <rPr>
        <sz val="11"/>
        <color theme="1"/>
        <rFont val="Calibri"/>
        <family val="2"/>
        <scheme val="minor"/>
      </rPr>
      <t xml:space="preserve"> COMUNICACIÓN Y LENGUAJES</t>
    </r>
  </si>
  <si>
    <r>
      <rPr>
        <b/>
        <sz val="11"/>
        <color theme="1"/>
        <rFont val="Calibri"/>
        <family val="2"/>
        <scheme val="minor"/>
      </rPr>
      <t>ÁREA:</t>
    </r>
    <r>
      <rPr>
        <sz val="11"/>
        <color theme="1"/>
        <rFont val="Calibri"/>
        <family val="2"/>
        <scheme val="minor"/>
      </rPr>
      <t xml:space="preserve"> EDUCACIÓN FÍSICA Y DEPORTES</t>
    </r>
  </si>
  <si>
    <r>
      <rPr>
        <b/>
        <sz val="11"/>
        <color theme="1"/>
        <rFont val="Calibri"/>
        <family val="2"/>
        <scheme val="minor"/>
      </rPr>
      <t>ÁREA:</t>
    </r>
    <r>
      <rPr>
        <sz val="11"/>
        <color theme="1"/>
        <rFont val="Calibri"/>
        <family val="2"/>
        <scheme val="minor"/>
      </rPr>
      <t xml:space="preserve"> EDUCACIÓN MUSICAL</t>
    </r>
  </si>
  <si>
    <r>
      <rPr>
        <b/>
        <sz val="11"/>
        <color theme="1"/>
        <rFont val="Calibri"/>
        <family val="2"/>
        <scheme val="minor"/>
      </rPr>
      <t>ÁREA:</t>
    </r>
    <r>
      <rPr>
        <sz val="11"/>
        <color theme="1"/>
        <rFont val="Calibri"/>
        <family val="2"/>
        <scheme val="minor"/>
      </rPr>
      <t xml:space="preserve"> MATEMÁTICAS</t>
    </r>
  </si>
  <si>
    <r>
      <rPr>
        <b/>
        <sz val="11"/>
        <color theme="1"/>
        <rFont val="Calibri"/>
        <family val="2"/>
        <scheme val="minor"/>
      </rPr>
      <t>ÁREA:</t>
    </r>
    <r>
      <rPr>
        <sz val="11"/>
        <color theme="1"/>
        <rFont val="Calibri"/>
        <family val="2"/>
        <scheme val="minor"/>
      </rPr>
      <t xml:space="preserve"> TÉCNICA TECNOLÓGICA</t>
    </r>
  </si>
  <si>
    <r>
      <rPr>
        <b/>
        <sz val="11"/>
        <color theme="1"/>
        <rFont val="Calibri"/>
        <family val="2"/>
        <scheme val="minor"/>
      </rPr>
      <t>ÁREA:</t>
    </r>
    <r>
      <rPr>
        <sz val="11"/>
        <color theme="1"/>
        <rFont val="Calibri"/>
        <family val="2"/>
        <scheme val="minor"/>
      </rPr>
      <t xml:space="preserve"> CIENCIAS NATURALES</t>
    </r>
  </si>
  <si>
    <r>
      <rPr>
        <b/>
        <sz val="11"/>
        <color theme="1"/>
        <rFont val="Calibri"/>
        <family val="2"/>
        <scheme val="minor"/>
      </rPr>
      <t>ÁREA:</t>
    </r>
    <r>
      <rPr>
        <sz val="11"/>
        <color theme="1"/>
        <rFont val="Calibri"/>
        <family val="2"/>
        <scheme val="minor"/>
      </rPr>
      <t xml:space="preserve"> VALORES ESPIRITUALES Y RELIGIONES</t>
    </r>
  </si>
  <si>
    <t>COM Y LEN</t>
  </si>
  <si>
    <t>C. SOCIALES</t>
  </si>
  <si>
    <t>A. PLÁSTICA</t>
  </si>
  <si>
    <t>E. FÍSICA</t>
  </si>
  <si>
    <t>E. MUSICAL</t>
  </si>
  <si>
    <t>MATEMÁT</t>
  </si>
  <si>
    <t>TÉC. TECNO</t>
  </si>
  <si>
    <t>C. NATURAL</t>
  </si>
  <si>
    <t>VAL. Y RELIG</t>
  </si>
  <si>
    <t>EST DEST</t>
  </si>
  <si>
    <t>1er</t>
  </si>
  <si>
    <t>2do</t>
  </si>
  <si>
    <t>FECHA</t>
  </si>
  <si>
    <t>EDAD</t>
  </si>
  <si>
    <t>INSCRITOS</t>
  </si>
  <si>
    <t>V</t>
  </si>
  <si>
    <t>M</t>
  </si>
  <si>
    <t>RETIRADOS</t>
  </si>
  <si>
    <t>EFECTIVOS</t>
  </si>
  <si>
    <t>PROMOVIDOS</t>
  </si>
  <si>
    <t>ABRIL</t>
  </si>
  <si>
    <t>FEBRERO</t>
  </si>
  <si>
    <t>MARZO</t>
  </si>
  <si>
    <t>Observaciones</t>
  </si>
  <si>
    <t>Total días trab.</t>
  </si>
  <si>
    <t>FECHAS CÍVICAS</t>
  </si>
  <si>
    <t>FECHAS</t>
  </si>
  <si>
    <t>RESPONSABLE</t>
  </si>
  <si>
    <t>08 DE MARZO</t>
  </si>
  <si>
    <t>19 DE MARZO</t>
  </si>
  <si>
    <t>23 DE MARZO</t>
  </si>
  <si>
    <t>12 DE ABRIL</t>
  </si>
  <si>
    <t>15 DE ABRIL</t>
  </si>
  <si>
    <t>01 DE MAYO</t>
  </si>
  <si>
    <t>25 DE MAYO</t>
  </si>
  <si>
    <t>26 DE MAYO</t>
  </si>
  <si>
    <t>27 DE MAYO</t>
  </si>
  <si>
    <t>06 DE JUNIO</t>
  </si>
  <si>
    <t>16 DE JULIO</t>
  </si>
  <si>
    <t>02 DE AGOSTO</t>
  </si>
  <si>
    <t>06 DE AGOSTO</t>
  </si>
  <si>
    <t>17 DE AGOSTO</t>
  </si>
  <si>
    <t>14 DE SEPTIEMBRE</t>
  </si>
  <si>
    <t>21 DE SEPTIEMBRE</t>
  </si>
  <si>
    <t>24 DE SEPTIEMBRE</t>
  </si>
  <si>
    <t>01 DE OCTUBRE</t>
  </si>
  <si>
    <t>11 DE OCTUBRE</t>
  </si>
  <si>
    <t>12 DE OCTUBRE</t>
  </si>
  <si>
    <t>10 DE NOVIEMBRE</t>
  </si>
  <si>
    <t>18 DE NOVIEMBRE</t>
  </si>
  <si>
    <t>Batalla del Alto de la Alianza</t>
  </si>
  <si>
    <t>Día internacional de la mujer</t>
  </si>
  <si>
    <t>Día del niño Boliviano</t>
  </si>
  <si>
    <t>Aniversario cívico de Tarija</t>
  </si>
  <si>
    <t>Día del trabajo</t>
  </si>
  <si>
    <t>Revolución de Chuquisaca</t>
  </si>
  <si>
    <t>Día de la madre Boliviana</t>
  </si>
  <si>
    <t>Día del maestro</t>
  </si>
  <si>
    <t>Revolución libertaria de La Paz</t>
  </si>
  <si>
    <t>Día del trabajador del Agro.</t>
  </si>
  <si>
    <t>Día de la Independencia de Bolivia</t>
  </si>
  <si>
    <t>Día de la Bandera</t>
  </si>
  <si>
    <t>Aniversario cívico de Cochabamba</t>
  </si>
  <si>
    <t>Aniversario cívico de Pando</t>
  </si>
  <si>
    <t>Aniversario de Beni</t>
  </si>
  <si>
    <t>Aniversario de la Unidad Educativa</t>
  </si>
  <si>
    <t>ACONTECIMIENTOS</t>
  </si>
  <si>
    <t>Día del estudiante</t>
  </si>
  <si>
    <t>Revolución de Santa Cruz</t>
  </si>
  <si>
    <t>Día del Árbol</t>
  </si>
  <si>
    <t>Día de la Mujer Boliviana</t>
  </si>
  <si>
    <t>Descubrimiento de América</t>
  </si>
  <si>
    <t>Aniversario cívico de Potosí</t>
  </si>
  <si>
    <t>Día del Himno Nacional</t>
  </si>
  <si>
    <t>HORARIO ESCOLAR</t>
  </si>
  <si>
    <t xml:space="preserve">PERIODOS </t>
  </si>
  <si>
    <t>HORAS</t>
  </si>
  <si>
    <t>LUNES</t>
  </si>
  <si>
    <t>MARTES</t>
  </si>
  <si>
    <t>JUEVES</t>
  </si>
  <si>
    <t>VIERNES</t>
  </si>
  <si>
    <t>3ro</t>
  </si>
  <si>
    <t>4to</t>
  </si>
  <si>
    <t>5to</t>
  </si>
  <si>
    <t>6to</t>
  </si>
  <si>
    <t xml:space="preserve">SUMAS </t>
  </si>
  <si>
    <t>PROMEDIOS</t>
  </si>
  <si>
    <t>PORCENTAJES</t>
  </si>
  <si>
    <t>L</t>
  </si>
  <si>
    <t>J</t>
  </si>
  <si>
    <t>NOMINA</t>
  </si>
  <si>
    <t>FECHA Y DETALLE</t>
  </si>
  <si>
    <t>DETALLE</t>
  </si>
  <si>
    <t>Día del Padre</t>
  </si>
  <si>
    <t>SEXO</t>
  </si>
  <si>
    <t>ASIGNATURA</t>
  </si>
  <si>
    <t>MOTIVO - RAZÓN - CAUSA</t>
  </si>
  <si>
    <t>FIRMA DOCENTE</t>
  </si>
  <si>
    <t>FIRMA ALUMNO(A)</t>
  </si>
  <si>
    <t xml:space="preserve">ESTADÍSTICA DE ESTUDIANTES </t>
  </si>
  <si>
    <t>NO INCORPORADOS</t>
  </si>
  <si>
    <t>RETENIDOS</t>
  </si>
  <si>
    <t>T</t>
  </si>
  <si>
    <t>FRECUENCIA DE EDADES</t>
  </si>
  <si>
    <t xml:space="preserve">E D A D   E N   A Ñ O S </t>
  </si>
  <si>
    <t>TOTALES</t>
  </si>
  <si>
    <t>MIÉRCOLES</t>
  </si>
  <si>
    <t>R  E  C  R  E  O</t>
  </si>
  <si>
    <t>FALTAS</t>
  </si>
  <si>
    <t>Total Retrasos</t>
  </si>
  <si>
    <t>C/L</t>
  </si>
  <si>
    <t>S/L</t>
  </si>
  <si>
    <t xml:space="preserve">CUADRO DE TEMAS PROGRAMADOS Y AVANZADOS </t>
  </si>
  <si>
    <t>PROG.</t>
  </si>
  <si>
    <t>ANUAL</t>
  </si>
  <si>
    <t>AVAN</t>
  </si>
  <si>
    <t>%</t>
  </si>
  <si>
    <t>EDUCACIÓN FÍSICA Y DEPORTES</t>
  </si>
  <si>
    <t>EDUCACIÓN MUSICAL</t>
  </si>
  <si>
    <t>MATEMÁTICA</t>
  </si>
  <si>
    <t>Día del Mar</t>
  </si>
  <si>
    <t>14 DE ABRIL</t>
  </si>
  <si>
    <t>Día de las Américas</t>
  </si>
  <si>
    <t>05 DE JUNIO</t>
  </si>
  <si>
    <t>Día del Medio Ambiente</t>
  </si>
  <si>
    <t>23 DE JULIO</t>
  </si>
  <si>
    <t>Día de la Amistad</t>
  </si>
  <si>
    <t>26 DE AGOSTO</t>
  </si>
  <si>
    <t>Día del Adulto Mayor</t>
  </si>
  <si>
    <t>08 DE SEPTIEMBRE</t>
  </si>
  <si>
    <t>Día de la Alfabetización</t>
  </si>
  <si>
    <t>COMPUTACIÓN</t>
  </si>
  <si>
    <t xml:space="preserve">REVISIÓN DE ARCHIVADORES </t>
  </si>
  <si>
    <t>MES: ……………………………………..………………..</t>
  </si>
  <si>
    <t xml:space="preserve">CONTROL DE ESCRITURA </t>
  </si>
  <si>
    <t xml:space="preserve">CONTROL DE COBROS </t>
  </si>
  <si>
    <t xml:space="preserve">ACTIVIDAD DE LOS PADRES </t>
  </si>
  <si>
    <t xml:space="preserve">D I A R I O </t>
  </si>
  <si>
    <r>
      <t xml:space="preserve">ESTUDIANTE: </t>
    </r>
    <r>
      <rPr>
        <sz val="14"/>
        <color theme="1"/>
        <rFont val="Calibri"/>
        <family val="2"/>
        <scheme val="minor"/>
      </rPr>
      <t>……………………………………………………………………………………………………………………..</t>
    </r>
  </si>
  <si>
    <t>REGISTRO DE SEGUIMIENTO DEL/LA ESTUDIANTE</t>
  </si>
  <si>
    <t>DIMENSIONES</t>
  </si>
  <si>
    <t>N°</t>
  </si>
  <si>
    <t>APELLIDO PATERNO</t>
  </si>
  <si>
    <t>APELLIDO MATERNO</t>
  </si>
  <si>
    <t>CRITERIOS DE EVALUACIÓN</t>
  </si>
  <si>
    <t>DATOS DEL ESTUDIANTE</t>
  </si>
  <si>
    <t>DATOS DE LA PERSONA  
CON QUIEN VIVE EL ESTUDIANTE</t>
  </si>
  <si>
    <t xml:space="preserve">NOMBRES </t>
  </si>
  <si>
    <t>RUDE</t>
  </si>
  <si>
    <t>C.I.</t>
  </si>
  <si>
    <t>PADRE/MADRE/TUTOR</t>
  </si>
  <si>
    <t>DIRECCIÒN DONDE VIVE EL ESTUDIANTE</t>
  </si>
  <si>
    <t>TELÉFONO</t>
  </si>
  <si>
    <t>CIENCIAS SOCIALES</t>
  </si>
  <si>
    <t>CIENCIAS NATURALES</t>
  </si>
  <si>
    <t>APELLIDOS Y NOMBRE(S)</t>
  </si>
  <si>
    <t>PROMEDIO TRIMESTRAL</t>
  </si>
  <si>
    <t>CUADRO DE EVALUACIÓN "PRIMER TRIMESTRE"</t>
  </si>
  <si>
    <t>Comprencion del valor de la comunicación oral gestual.</t>
  </si>
  <si>
    <t>Desarrollo de habilidades y destrezas con creatividad.</t>
  </si>
  <si>
    <t>CENTRALIZADOR "PRIMER TRIMESTRE"</t>
  </si>
  <si>
    <t>TRIMESTRE: …………………………</t>
  </si>
  <si>
    <t xml:space="preserve">                                                                              TRIMESTRE: ……………………………..</t>
  </si>
  <si>
    <t>TRIMESTRE: ………………………………….</t>
  </si>
  <si>
    <t>TRIMESTRE: …………………………………………….</t>
  </si>
  <si>
    <t>MAYO</t>
  </si>
  <si>
    <t>REVISIÓN DE ACTIVIDADES COMPLEMENTARIAS 1º TRIMESTRE</t>
  </si>
  <si>
    <t>CONTROL DE UNIFORME 1º TRIMESTRE</t>
  </si>
  <si>
    <t>PRIMER TRIMESTRE</t>
  </si>
  <si>
    <t>SEGUNDO TRIMESTRE</t>
  </si>
  <si>
    <t>TERCER TRIMESTRE</t>
  </si>
  <si>
    <t xml:space="preserve">APELLIDOS Y NOMBRE(S) </t>
  </si>
  <si>
    <t>PROMEDIO TOTAL TRIMESTRAL</t>
  </si>
  <si>
    <t>GENERO</t>
  </si>
  <si>
    <t>genero</t>
  </si>
  <si>
    <t>F</t>
  </si>
  <si>
    <t>CONTROL DE ASISTENCIA 1º TRIMESTRE</t>
  </si>
  <si>
    <t>AUTOEVALUACIÓN PRIMER TRIMESTRE</t>
  </si>
  <si>
    <t xml:space="preserve">P   R   O   M   E   D   I   O </t>
  </si>
  <si>
    <t xml:space="preserve">P   R   O   M   E   D   I   O  </t>
  </si>
  <si>
    <t>SITUACIÓN TRIMESTRAL</t>
  </si>
  <si>
    <t>PROG. TRIM</t>
  </si>
  <si>
    <t>PROG. TRIME</t>
  </si>
  <si>
    <t>DIA</t>
  </si>
  <si>
    <t>MES</t>
  </si>
  <si>
    <t>AÑO</t>
  </si>
  <si>
    <t>FECHA DE NACIMIENTO</t>
  </si>
  <si>
    <t>ARTES PLÁSTICAS Y VISUALES</t>
  </si>
  <si>
    <t>TÉCNICA TECNOLÓGICA</t>
  </si>
  <si>
    <t>VALORES,  ESPIRITUALIDAD  Y RELIGIONES</t>
  </si>
  <si>
    <t>Áreas Curriculares</t>
  </si>
  <si>
    <t>COMPUTACIÓN (Sistemas Informáticos)</t>
  </si>
  <si>
    <t xml:space="preserve">COMUNICACIÓN Y LENGUAJES </t>
  </si>
  <si>
    <t>LENGUA EXTRANJERA</t>
  </si>
  <si>
    <t>LENGUA ORIGINARIA</t>
  </si>
  <si>
    <t>GESTIÓN: 2024</t>
  </si>
  <si>
    <t>08:00 08:40</t>
  </si>
  <si>
    <t>AREAS CURRICALES</t>
  </si>
  <si>
    <t>Primer Trimestre</t>
  </si>
  <si>
    <t>EXTEMPORÁNEO</t>
  </si>
  <si>
    <t>Crierios de Evaluación SER</t>
  </si>
  <si>
    <t>Valora la convivencia armónica en comunidad.</t>
  </si>
  <si>
    <t>Aceptación a las diferencias culturales de las y los demás.</t>
  </si>
  <si>
    <t>Aprende con entusiasmo nuevas estrategias matemáticas.</t>
  </si>
  <si>
    <t>Asiste puntual  a clases</t>
  </si>
  <si>
    <t>Asume la honradez como valor socio comunitario.</t>
  </si>
  <si>
    <t>Ayuda mutua entre participantes.</t>
  </si>
  <si>
    <t>Colabora con sus comineros para aclarar dudas.</t>
  </si>
  <si>
    <t>Colaboración y respeto en las actividades escolares.</t>
  </si>
  <si>
    <t>Comparte con sus padres la santa biblia.</t>
  </si>
  <si>
    <t>Cooperación entre compañeros.</t>
  </si>
  <si>
    <t>Cuento a mis padres, las verdades de lo que ocurre en el aula.</t>
  </si>
  <si>
    <t>Cuida los recursos naturales en la comunidad.</t>
  </si>
  <si>
    <t>Cumple con su trabajo puntualidad.</t>
  </si>
  <si>
    <t>Demuestra amor a dios ligado al amor a su padre, hermanos y compañeros.</t>
  </si>
  <si>
    <t>Demuestra amor por nuestro creador.</t>
  </si>
  <si>
    <t>Demuestra mediante su actividad que es necesario ayudar en sus necesidades al  prójimo</t>
  </si>
  <si>
    <t>Demuestra mediante sus necesidades al prójimo.</t>
  </si>
  <si>
    <t>Demuestra reciprocidad y complementación en el curso.</t>
  </si>
  <si>
    <t>Demuestro aceptación a las diferencias culturales de las y los demás.</t>
  </si>
  <si>
    <t>Demuestro más actitudes positivas que negativas en la clase.</t>
  </si>
  <si>
    <t>Demuestro respeto a la portera de la escuela.</t>
  </si>
  <si>
    <t>Demuestro respeto con mis padres y familiares.</t>
  </si>
  <si>
    <t>Demuestro responsabilidad compartida en los trabajos realizados.</t>
  </si>
  <si>
    <t>Demuestro responsabilidad en el cumplimiento de las actividades.</t>
  </si>
  <si>
    <t>Desarrolla la capacidad de razonamiento mediante el aprendizaje.</t>
  </si>
  <si>
    <t>Es constante en la práctica de ejercicios matemáticos.</t>
  </si>
  <si>
    <t>Es honesto y justo con sus compañeros.</t>
  </si>
  <si>
    <t>Es paciente en analizar la resolución de problemas.</t>
  </si>
  <si>
    <t>Es perseverante en conseguir resultados correctos.</t>
  </si>
  <si>
    <t>Es respetuoso y responsable con trabajos encomendados.</t>
  </si>
  <si>
    <t>Es responsable en la entrega de sus prácticas.</t>
  </si>
  <si>
    <t>Es solidario con sus compañeros en la socialización de conocimientos.</t>
  </si>
  <si>
    <t>Es solidario con sus compañeros para aclarar dudas.</t>
  </si>
  <si>
    <t>Fortalece su fe escuchando la palabra de dios.</t>
  </si>
  <si>
    <t>Identificación de las prácticas de vida armónica con la madre tierra</t>
  </si>
  <si>
    <t>Manifestación de ayuda mutua entre compañeros.</t>
  </si>
  <si>
    <t>Manifestación de respeto mutuo en las actividades desarrolladas.</t>
  </si>
  <si>
    <t>Manifiesta actitudes de respeto y afecto a los miembros de la familia.</t>
  </si>
  <si>
    <t>Manifiesta respeto al inferir que los números naturales son infinitos.</t>
  </si>
  <si>
    <t>Manifiesta respeto y reciprocidad en el curso.</t>
  </si>
  <si>
    <t>Muestra colaboración en la aclaración de dudas.</t>
  </si>
  <si>
    <t>Muestra los nuevos conocimientos adquiridos.</t>
  </si>
  <si>
    <t>Muestra respeto a las opiniones de los demás.</t>
  </si>
  <si>
    <t>Participa de manera activa y decisiva en las diversas actividades de aprendizaje planificadas.</t>
  </si>
  <si>
    <t>Participación equilibrada con equidad de género.</t>
  </si>
  <si>
    <t>Practica convivencia armónica.</t>
  </si>
  <si>
    <t>Practica la cooperación entre compañeros.</t>
  </si>
  <si>
    <t>Practica la equidad y reciprocidad en el trabajo comunitario.</t>
  </si>
  <si>
    <t>Practica la honestidad justicia y otros.</t>
  </si>
  <si>
    <t>Practica reciprocidad y valores humanos.</t>
  </si>
  <si>
    <t>Practica tos valores de solidaridad y complementariedad.</t>
  </si>
  <si>
    <t>Practico cooperación entre compañeros.</t>
  </si>
  <si>
    <t>Realiza la práctica de convivencia entre compañeros.</t>
  </si>
  <si>
    <t>Realiza prácticas de convivencia.</t>
  </si>
  <si>
    <t>Reflexiona acerca de la equidad de género.</t>
  </si>
  <si>
    <t>Reflexiona que dios se encuentra en todas partes.</t>
  </si>
  <si>
    <t>Reflexiona sobre algunos mandamientos.</t>
  </si>
  <si>
    <t>Reflexiona sobre el plan de vida de su futuro.</t>
  </si>
  <si>
    <t>Reflexiona sobre la ritualidad y espiritualidad que practica la familia.</t>
  </si>
  <si>
    <t>Respeta a la madre tierra.</t>
  </si>
  <si>
    <t>Respeta el ritmo de aprendizaje de sus compañeros.</t>
  </si>
  <si>
    <t>Respeta el turno de participación cuando conversa con sus compañeros.</t>
  </si>
  <si>
    <t>Respeta la diversidad lingüística de la ciudad.</t>
  </si>
  <si>
    <t>Respeta la inteligencia capaz de descubrir el mundo y de organizar vida.</t>
  </si>
  <si>
    <t>Respeta la práctica de las lenguas indígenas originarias.</t>
  </si>
  <si>
    <t>Respeta la profunda religiosidad de los pueblos indígenas, originarios y campesinas.</t>
  </si>
  <si>
    <t>Respeta la religión que su familia eligió.</t>
  </si>
  <si>
    <t>Respeta las diversas expresiones religiosas a entremezcladas.</t>
  </si>
  <si>
    <t>Respeta las normas que rigen los juegos.</t>
  </si>
  <si>
    <t>Respeta las opiniones de los demás.</t>
  </si>
  <si>
    <t>Respeta los ritos y otras prácticas espirituales y religiosas.</t>
  </si>
  <si>
    <t>Respeta los saberes y conocimientos ancestrales.</t>
  </si>
  <si>
    <t>Respeto a festividades religiosas de su comunidad.</t>
  </si>
  <si>
    <t>Respeto a la diversidad de prácticas religiosas y espiritualidades.</t>
  </si>
  <si>
    <t>Respeto a la diversidad e identidad de prácticas religiosas y espirituales en el contexto familiar.</t>
  </si>
  <si>
    <t>Respeto a las opiniones de los demás.</t>
  </si>
  <si>
    <t>Respeto a los compañeros de mi curso.</t>
  </si>
  <si>
    <t>Respeto a mi maestro/a y compañeros /as de curso.</t>
  </si>
  <si>
    <t>Respeto las reglas y normas del curso.</t>
  </si>
  <si>
    <t>Respeto por la práctica de la oralidad.</t>
  </si>
  <si>
    <t>Responsabilidad compartida en los trabajos realizados.</t>
  </si>
  <si>
    <t>Trabaja con responsabilidad en realizar sus deberes escolares.</t>
  </si>
  <si>
    <t>Trabaja en grupos comunitarios responsablemente.</t>
  </si>
  <si>
    <t>Transparencia y responsabilidad en el manejo económico.</t>
  </si>
  <si>
    <t>Valora a jesús como el regalo que dios nos da.</t>
  </si>
  <si>
    <t>Valora el origen del cosmos, prácticas religiosas y espirituales de las diferentes culturas del abya yala.</t>
  </si>
  <si>
    <t>Valora el respeto y honestidad en la vida comunitaria.</t>
  </si>
  <si>
    <t>Valora la acción de moisés como el gran profeta.</t>
  </si>
  <si>
    <t>Valora la convivencia pacífica en las relaciones interpersonales.</t>
  </si>
  <si>
    <t>Valora la estructura correcta de numerales.</t>
  </si>
  <si>
    <t>Valora la importancia del ser humano sobre la tierra.</t>
  </si>
  <si>
    <t>Valora la sabiduría y conocimiento ancestral.</t>
  </si>
  <si>
    <t>Valora la solidaridad.</t>
  </si>
  <si>
    <t>Valora las actitudes de honestidad, puntualidad, responsabilidad y sinceridad.</t>
  </si>
  <si>
    <t>Valora las concepciones espirituales.</t>
  </si>
  <si>
    <t>Valora las concepciones religiosas.</t>
  </si>
  <si>
    <t>Valora las cualidades de los materiales analógicos de la vida para el aprendizaje.</t>
  </si>
  <si>
    <t>Valora las cualidades le los materiales analógicos y de la vida.</t>
  </si>
  <si>
    <t>Valora las manifestaciones espirituales de la región.</t>
  </si>
  <si>
    <t>Asiste a misa todos los domingos  patronales.</t>
  </si>
  <si>
    <t>Afianza sus conocimientos realizando diversos trabajos</t>
  </si>
  <si>
    <t>Realiza actividades con mucho agrado</t>
  </si>
  <si>
    <t>Aplica estos conocimientos en su vida diaria.</t>
  </si>
  <si>
    <t>Decide realizar sus trabajos con mucho detalle</t>
  </si>
  <si>
    <t>Aplica los aprendizajes en situaciones concretas de la cotidianidad.</t>
  </si>
  <si>
    <t>Aplica los conocimientos aprendidos en situaciones reales.</t>
  </si>
  <si>
    <t>Aplico el conocimiento aprendido.</t>
  </si>
  <si>
    <t>Asume  valores de responsabilidad en la vida.</t>
  </si>
  <si>
    <t>Asume actitud crítica acerca del cuidado de la madre tierra.</t>
  </si>
  <si>
    <t>Asume actitud critica de temas actuales</t>
  </si>
  <si>
    <t>Asume actitud de armonía con la madre  tierra.</t>
  </si>
  <si>
    <t>Asume actitud de comprensión de la secuencia lógica de números naturales.</t>
  </si>
  <si>
    <t>Asume actitudes que favorecen las relaciones sociocomunitarias.</t>
  </si>
  <si>
    <t>Asume criterio reflexivo en función a las expresiones culturales y espirituales.</t>
  </si>
  <si>
    <t>Aplica sus conocimientos en las actividades</t>
  </si>
  <si>
    <t>Asume críticamente la espiritualidad de las culturas.</t>
  </si>
  <si>
    <t>Asume el saludo como valor comunitario.</t>
  </si>
  <si>
    <t>Asume el vivir bien en comunidad.</t>
  </si>
  <si>
    <t>Asume la bendición de la misa.</t>
  </si>
  <si>
    <t>Asume la práctica  de la reciprocidad  y complementariedad.</t>
  </si>
  <si>
    <t>Asume posición crítica sobre la práctica de   festividades de su comunidad.</t>
  </si>
  <si>
    <t>Asume posición crítica sobre los valores comunitarios y espirituales de los diversos pueblos y culturas.</t>
  </si>
  <si>
    <t>Asume valores de responsabilidad en la vida.</t>
  </si>
  <si>
    <t>Asume valores en los trabajos en la comunidad.</t>
  </si>
  <si>
    <t>Compromiso de cumplimiento en las actividades productivas.</t>
  </si>
  <si>
    <t>Debate y dialoga de temas actuales.</t>
  </si>
  <si>
    <t>Debate y dialoga sobre temas actuales.</t>
  </si>
  <si>
    <t>Decide vivir en armonía con la madre tierra y el cosmos.</t>
  </si>
  <si>
    <t>Demostración y práctica de habilidades destrezas creativas en la vida cotidiana.</t>
  </si>
  <si>
    <t>Demuestra interés en mantener limpio el curso.</t>
  </si>
  <si>
    <t>Demuestra respeto en las actividades recreativas según la norma.</t>
  </si>
  <si>
    <t>Demuestra y promueve actitudes de convivencia comunitaria.</t>
  </si>
  <si>
    <t>Difunde las actividad que se realizan en la comunidad educativa</t>
  </si>
  <si>
    <t>Difunde las actividades que se realizan en la comunidad educativa.</t>
  </si>
  <si>
    <t>Durante el fin de semana asiste a su iglesia.</t>
  </si>
  <si>
    <t>Ejercita y aplica las proposiciones en la solución de problemas.</t>
  </si>
  <si>
    <t>Escucha la opinión de sus compañeros sin interrumpir.</t>
  </si>
  <si>
    <t>Explica los valores que se practica en la escuela y familia.</t>
  </si>
  <si>
    <t>Imita a jesús en su vida diaria.</t>
  </si>
  <si>
    <t>Manifiesta alegría cuando le dan oportunidad de hablar.</t>
  </si>
  <si>
    <t>Mantiene un ambiente agradable en ausencia del docente.</t>
  </si>
  <si>
    <t>No pude tomar decisiones que impacten en mi vida personal.</t>
  </si>
  <si>
    <t>Optimiza el tiempo asignado para un trabajo en la clase.</t>
  </si>
  <si>
    <t>Organiza y mantiene limpio la sala de clases.</t>
  </si>
  <si>
    <t>Participa en la discusión y consenso de decisiones.</t>
  </si>
  <si>
    <t>Participo en la discusión y consenso de decisiones acerca de llegar temprano a la escuela.</t>
  </si>
  <si>
    <t>Pone en práctica el cuarto mandamiento de "honra a tu padre y a tu madre"</t>
  </si>
  <si>
    <t>Posición crítica acerca de la existencia de diferentes culturas.</t>
  </si>
  <si>
    <t>Posición crítica sobre las prácticas religiosas y espiritualidades.</t>
  </si>
  <si>
    <t>Practica actividades espirituales.</t>
  </si>
  <si>
    <t>Practica creencias espirituales en la familia  y en al comunidad.</t>
  </si>
  <si>
    <t>Practica ejercicios aplicando la propiedad  asociativa.</t>
  </si>
  <si>
    <t>Practica ejercicios para comprobar conceptos.</t>
  </si>
  <si>
    <t>Practica el cálculo de la media aritmética en diversas situaciones.</t>
  </si>
  <si>
    <t>Practica el pago a la pachamama en el mes de agosto en su comunidad.</t>
  </si>
  <si>
    <t>Practica en el llamado de ánimo en su familia.</t>
  </si>
  <si>
    <t>Practica estas operaciones hasta interiorizarlas.</t>
  </si>
  <si>
    <t>Practica la religión  de acuerdo a la fe que tiene</t>
  </si>
  <si>
    <t>Práctica la religión católica.</t>
  </si>
  <si>
    <t>Práctica la religión de acuerdo a la fe que tiene.</t>
  </si>
  <si>
    <t>Practica la solidaridad  con sus compañeros de curso.</t>
  </si>
  <si>
    <t>Practica las normas del buen trato en la escuela y comunidad.</t>
  </si>
  <si>
    <t>Practica los divisores de un numeral.</t>
  </si>
  <si>
    <t>Practica los múltiplos y los divisores de algunos numerales.</t>
  </si>
  <si>
    <t>Practica los preceptos de la santa madre iglesia.</t>
  </si>
  <si>
    <t>Practica los rezos sabiendo que dios se encuentra en su corazón.</t>
  </si>
  <si>
    <t>Practica razones y proporciones para afianzar sus conocimientos.</t>
  </si>
  <si>
    <t>Práctica relaciones interpersonales pacíficas.</t>
  </si>
  <si>
    <t>Proactividad comunitaria en la convivencia familiar y escolar.</t>
  </si>
  <si>
    <t>Proactividad en el uso de las lenguas originarias.</t>
  </si>
  <si>
    <t>Procura usar bien todas las cosas que dios nos ha dado.</t>
  </si>
  <si>
    <t>Procura usar todas las cosa dios nos ha dado</t>
  </si>
  <si>
    <t>Propone hacer cada noche y cada mañana un momento de oración</t>
  </si>
  <si>
    <t>Realiza actividades que le benefician personalmente.</t>
  </si>
  <si>
    <t>Realiza ejercicios de conversión con los valores de posición del metro</t>
  </si>
  <si>
    <t>Realiza ejercicios de fracciones de la división de fracciones para afianzar el proceso de solución.</t>
  </si>
  <si>
    <t>Realiza la resolución de problemas en las relaciones propuestas.</t>
  </si>
  <si>
    <t>Reflexiona acerca de los valores personales que se practica en la escuela y familia.</t>
  </si>
  <si>
    <t>Reflexiona sobre el uso diario de los números.</t>
  </si>
  <si>
    <t>Reflexiona sobre los valores que se practica en la escuela y familia.</t>
  </si>
  <si>
    <t>Representa como fracción al número de estudiantes varones y mujeres de su aula.</t>
  </si>
  <si>
    <t>Reproducción de los números según las funciones.</t>
  </si>
  <si>
    <t>Respeta a las personas mayores en un dialogo.</t>
  </si>
  <si>
    <t>Respeta las normas de convivencia armónica.</t>
  </si>
  <si>
    <t>Responde con seguridad cuando le preguntan.</t>
  </si>
  <si>
    <t>Resuelve problema de gasto monetario actividades cotidianas de la familia.</t>
  </si>
  <si>
    <t>Sabe que su cuerpo es sagrado.</t>
  </si>
  <si>
    <t>Sugiere soluciones sobre conflictos que se presentan en la cotidianidad.</t>
  </si>
  <si>
    <t>Tiene capacidad en difundir sobre la importancia del ser humano.</t>
  </si>
  <si>
    <t>Toma conciencia de sus actos.</t>
  </si>
  <si>
    <t>Toma conciencia sobre sus actos diarios.</t>
  </si>
  <si>
    <t>Toma y cree la palabra respetuosamente en la clase.</t>
  </si>
  <si>
    <t>X</t>
  </si>
  <si>
    <t>total</t>
  </si>
  <si>
    <t>Reprobados</t>
  </si>
  <si>
    <t>Aprobados</t>
  </si>
  <si>
    <t>APROBADOS</t>
  </si>
  <si>
    <t xml:space="preserve">REPROBADOS </t>
  </si>
  <si>
    <t>PROMEDIOS DE CADA ESTUDIANTE</t>
  </si>
  <si>
    <t>APELLIDOS Y NOMBRES</t>
  </si>
  <si>
    <t>DE MAYOR A MENOR</t>
  </si>
  <si>
    <t>CUALITATIVO</t>
  </si>
  <si>
    <t>1º</t>
  </si>
  <si>
    <t>2º</t>
  </si>
  <si>
    <t>3º</t>
  </si>
  <si>
    <t xml:space="preserve">1º TRIMESTRE - EVALUACIÓN DEL SER Y DECIDIR </t>
  </si>
  <si>
    <t>OTROS CRITERIOS SER</t>
  </si>
  <si>
    <t>OTROS CRITERIOS DECIDIR</t>
  </si>
  <si>
    <t xml:space="preserve">Sigue las normas de convivencia en aula </t>
  </si>
  <si>
    <t>Realiza actividades en equipo.</t>
  </si>
  <si>
    <t xml:space="preserve">Escucha con atención a sus compañeros. </t>
  </si>
  <si>
    <t xml:space="preserve">Expresa sus ideas al equipo. </t>
  </si>
  <si>
    <t>Colabora a sus compañeros cuando lo necesitan</t>
  </si>
  <si>
    <t xml:space="preserve">Recibe ayuda de sus compañeros cuando lo necesita. </t>
  </si>
  <si>
    <t>Asiste con regularidad a clases.</t>
  </si>
  <si>
    <t xml:space="preserve">Asiste con puntualidad a las clases </t>
  </si>
  <si>
    <t>Presenta tarea todos los días.</t>
  </si>
  <si>
    <t>Realiza sus tareas, en aula, con responsabilidad.</t>
  </si>
  <si>
    <t>REGISTRO DE DATOS PERSONALES DEL ESTUDIANTE</t>
  </si>
  <si>
    <t>P R O M E D I O     S E R - 5</t>
  </si>
  <si>
    <t>P R O M E D I O    D E C I D I R - 5</t>
  </si>
  <si>
    <t>SABER - 45</t>
  </si>
  <si>
    <t>HACER - 40</t>
  </si>
  <si>
    <t>SER Y DECIDIR (5 puntos)</t>
  </si>
  <si>
    <t>APELLIDO(S) Y NOMBRE(S)</t>
  </si>
  <si>
    <t>AUTOEVALUACIÓN - SER Y DECIDIR</t>
  </si>
  <si>
    <t>SER - 5 Puntos</t>
  </si>
  <si>
    <t>DECIDIR - 5 Puntos</t>
  </si>
  <si>
    <t>PROFESOR(A): SARA VALDIVIA ARANCIBIA</t>
  </si>
  <si>
    <t>CURSO: 5º "A" PRIMARIA</t>
  </si>
  <si>
    <t>U.E. "BEATRIZ HARTMANN DE BEDREGAL"</t>
  </si>
  <si>
    <t>TORREZ</t>
  </si>
  <si>
    <t>CAMILA VICTORIA</t>
  </si>
  <si>
    <t>AZERO</t>
  </si>
  <si>
    <t>BLANCO</t>
  </si>
  <si>
    <t>SARAH JOYCE</t>
  </si>
  <si>
    <t>BAUTISTA</t>
  </si>
  <si>
    <t>MITA</t>
  </si>
  <si>
    <t xml:space="preserve">RODRIGO </t>
  </si>
  <si>
    <t>CANSECO</t>
  </si>
  <si>
    <t>PEREDO</t>
  </si>
  <si>
    <t>ANGELINA ISABELLA</t>
  </si>
  <si>
    <t>CERVANTES</t>
  </si>
  <si>
    <t>GUTIERREZ</t>
  </si>
  <si>
    <t>LUIS FERNANDO</t>
  </si>
  <si>
    <t>COLQUE</t>
  </si>
  <si>
    <t>QUENTA</t>
  </si>
  <si>
    <t>MICHELLE ANGELETH</t>
  </si>
  <si>
    <t>CORDOVA</t>
  </si>
  <si>
    <t>MONTAÑO</t>
  </si>
  <si>
    <t>KENDALL MATIAS</t>
  </si>
  <si>
    <t>8098053320183367</t>
  </si>
  <si>
    <t>CUCHALLO</t>
  </si>
  <si>
    <t>ALORAS</t>
  </si>
  <si>
    <t xml:space="preserve">CHRISTOPHER </t>
  </si>
  <si>
    <t>DUARTE</t>
  </si>
  <si>
    <t>MELO</t>
  </si>
  <si>
    <t>ANA CLARA</t>
  </si>
  <si>
    <t>GONZALES</t>
  </si>
  <si>
    <t>ROJAS</t>
  </si>
  <si>
    <t>ANTONELLA INDIRA</t>
  </si>
  <si>
    <t>GUERRA</t>
  </si>
  <si>
    <t>PANTIGOSO</t>
  </si>
  <si>
    <t>ROGER ALEJANDRO</t>
  </si>
  <si>
    <t>LEON</t>
  </si>
  <si>
    <t>GARNICA</t>
  </si>
  <si>
    <t>JUNIOR ISAIAS</t>
  </si>
  <si>
    <t>MAMANI</t>
  </si>
  <si>
    <t>ESTRADA</t>
  </si>
  <si>
    <t>MARISOL CARMEN</t>
  </si>
  <si>
    <t>MURILLO</t>
  </si>
  <si>
    <t>CALIZAYA</t>
  </si>
  <si>
    <t>DAVID GABRIEL</t>
  </si>
  <si>
    <t>OROSCO</t>
  </si>
  <si>
    <t>LIMACHI</t>
  </si>
  <si>
    <t xml:space="preserve">ADRIAN </t>
  </si>
  <si>
    <t>REINAGA</t>
  </si>
  <si>
    <t>CHOQUECALLATA</t>
  </si>
  <si>
    <t xml:space="preserve">DAYANA </t>
  </si>
  <si>
    <t>RIVERO</t>
  </si>
  <si>
    <t>VIDAL</t>
  </si>
  <si>
    <t>LUZ MARIA</t>
  </si>
  <si>
    <t>MESA</t>
  </si>
  <si>
    <t>KIMBERLYN DARLY</t>
  </si>
  <si>
    <t>SOLIZ</t>
  </si>
  <si>
    <t>SAAVEDRA</t>
  </si>
  <si>
    <t>FERNANDO MARTIN</t>
  </si>
  <si>
    <t>VILLARROEL</t>
  </si>
  <si>
    <t>CAMPOS</t>
  </si>
  <si>
    <t>ISAIAS ORIOL</t>
  </si>
  <si>
    <t>8098002520234288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</si>
</sst>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91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7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10"/>
      <name val="Arial"/>
      <family val="2"/>
    </font>
    <font>
      <sz val="6"/>
      <color theme="1"/>
      <name val="Arial"/>
      <family val="2"/>
    </font>
    <font>
      <sz val="8"/>
      <color theme="1"/>
      <name val="Arial"/>
      <family val="2"/>
    </font>
    <font>
      <b/>
      <sz val="18"/>
      <color theme="1"/>
      <name val="Times New Roman"/>
      <family val="1"/>
    </font>
    <font>
      <sz val="22"/>
      <color rgb="FFFF0000"/>
      <name val="Algerian"/>
      <family val="5"/>
    </font>
    <font>
      <b/>
      <i/>
      <sz val="16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7"/>
      <name val="Calibri"/>
      <family val="2"/>
    </font>
    <font>
      <b/>
      <sz val="5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theme="1"/>
      <name val="Arial"/>
      <family val="2"/>
    </font>
    <font>
      <sz val="10"/>
      <color theme="1"/>
      <name val="Arial"/>
      <family val="2"/>
    </font>
    <font>
      <sz val="6"/>
      <name val="Calibri"/>
      <family val="2"/>
      <scheme val="minor"/>
    </font>
    <font>
      <sz val="8"/>
      <name val="Arial"/>
      <family val="2"/>
    </font>
    <font>
      <sz val="14"/>
      <color theme="1"/>
      <name val="Calibri"/>
      <family val="2"/>
      <scheme val="minor"/>
    </font>
    <font>
      <b/>
      <u/>
      <sz val="20"/>
      <color theme="1"/>
      <name val="Times New Roman"/>
      <family val="1"/>
    </font>
    <font>
      <b/>
      <sz val="11"/>
      <name val="Calibri"/>
      <family val="2"/>
      <scheme val="minor"/>
    </font>
    <font>
      <b/>
      <sz val="22"/>
      <color theme="1"/>
      <name val="Times New Roman"/>
      <family val="1"/>
    </font>
    <font>
      <b/>
      <sz val="16"/>
      <color rgb="FF0070C0"/>
      <name val="Calibri"/>
      <family val="2"/>
      <scheme val="minor"/>
    </font>
    <font>
      <b/>
      <sz val="8"/>
      <color theme="1"/>
      <name val="Agency FB"/>
      <family val="2"/>
    </font>
    <font>
      <b/>
      <sz val="9"/>
      <name val="Arial"/>
      <family val="2"/>
    </font>
    <font>
      <b/>
      <sz val="16"/>
      <name val="Castellar"/>
      <family val="1"/>
    </font>
    <font>
      <b/>
      <sz val="12"/>
      <name val="Arial"/>
      <family val="2"/>
    </font>
    <font>
      <sz val="12"/>
      <name val="Arial"/>
      <family val="2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7"/>
      <color indexed="81"/>
      <name val="Tahoma"/>
      <family val="2"/>
    </font>
    <font>
      <b/>
      <sz val="14"/>
      <color theme="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5"/>
      <name val="Arial"/>
      <family val="2"/>
    </font>
    <font>
      <b/>
      <sz val="8"/>
      <name val="Arial Narrow"/>
      <family val="2"/>
    </font>
    <font>
      <sz val="9"/>
      <name val="Calibri"/>
      <family val="2"/>
      <scheme val="minor"/>
    </font>
    <font>
      <b/>
      <sz val="7"/>
      <name val="Arial"/>
      <family val="2"/>
    </font>
    <font>
      <b/>
      <sz val="6"/>
      <color indexed="81"/>
      <name val="Tahoma"/>
      <family val="2"/>
    </font>
    <font>
      <b/>
      <sz val="12"/>
      <color rgb="FFFF0000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u/>
      <sz val="20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12"/>
      <color rgb="FF0000CC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7"/>
      <color theme="1"/>
      <name val="Arial"/>
      <family val="2"/>
    </font>
    <font>
      <b/>
      <sz val="18"/>
      <color rgb="FFFF0000"/>
      <name val="Times New Roman"/>
      <family val="1"/>
    </font>
    <font>
      <b/>
      <sz val="12"/>
      <color rgb="FFFFFFCC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28"/>
      <color rgb="FFFF0000"/>
      <name val="Courier New"/>
      <family val="3"/>
    </font>
    <font>
      <b/>
      <sz val="10"/>
      <color theme="1"/>
      <name val="Times New Roman"/>
      <family val="1"/>
    </font>
    <font>
      <sz val="12"/>
      <name val="Times New Roman"/>
      <family val="1"/>
    </font>
    <font>
      <b/>
      <sz val="12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0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opperplate Gothic Bold"/>
      <family val="2"/>
    </font>
    <font>
      <b/>
      <sz val="14"/>
      <color theme="0"/>
      <name val="Calibri"/>
      <family val="2"/>
      <scheme val="minor"/>
    </font>
    <font>
      <b/>
      <sz val="16"/>
      <color rgb="FFFF0000"/>
      <name val="Copperplate Gothic Bold"/>
      <family val="2"/>
    </font>
    <font>
      <sz val="11"/>
      <color theme="0" tint="-0.34998626667073579"/>
      <name val="Calibri"/>
      <family val="2"/>
      <scheme val="minor"/>
    </font>
    <font>
      <sz val="14"/>
      <color rgb="FFFF0000"/>
      <name val="Copperplate Gothic Bold"/>
      <family val="2"/>
    </font>
    <font>
      <sz val="14"/>
      <color indexed="10"/>
      <name val="Copperplate Gothic Bold"/>
      <family val="2"/>
    </font>
    <font>
      <sz val="11"/>
      <color indexed="10"/>
      <name val="Copperplate Gothic Bold"/>
      <family val="2"/>
    </font>
    <font>
      <sz val="24"/>
      <color rgb="FFFF0000"/>
      <name val="Copperplate Gothic Bold"/>
      <family val="2"/>
    </font>
    <font>
      <sz val="22"/>
      <color rgb="FFFF0000"/>
      <name val="Copperplate Gothic Bold"/>
      <family val="2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8"/>
      <color theme="1"/>
      <name val="Times New Roman"/>
      <family val="1"/>
    </font>
    <font>
      <b/>
      <sz val="20"/>
      <color rgb="FF002060"/>
      <name val="Times New Roman"/>
      <family val="1"/>
    </font>
    <font>
      <sz val="18"/>
      <color rgb="FFFF0000"/>
      <name val="Copperplate Gothic Bold"/>
      <family val="2"/>
    </font>
    <font>
      <b/>
      <sz val="11"/>
      <color theme="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7"/>
      <color theme="0"/>
      <name val="Calibri"/>
      <family val="2"/>
      <scheme val="minor"/>
    </font>
    <font>
      <b/>
      <u/>
      <sz val="24"/>
      <color rgb="FFFF0000"/>
      <name val="Times New Roman"/>
      <family val="1"/>
    </font>
  </fonts>
  <fills count="6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8BAE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BD"/>
        <bgColor indexed="64"/>
      </patternFill>
    </fill>
    <fill>
      <patternFill patternType="solid">
        <fgColor rgb="FF53D2FF"/>
        <bgColor indexed="64"/>
      </patternFill>
    </fill>
    <fill>
      <patternFill patternType="solid">
        <fgColor rgb="FFFF7A5B"/>
        <bgColor indexed="64"/>
      </patternFill>
    </fill>
    <fill>
      <patternFill patternType="solid">
        <fgColor rgb="FF8DE38D"/>
        <bgColor indexed="64"/>
      </patternFill>
    </fill>
    <fill>
      <patternFill patternType="solid">
        <fgColor rgb="FFA2E8A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180">
        <stop position="0">
          <color theme="0"/>
        </stop>
        <stop position="1">
          <color rgb="FFCCFFFF"/>
        </stop>
      </gradientFill>
    </fill>
    <fill>
      <gradientFill degree="270">
        <stop position="0">
          <color theme="0"/>
        </stop>
        <stop position="1">
          <color rgb="FFFFFF00"/>
        </stop>
      </gradientFill>
    </fill>
    <fill>
      <gradientFill degree="270">
        <stop position="0">
          <color theme="0"/>
        </stop>
        <stop position="1">
          <color theme="4" tint="0.59999389629810485"/>
        </stop>
      </gradientFill>
    </fill>
    <fill>
      <gradientFill degree="270">
        <stop position="0">
          <color theme="0"/>
        </stop>
        <stop position="1">
          <color rgb="FFFFFFCC"/>
        </stop>
      </gradientFill>
    </fill>
    <fill>
      <gradientFill degree="270">
        <stop position="0">
          <color theme="0"/>
        </stop>
        <stop position="1">
          <color theme="9" tint="0.59999389629810485"/>
        </stop>
      </gradientFill>
    </fill>
    <fill>
      <patternFill patternType="solid">
        <fgColor rgb="FFD9FFFF"/>
        <bgColor indexed="64"/>
      </patternFill>
    </fill>
    <fill>
      <gradientFill degree="270">
        <stop position="0">
          <color theme="0"/>
        </stop>
        <stop position="1">
          <color rgb="FFD9FFFF"/>
        </stop>
      </gradientFill>
    </fill>
    <fill>
      <gradientFill degree="270">
        <stop position="0">
          <color theme="0"/>
        </stop>
        <stop position="1">
          <color theme="3" tint="0.40000610370189521"/>
        </stop>
      </gradientFill>
    </fill>
    <fill>
      <patternFill patternType="solid">
        <fgColor rgb="FFFFC000"/>
        <bgColor indexed="64"/>
      </patternFill>
    </fill>
    <fill>
      <gradientFill degree="270">
        <stop position="0">
          <color theme="0"/>
        </stop>
        <stop position="1">
          <color rgb="FFFF99FF"/>
        </stop>
      </gradientFill>
    </fill>
    <fill>
      <gradientFill degree="270">
        <stop position="0">
          <color theme="0"/>
        </stop>
        <stop position="1">
          <color theme="9" tint="0.40000610370189521"/>
        </stop>
      </gradientFill>
    </fill>
    <fill>
      <patternFill patternType="solid">
        <fgColor theme="8" tint="0.39997558519241921"/>
        <bgColor indexed="64"/>
      </patternFill>
    </fill>
    <fill>
      <patternFill patternType="solid">
        <fgColor rgb="FFCCFFFF"/>
        <bgColor indexed="64"/>
      </patternFill>
    </fill>
    <fill>
      <gradientFill degree="270">
        <stop position="0">
          <color theme="0"/>
        </stop>
        <stop position="1">
          <color theme="7" tint="0.59999389629810485"/>
        </stop>
      </gradientFill>
    </fill>
    <fill>
      <patternFill patternType="solid">
        <fgColor rgb="FF00206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323E1A"/>
        <bgColor indexed="64"/>
      </patternFill>
    </fill>
    <fill>
      <gradientFill degree="270">
        <stop position="0">
          <color theme="0"/>
        </stop>
        <stop position="1">
          <color theme="9" tint="-0.25098422193060094"/>
        </stop>
      </gradientFill>
    </fill>
    <fill>
      <gradientFill degree="270">
        <stop position="0">
          <color theme="0"/>
        </stop>
        <stop position="1">
          <color rgb="FFFFFF99"/>
        </stop>
      </gradientFill>
    </fill>
    <fill>
      <patternFill patternType="solid">
        <fgColor rgb="FF0000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39997558519241921"/>
        <bgColor indexed="64"/>
      </patternFill>
    </fill>
    <fill>
      <gradientFill degree="270">
        <stop position="0">
          <color theme="0"/>
        </stop>
        <stop position="1">
          <color rgb="FF66FF99"/>
        </stop>
      </gradientFill>
    </fill>
    <fill>
      <gradientFill degree="90">
        <stop position="0">
          <color theme="0"/>
        </stop>
        <stop position="1">
          <color rgb="FFFFFF99"/>
        </stop>
      </gradientFill>
    </fill>
    <fill>
      <patternFill patternType="solid">
        <fgColor theme="3" tint="-0.499984740745262"/>
        <bgColor indexed="64"/>
      </patternFill>
    </fill>
    <fill>
      <gradientFill degree="270">
        <stop position="0">
          <color theme="0"/>
        </stop>
        <stop position="1">
          <color theme="4" tint="0.40000610370189521"/>
        </stop>
      </gradientFill>
    </fill>
    <fill>
      <patternFill patternType="solid">
        <fgColor rgb="FFFF9999"/>
        <bgColor indexed="64"/>
      </patternFill>
    </fill>
    <fill>
      <patternFill patternType="solid">
        <fgColor rgb="FFFF6600"/>
        <bgColor indexed="64"/>
      </patternFill>
    </fill>
    <fill>
      <gradientFill degree="180">
        <stop position="0">
          <color theme="0"/>
        </stop>
        <stop position="1">
          <color theme="9" tint="0.40000610370189521"/>
        </stop>
      </gradientFill>
    </fill>
    <fill>
      <gradientFill degree="270">
        <stop position="0">
          <color theme="0"/>
        </stop>
        <stop position="1">
          <color rgb="FF7030A0"/>
        </stop>
      </gradientFill>
    </fill>
    <fill>
      <gradientFill degree="180">
        <stop position="0">
          <color theme="0"/>
        </stop>
        <stop position="1">
          <color rgb="FFFF0000"/>
        </stop>
      </gradientFill>
    </fill>
    <fill>
      <gradientFill degree="180">
        <stop position="0">
          <color theme="0"/>
        </stop>
        <stop position="1">
          <color rgb="FFFFFF00"/>
        </stop>
      </gradientFill>
    </fill>
    <fill>
      <gradientFill degree="180">
        <stop position="0">
          <color theme="0"/>
        </stop>
        <stop position="1">
          <color rgb="FF00B050"/>
        </stop>
      </gradientFill>
    </fill>
    <fill>
      <patternFill patternType="solid">
        <fgColor rgb="FF66FFFF"/>
        <bgColor indexed="64"/>
      </patternFill>
    </fill>
    <fill>
      <gradientFill degree="270">
        <stop position="0">
          <color theme="0"/>
        </stop>
        <stop position="1">
          <color rgb="FF66FFFF"/>
        </stop>
      </gradientFill>
    </fill>
    <fill>
      <gradientFill degree="270">
        <stop position="0">
          <color theme="0"/>
        </stop>
        <stop position="1">
          <color rgb="FFFFC000"/>
        </stop>
      </gradientFill>
    </fill>
    <fill>
      <patternFill patternType="solid">
        <fgColor theme="4" tint="-0.499984740745262"/>
        <bgColor indexed="64"/>
      </patternFill>
    </fill>
    <fill>
      <gradientFill degree="180">
        <stop position="0">
          <color theme="0"/>
        </stop>
        <stop position="1">
          <color theme="9" tint="0.59999389629810485"/>
        </stop>
      </gradientFill>
    </fill>
    <fill>
      <gradientFill degree="90">
        <stop position="0">
          <color theme="0"/>
        </stop>
        <stop position="1">
          <color theme="9" tint="0.59999389629810485"/>
        </stop>
      </gradientFill>
    </fill>
  </fills>
  <borders count="9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theme="0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4" fillId="0" borderId="0"/>
    <xf numFmtId="44" fontId="4" fillId="0" borderId="0" applyFont="0" applyFill="0" applyBorder="0" applyAlignment="0" applyProtection="0"/>
    <xf numFmtId="0" fontId="10" fillId="0" borderId="0"/>
    <xf numFmtId="0" fontId="4" fillId="0" borderId="0"/>
    <xf numFmtId="0" fontId="15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</cellStyleXfs>
  <cellXfs count="49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2" fillId="8" borderId="23" xfId="0" applyFont="1" applyFill="1" applyBorder="1" applyAlignment="1">
      <alignment horizontal="center" vertical="center"/>
    </xf>
    <xf numFmtId="0" fontId="24" fillId="12" borderId="35" xfId="0" applyFont="1" applyFill="1" applyBorder="1" applyAlignment="1">
      <alignment horizontal="center" vertical="center"/>
    </xf>
    <xf numFmtId="0" fontId="24" fillId="13" borderId="35" xfId="0" applyFont="1" applyFill="1" applyBorder="1" applyAlignment="1">
      <alignment horizontal="center" vertical="center"/>
    </xf>
    <xf numFmtId="0" fontId="24" fillId="14" borderId="35" xfId="0" applyFont="1" applyFill="1" applyBorder="1" applyAlignment="1" applyProtection="1">
      <alignment horizontal="center" vertical="center"/>
      <protection locked="0"/>
    </xf>
    <xf numFmtId="0" fontId="24" fillId="6" borderId="35" xfId="0" applyFont="1" applyFill="1" applyBorder="1" applyAlignment="1" applyProtection="1">
      <alignment horizontal="center" vertical="center" wrapText="1"/>
      <protection locked="0"/>
    </xf>
    <xf numFmtId="0" fontId="24" fillId="10" borderId="35" xfId="0" applyFont="1" applyFill="1" applyBorder="1" applyAlignment="1" applyProtection="1">
      <alignment horizontal="center" vertical="center" wrapText="1"/>
      <protection locked="0"/>
    </xf>
    <xf numFmtId="0" fontId="25" fillId="0" borderId="0" xfId="0" applyFont="1" applyAlignment="1">
      <alignment horizontal="center" vertical="center"/>
    </xf>
    <xf numFmtId="0" fontId="0" fillId="0" borderId="9" xfId="0" applyBorder="1"/>
    <xf numFmtId="0" fontId="0" fillId="0" borderId="4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0" fillId="0" borderId="10" xfId="0" applyBorder="1"/>
    <xf numFmtId="0" fontId="0" fillId="0" borderId="6" xfId="0" applyBorder="1"/>
    <xf numFmtId="0" fontId="0" fillId="0" borderId="43" xfId="0" applyBorder="1"/>
    <xf numFmtId="0" fontId="1" fillId="9" borderId="0" xfId="0" applyFont="1" applyFill="1" applyAlignment="1">
      <alignment vertical="center"/>
    </xf>
    <xf numFmtId="0" fontId="0" fillId="9" borderId="0" xfId="0" applyFill="1"/>
    <xf numFmtId="0" fontId="3" fillId="9" borderId="0" xfId="0" applyFont="1" applyFill="1"/>
    <xf numFmtId="0" fontId="4" fillId="9" borderId="0" xfId="6" applyFill="1"/>
    <xf numFmtId="0" fontId="7" fillId="9" borderId="0" xfId="0" applyFont="1" applyFill="1"/>
    <xf numFmtId="0" fontId="2" fillId="9" borderId="0" xfId="0" applyFont="1" applyFill="1"/>
    <xf numFmtId="0" fontId="32" fillId="17" borderId="34" xfId="0" applyFont="1" applyFill="1" applyBorder="1" applyAlignment="1">
      <alignment horizontal="center" vertical="center"/>
    </xf>
    <xf numFmtId="0" fontId="2" fillId="15" borderId="34" xfId="0" applyFont="1" applyFill="1" applyBorder="1" applyAlignment="1">
      <alignment horizontal="center" vertical="center"/>
    </xf>
    <xf numFmtId="0" fontId="2" fillId="9" borderId="0" xfId="0" applyFont="1" applyFill="1" applyAlignment="1">
      <alignment vertical="center" textRotation="255"/>
    </xf>
    <xf numFmtId="0" fontId="0" fillId="9" borderId="0" xfId="0" applyFill="1" applyAlignment="1">
      <alignment horizontal="center" vertical="center"/>
    </xf>
    <xf numFmtId="0" fontId="24" fillId="17" borderId="34" xfId="0" applyFont="1" applyFill="1" applyBorder="1" applyAlignment="1">
      <alignment horizontal="center" vertical="center"/>
    </xf>
    <xf numFmtId="0" fontId="24" fillId="15" borderId="34" xfId="0" applyFont="1" applyFill="1" applyBorder="1" applyAlignment="1">
      <alignment horizontal="center" vertical="center"/>
    </xf>
    <xf numFmtId="0" fontId="24" fillId="18" borderId="34" xfId="0" applyFont="1" applyFill="1" applyBorder="1" applyAlignment="1">
      <alignment horizontal="center" vertical="center"/>
    </xf>
    <xf numFmtId="0" fontId="19" fillId="9" borderId="0" xfId="0" applyFont="1" applyFill="1" applyAlignment="1">
      <alignment horizontal="center" vertical="center"/>
    </xf>
    <xf numFmtId="0" fontId="19" fillId="9" borderId="2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4" fillId="0" borderId="34" xfId="0" applyNumberFormat="1" applyFont="1" applyBorder="1" applyAlignment="1" applyProtection="1">
      <alignment horizontal="center" vertical="center"/>
      <protection locked="0"/>
    </xf>
    <xf numFmtId="0" fontId="14" fillId="0" borderId="34" xfId="0" applyFont="1" applyBorder="1" applyAlignment="1" applyProtection="1">
      <alignment horizontal="center" vertical="center"/>
      <protection locked="0"/>
    </xf>
    <xf numFmtId="0" fontId="38" fillId="9" borderId="0" xfId="6" applyFont="1" applyFill="1" applyAlignment="1">
      <alignment horizontal="left" vertical="center"/>
    </xf>
    <xf numFmtId="0" fontId="3" fillId="20" borderId="31" xfId="6" applyFont="1" applyFill="1" applyBorder="1" applyAlignment="1">
      <alignment horizontal="center" vertical="center"/>
    </xf>
    <xf numFmtId="0" fontId="3" fillId="21" borderId="55" xfId="6" applyFont="1" applyFill="1" applyBorder="1" applyAlignment="1">
      <alignment horizontal="center" vertical="center"/>
    </xf>
    <xf numFmtId="0" fontId="3" fillId="21" borderId="56" xfId="6" applyFont="1" applyFill="1" applyBorder="1" applyAlignment="1">
      <alignment horizontal="center" vertical="center"/>
    </xf>
    <xf numFmtId="0" fontId="39" fillId="0" borderId="59" xfId="6" applyFont="1" applyBorder="1" applyAlignment="1" applyProtection="1">
      <alignment horizontal="center" vertical="center"/>
      <protection locked="0"/>
    </xf>
    <xf numFmtId="0" fontId="39" fillId="0" borderId="15" xfId="6" applyFont="1" applyBorder="1" applyAlignment="1" applyProtection="1">
      <alignment horizontal="center" vertical="center"/>
      <protection locked="0"/>
    </xf>
    <xf numFmtId="0" fontId="39" fillId="0" borderId="28" xfId="6" applyFont="1" applyBorder="1" applyAlignment="1" applyProtection="1">
      <alignment horizontal="center" vertical="center"/>
      <protection locked="0"/>
    </xf>
    <xf numFmtId="0" fontId="39" fillId="0" borderId="51" xfId="6" applyFont="1" applyBorder="1" applyAlignment="1" applyProtection="1">
      <alignment horizontal="center" vertical="center"/>
      <protection locked="0"/>
    </xf>
    <xf numFmtId="0" fontId="40" fillId="0" borderId="15" xfId="6" applyFont="1" applyBorder="1" applyAlignment="1" applyProtection="1">
      <alignment horizontal="center" vertical="center"/>
      <protection locked="0"/>
    </xf>
    <xf numFmtId="0" fontId="40" fillId="0" borderId="28" xfId="6" applyFont="1" applyBorder="1" applyAlignment="1" applyProtection="1">
      <alignment horizontal="center" vertical="center"/>
      <protection locked="0"/>
    </xf>
    <xf numFmtId="0" fontId="39" fillId="0" borderId="62" xfId="6" applyFont="1" applyBorder="1" applyAlignment="1" applyProtection="1">
      <alignment horizontal="center" vertical="center"/>
      <protection locked="0"/>
    </xf>
    <xf numFmtId="0" fontId="39" fillId="0" borderId="63" xfId="6" applyFont="1" applyBorder="1" applyAlignment="1" applyProtection="1">
      <alignment horizontal="center" vertical="center"/>
      <protection locked="0"/>
    </xf>
    <xf numFmtId="0" fontId="39" fillId="0" borderId="34" xfId="6" applyFont="1" applyBorder="1" applyAlignment="1" applyProtection="1">
      <alignment horizontal="center" vertical="center"/>
      <protection locked="0"/>
    </xf>
    <xf numFmtId="0" fontId="39" fillId="0" borderId="37" xfId="6" applyFont="1" applyBorder="1" applyAlignment="1" applyProtection="1">
      <alignment horizontal="center" vertical="center"/>
      <protection locked="0"/>
    </xf>
    <xf numFmtId="0" fontId="40" fillId="0" borderId="63" xfId="6" applyFont="1" applyBorder="1" applyAlignment="1" applyProtection="1">
      <alignment horizontal="center" vertical="center"/>
      <protection locked="0"/>
    </xf>
    <xf numFmtId="0" fontId="40" fillId="0" borderId="34" xfId="6" applyFont="1" applyBorder="1" applyAlignment="1" applyProtection="1">
      <alignment horizontal="center" vertical="center"/>
      <protection locked="0"/>
    </xf>
    <xf numFmtId="0" fontId="39" fillId="0" borderId="65" xfId="6" applyFont="1" applyBorder="1" applyAlignment="1" applyProtection="1">
      <alignment horizontal="center" vertical="center"/>
      <protection locked="0"/>
    </xf>
    <xf numFmtId="0" fontId="39" fillId="0" borderId="46" xfId="6" applyFont="1" applyBorder="1" applyAlignment="1" applyProtection="1">
      <alignment horizontal="center" vertical="center"/>
      <protection locked="0"/>
    </xf>
    <xf numFmtId="0" fontId="39" fillId="0" borderId="35" xfId="6" applyFont="1" applyBorder="1" applyAlignment="1" applyProtection="1">
      <alignment horizontal="center" vertical="center"/>
      <protection locked="0"/>
    </xf>
    <xf numFmtId="0" fontId="40" fillId="0" borderId="66" xfId="6" applyFont="1" applyBorder="1" applyAlignment="1" applyProtection="1">
      <alignment horizontal="center" vertical="center"/>
      <protection locked="0"/>
    </xf>
    <xf numFmtId="0" fontId="40" fillId="0" borderId="35" xfId="6" applyFont="1" applyBorder="1" applyAlignment="1" applyProtection="1">
      <alignment horizontal="center" vertical="center"/>
      <protection locked="0"/>
    </xf>
    <xf numFmtId="0" fontId="39" fillId="0" borderId="49" xfId="6" applyFont="1" applyBorder="1" applyAlignment="1" applyProtection="1">
      <alignment horizontal="center" vertical="center"/>
      <protection locked="0"/>
    </xf>
    <xf numFmtId="0" fontId="39" fillId="0" borderId="56" xfId="6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>
      <alignment horizontal="center" vertical="center"/>
    </xf>
    <xf numFmtId="0" fontId="0" fillId="0" borderId="34" xfId="0" applyBorder="1"/>
    <xf numFmtId="0" fontId="6" fillId="0" borderId="0" xfId="0" applyFont="1"/>
    <xf numFmtId="0" fontId="0" fillId="0" borderId="34" xfId="0" applyBorder="1" applyAlignment="1" applyProtection="1">
      <alignment horizontal="center" vertical="center"/>
      <protection locked="0"/>
    </xf>
    <xf numFmtId="0" fontId="7" fillId="12" borderId="34" xfId="0" applyFont="1" applyFill="1" applyBorder="1" applyAlignment="1">
      <alignment horizontal="center"/>
    </xf>
    <xf numFmtId="0" fontId="17" fillId="0" borderId="34" xfId="0" applyFont="1" applyBorder="1" applyAlignment="1">
      <alignment horizontal="left" vertical="center" wrapText="1"/>
    </xf>
    <xf numFmtId="0" fontId="0" fillId="0" borderId="1" xfId="0" applyBorder="1"/>
    <xf numFmtId="0" fontId="0" fillId="0" borderId="47" xfId="0" applyBorder="1" applyProtection="1">
      <protection locked="0"/>
    </xf>
    <xf numFmtId="0" fontId="0" fillId="0" borderId="48" xfId="0" applyBorder="1" applyProtection="1">
      <protection locked="0"/>
    </xf>
    <xf numFmtId="0" fontId="0" fillId="0" borderId="69" xfId="0" applyBorder="1" applyProtection="1">
      <protection locked="0"/>
    </xf>
    <xf numFmtId="0" fontId="24" fillId="0" borderId="0" xfId="0" applyFont="1"/>
    <xf numFmtId="0" fontId="0" fillId="0" borderId="34" xfId="0" applyBorder="1" applyProtection="1">
      <protection locked="0"/>
    </xf>
    <xf numFmtId="0" fontId="7" fillId="12" borderId="34" xfId="0" applyFont="1" applyFill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34" xfId="0" applyBorder="1" applyAlignment="1" applyProtection="1">
      <alignment horizontal="center" vertical="center" textRotation="90"/>
      <protection locked="0"/>
    </xf>
    <xf numFmtId="0" fontId="0" fillId="0" borderId="34" xfId="0" applyBorder="1" applyAlignment="1" applyProtection="1">
      <alignment textRotation="90"/>
      <protection locked="0"/>
    </xf>
    <xf numFmtId="0" fontId="26" fillId="0" borderId="34" xfId="0" applyFont="1" applyBorder="1" applyAlignment="1">
      <alignment horizontal="left" vertical="center" wrapText="1"/>
    </xf>
    <xf numFmtId="0" fontId="2" fillId="8" borderId="34" xfId="0" applyFont="1" applyFill="1" applyBorder="1" applyAlignment="1">
      <alignment horizontal="center" vertical="center"/>
    </xf>
    <xf numFmtId="0" fontId="0" fillId="11" borderId="34" xfId="0" applyFill="1" applyBorder="1"/>
    <xf numFmtId="0" fontId="2" fillId="11" borderId="34" xfId="0" applyFont="1" applyFill="1" applyBorder="1" applyAlignment="1">
      <alignment horizontal="center" vertical="center"/>
    </xf>
    <xf numFmtId="0" fontId="27" fillId="0" borderId="34" xfId="0" applyFont="1" applyBorder="1" applyAlignment="1">
      <alignment horizontal="left" vertical="center" wrapText="1"/>
    </xf>
    <xf numFmtId="0" fontId="6" fillId="9" borderId="0" xfId="0" applyFont="1" applyFill="1"/>
    <xf numFmtId="0" fontId="25" fillId="9" borderId="0" xfId="0" applyFont="1" applyFill="1" applyAlignment="1">
      <alignment horizontal="center" vertical="center"/>
    </xf>
    <xf numFmtId="0" fontId="3" fillId="0" borderId="0" xfId="0" applyFont="1" applyAlignment="1">
      <alignment horizontal="left"/>
    </xf>
    <xf numFmtId="1" fontId="14" fillId="2" borderId="1" xfId="0" applyNumberFormat="1" applyFont="1" applyFill="1" applyBorder="1" applyAlignment="1" applyProtection="1">
      <alignment horizontal="center" vertical="center"/>
      <protection locked="0"/>
    </xf>
    <xf numFmtId="1" fontId="14" fillId="0" borderId="1" xfId="0" applyNumberFormat="1" applyFont="1" applyBorder="1" applyAlignment="1" applyProtection="1">
      <alignment horizontal="center" vertical="center"/>
      <protection locked="0"/>
    </xf>
    <xf numFmtId="1" fontId="14" fillId="2" borderId="34" xfId="0" applyNumberFormat="1" applyFont="1" applyFill="1" applyBorder="1" applyAlignment="1" applyProtection="1">
      <alignment horizontal="center" vertical="center"/>
      <protection locked="0"/>
    </xf>
    <xf numFmtId="1" fontId="14" fillId="0" borderId="13" xfId="0" applyNumberFormat="1" applyFont="1" applyBorder="1" applyAlignment="1" applyProtection="1">
      <alignment horizontal="center" vertical="center"/>
      <protection locked="0"/>
    </xf>
    <xf numFmtId="0" fontId="14" fillId="2" borderId="34" xfId="0" applyFont="1" applyFill="1" applyBorder="1" applyAlignment="1" applyProtection="1">
      <alignment horizontal="center" vertical="center"/>
      <protection locked="0"/>
    </xf>
    <xf numFmtId="0" fontId="14" fillId="0" borderId="13" xfId="0" applyFont="1" applyBorder="1" applyAlignment="1" applyProtection="1">
      <alignment horizontal="center" vertical="center"/>
      <protection locked="0"/>
    </xf>
    <xf numFmtId="0" fontId="0" fillId="0" borderId="47" xfId="0" applyBorder="1" applyAlignment="1" applyProtection="1">
      <alignment horizontal="center" vertical="center"/>
      <protection locked="0"/>
    </xf>
    <xf numFmtId="0" fontId="0" fillId="0" borderId="70" xfId="0" applyBorder="1" applyAlignment="1" applyProtection="1">
      <alignment horizontal="center" vertical="center"/>
      <protection locked="0"/>
    </xf>
    <xf numFmtId="0" fontId="0" fillId="0" borderId="48" xfId="0" applyBorder="1" applyAlignment="1" applyProtection="1">
      <alignment horizontal="center" vertical="center"/>
      <protection locked="0"/>
    </xf>
    <xf numFmtId="0" fontId="7" fillId="2" borderId="34" xfId="0" applyFont="1" applyFill="1" applyBorder="1" applyAlignment="1">
      <alignment horizontal="center" vertical="center"/>
    </xf>
    <xf numFmtId="0" fontId="28" fillId="19" borderId="34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7" fillId="9" borderId="0" xfId="0" applyFont="1" applyFill="1" applyAlignment="1" applyProtection="1">
      <alignment vertical="center"/>
      <protection hidden="1"/>
    </xf>
    <xf numFmtId="0" fontId="3" fillId="9" borderId="3" xfId="0" applyFont="1" applyFill="1" applyBorder="1" applyAlignment="1" applyProtection="1">
      <alignment vertical="center"/>
      <protection hidden="1"/>
    </xf>
    <xf numFmtId="0" fontId="11" fillId="9" borderId="3" xfId="0" applyFont="1" applyFill="1" applyBorder="1" applyAlignment="1" applyProtection="1">
      <alignment vertical="center"/>
      <protection hidden="1"/>
    </xf>
    <xf numFmtId="0" fontId="7" fillId="0" borderId="34" xfId="0" applyFont="1" applyBorder="1" applyAlignment="1" applyProtection="1">
      <alignment horizontal="center" vertical="center"/>
      <protection hidden="1"/>
    </xf>
    <xf numFmtId="0" fontId="11" fillId="0" borderId="34" xfId="0" applyFont="1" applyBorder="1" applyAlignment="1" applyProtection="1">
      <alignment horizontal="center" vertical="center"/>
      <protection locked="0" hidden="1"/>
    </xf>
    <xf numFmtId="0" fontId="11" fillId="0" borderId="0" xfId="0" applyFont="1" applyAlignment="1" applyProtection="1">
      <alignment horizontal="center" vertical="center"/>
      <protection hidden="1"/>
    </xf>
    <xf numFmtId="0" fontId="21" fillId="22" borderId="18" xfId="0" applyFont="1" applyFill="1" applyBorder="1" applyAlignment="1">
      <alignment horizontal="center" vertical="center"/>
    </xf>
    <xf numFmtId="0" fontId="21" fillId="22" borderId="20" xfId="0" applyFont="1" applyFill="1" applyBorder="1" applyAlignment="1">
      <alignment horizontal="center" vertical="center"/>
    </xf>
    <xf numFmtId="0" fontId="34" fillId="22" borderId="25" xfId="0" applyFont="1" applyFill="1" applyBorder="1" applyAlignment="1">
      <alignment vertical="center"/>
    </xf>
    <xf numFmtId="0" fontId="21" fillId="22" borderId="15" xfId="0" applyFont="1" applyFill="1" applyBorder="1" applyAlignment="1">
      <alignment horizontal="center" vertical="center"/>
    </xf>
    <xf numFmtId="0" fontId="21" fillId="22" borderId="49" xfId="0" applyFont="1" applyFill="1" applyBorder="1" applyAlignment="1">
      <alignment horizontal="center" vertical="center"/>
    </xf>
    <xf numFmtId="0" fontId="6" fillId="24" borderId="34" xfId="0" applyFont="1" applyFill="1" applyBorder="1" applyAlignment="1" applyProtection="1">
      <alignment horizontal="center" vertical="center"/>
      <protection hidden="1"/>
    </xf>
    <xf numFmtId="0" fontId="2" fillId="2" borderId="36" xfId="0" applyFont="1" applyFill="1" applyBorder="1" applyAlignment="1" applyProtection="1">
      <alignment horizontal="center" vertical="center"/>
      <protection hidden="1"/>
    </xf>
    <xf numFmtId="0" fontId="2" fillId="9" borderId="0" xfId="0" applyFont="1" applyFill="1" applyAlignment="1">
      <alignment horizontal="right"/>
    </xf>
    <xf numFmtId="0" fontId="6" fillId="24" borderId="34" xfId="0" applyFont="1" applyFill="1" applyBorder="1" applyAlignment="1" applyProtection="1">
      <alignment vertical="center"/>
      <protection hidden="1"/>
    </xf>
    <xf numFmtId="0" fontId="7" fillId="0" borderId="63" xfId="0" applyFont="1" applyBorder="1" applyAlignment="1">
      <alignment horizontal="center" vertical="center"/>
    </xf>
    <xf numFmtId="0" fontId="8" fillId="0" borderId="64" xfId="0" applyFont="1" applyBorder="1" applyAlignment="1" applyProtection="1">
      <alignment horizontal="center" vertical="center"/>
      <protection locked="0"/>
    </xf>
    <xf numFmtId="0" fontId="0" fillId="0" borderId="45" xfId="0" applyBorder="1"/>
    <xf numFmtId="0" fontId="3" fillId="27" borderId="34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>
      <alignment vertical="center"/>
    </xf>
    <xf numFmtId="0" fontId="3" fillId="0" borderId="3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2" fillId="25" borderId="34" xfId="0" applyFont="1" applyFill="1" applyBorder="1" applyAlignment="1" applyProtection="1">
      <alignment horizontal="center" vertical="center"/>
      <protection hidden="1"/>
    </xf>
    <xf numFmtId="0" fontId="0" fillId="0" borderId="47" xfId="0" applyBorder="1" applyAlignment="1" applyProtection="1">
      <alignment horizontal="center" vertical="center"/>
      <protection hidden="1"/>
    </xf>
    <xf numFmtId="0" fontId="0" fillId="0" borderId="70" xfId="0" applyBorder="1" applyProtection="1">
      <protection locked="0"/>
    </xf>
    <xf numFmtId="0" fontId="0" fillId="9" borderId="0" xfId="0" applyFill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13" fillId="9" borderId="0" xfId="0" applyFont="1" applyFill="1" applyAlignment="1" applyProtection="1">
      <alignment horizontal="center" vertical="center"/>
      <protection hidden="1"/>
    </xf>
    <xf numFmtId="0" fontId="2" fillId="9" borderId="3" xfId="0" applyFont="1" applyFill="1" applyBorder="1" applyAlignment="1" applyProtection="1">
      <alignment horizontal="center" vertical="center"/>
      <protection hidden="1"/>
    </xf>
    <xf numFmtId="0" fontId="2" fillId="9" borderId="0" xfId="0" applyFont="1" applyFill="1" applyAlignment="1" applyProtection="1">
      <alignment horizontal="center" vertical="center"/>
      <protection hidden="1"/>
    </xf>
    <xf numFmtId="0" fontId="5" fillId="0" borderId="0" xfId="0" applyFont="1" applyAlignment="1" applyProtection="1">
      <alignment vertical="center"/>
      <protection hidden="1"/>
    </xf>
    <xf numFmtId="0" fontId="8" fillId="0" borderId="34" xfId="0" applyFont="1" applyBorder="1" applyAlignment="1" applyProtection="1">
      <alignment vertical="center"/>
      <protection hidden="1"/>
    </xf>
    <xf numFmtId="0" fontId="18" fillId="9" borderId="0" xfId="0" applyFont="1" applyFill="1" applyAlignment="1">
      <alignment horizontal="center" vertical="center"/>
    </xf>
    <xf numFmtId="0" fontId="1" fillId="9" borderId="0" xfId="0" applyFont="1" applyFill="1" applyAlignment="1" applyProtection="1">
      <alignment vertical="center"/>
      <protection hidden="1"/>
    </xf>
    <xf numFmtId="0" fontId="46" fillId="9" borderId="0" xfId="1" applyFont="1" applyFill="1" applyProtection="1">
      <protection hidden="1"/>
    </xf>
    <xf numFmtId="0" fontId="4" fillId="0" borderId="0" xfId="1" applyProtection="1">
      <protection hidden="1"/>
    </xf>
    <xf numFmtId="0" fontId="46" fillId="9" borderId="0" xfId="1" applyFont="1" applyFill="1" applyAlignment="1" applyProtection="1">
      <alignment horizontal="left"/>
      <protection hidden="1"/>
    </xf>
    <xf numFmtId="0" fontId="29" fillId="0" borderId="0" xfId="1" applyFont="1" applyProtection="1">
      <protection hidden="1"/>
    </xf>
    <xf numFmtId="0" fontId="44" fillId="0" borderId="0" xfId="1" applyFont="1" applyProtection="1">
      <protection hidden="1"/>
    </xf>
    <xf numFmtId="0" fontId="45" fillId="9" borderId="34" xfId="1" applyFont="1" applyFill="1" applyBorder="1" applyAlignment="1" applyProtection="1">
      <alignment horizontal="center" vertical="center"/>
      <protection hidden="1"/>
    </xf>
    <xf numFmtId="0" fontId="48" fillId="9" borderId="34" xfId="1" applyFont="1" applyFill="1" applyBorder="1" applyAlignment="1" applyProtection="1">
      <alignment horizontal="left" vertical="center" shrinkToFit="1"/>
      <protection locked="0" hidden="1"/>
    </xf>
    <xf numFmtId="0" fontId="48" fillId="0" borderId="36" xfId="1" applyFont="1" applyBorder="1" applyAlignment="1" applyProtection="1">
      <alignment horizontal="center" vertical="center" shrinkToFit="1"/>
      <protection locked="0" hidden="1"/>
    </xf>
    <xf numFmtId="0" fontId="48" fillId="0" borderId="34" xfId="1" applyFont="1" applyBorder="1" applyAlignment="1" applyProtection="1">
      <alignment horizontal="center" vertical="center" shrinkToFit="1"/>
      <protection locked="0" hidden="1"/>
    </xf>
    <xf numFmtId="0" fontId="54" fillId="9" borderId="0" xfId="0" applyFont="1" applyFill="1" applyAlignment="1">
      <alignment horizontal="center"/>
    </xf>
    <xf numFmtId="0" fontId="55" fillId="0" borderId="34" xfId="0" applyFont="1" applyBorder="1" applyAlignment="1">
      <alignment horizontal="center" vertical="center"/>
    </xf>
    <xf numFmtId="0" fontId="13" fillId="29" borderId="17" xfId="0" applyFont="1" applyFill="1" applyBorder="1" applyAlignment="1">
      <alignment horizontal="center" vertical="center"/>
    </xf>
    <xf numFmtId="0" fontId="13" fillId="29" borderId="16" xfId="0" applyFont="1" applyFill="1" applyBorder="1" applyAlignment="1">
      <alignment horizontal="center" vertical="center"/>
    </xf>
    <xf numFmtId="0" fontId="13" fillId="29" borderId="24" xfId="0" applyFont="1" applyFill="1" applyBorder="1" applyAlignment="1">
      <alignment horizontal="center" vertical="center"/>
    </xf>
    <xf numFmtId="0" fontId="13" fillId="30" borderId="16" xfId="0" applyFont="1" applyFill="1" applyBorder="1" applyAlignment="1">
      <alignment horizontal="center" vertical="center"/>
    </xf>
    <xf numFmtId="0" fontId="16" fillId="0" borderId="34" xfId="0" applyFont="1" applyBorder="1" applyAlignment="1">
      <alignment horizontal="left" vertical="center" shrinkToFit="1"/>
    </xf>
    <xf numFmtId="0" fontId="3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2" fillId="9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" fillId="28" borderId="34" xfId="0" applyFont="1" applyFill="1" applyBorder="1" applyAlignment="1" applyProtection="1">
      <alignment horizontal="center" vertical="center" shrinkToFit="1"/>
      <protection hidden="1"/>
    </xf>
    <xf numFmtId="0" fontId="0" fillId="0" borderId="70" xfId="0" applyBorder="1" applyAlignment="1" applyProtection="1">
      <alignment horizontal="center" vertical="center" shrinkToFit="1"/>
      <protection locked="0"/>
    </xf>
    <xf numFmtId="0" fontId="0" fillId="0" borderId="48" xfId="0" applyBorder="1" applyAlignment="1" applyProtection="1">
      <alignment horizontal="center" vertical="center" shrinkToFit="1"/>
      <protection locked="0"/>
    </xf>
    <xf numFmtId="0" fontId="2" fillId="25" borderId="34" xfId="0" applyFont="1" applyFill="1" applyBorder="1" applyAlignment="1" applyProtection="1">
      <alignment horizontal="center" vertical="center" shrinkToFit="1"/>
      <protection hidden="1"/>
    </xf>
    <xf numFmtId="0" fontId="0" fillId="0" borderId="47" xfId="0" applyBorder="1" applyAlignment="1" applyProtection="1">
      <alignment horizontal="center" vertical="center" shrinkToFit="1"/>
      <protection locked="0"/>
    </xf>
    <xf numFmtId="0" fontId="0" fillId="0" borderId="47" xfId="0" applyBorder="1" applyAlignment="1" applyProtection="1">
      <alignment horizontal="center" vertical="center" shrinkToFit="1"/>
      <protection hidden="1"/>
    </xf>
    <xf numFmtId="0" fontId="48" fillId="0" borderId="34" xfId="1" applyFont="1" applyBorder="1" applyAlignment="1" applyProtection="1">
      <alignment horizontal="center" vertical="center" shrinkToFit="1"/>
      <protection hidden="1"/>
    </xf>
    <xf numFmtId="0" fontId="48" fillId="0" borderId="37" xfId="1" applyFont="1" applyBorder="1" applyAlignment="1" applyProtection="1">
      <alignment horizontal="center" vertical="center" shrinkToFit="1"/>
      <protection locked="0" hidden="1"/>
    </xf>
    <xf numFmtId="0" fontId="48" fillId="0" borderId="34" xfId="1" applyFont="1" applyBorder="1" applyAlignment="1" applyProtection="1">
      <alignment horizontal="left" vertical="center" shrinkToFit="1"/>
      <protection locked="0" hidden="1"/>
    </xf>
    <xf numFmtId="0" fontId="45" fillId="32" borderId="34" xfId="1" applyFont="1" applyFill="1" applyBorder="1" applyAlignment="1" applyProtection="1">
      <alignment horizontal="center" vertical="center"/>
      <protection hidden="1"/>
    </xf>
    <xf numFmtId="0" fontId="47" fillId="32" borderId="34" xfId="1" applyFont="1" applyFill="1" applyBorder="1" applyAlignment="1" applyProtection="1">
      <alignment horizontal="center" vertical="center" wrapText="1"/>
      <protection hidden="1"/>
    </xf>
    <xf numFmtId="1" fontId="48" fillId="0" borderId="34" xfId="1" applyNumberFormat="1" applyFont="1" applyBorder="1" applyAlignment="1" applyProtection="1">
      <alignment horizontal="center" vertical="center" shrinkToFit="1"/>
      <protection locked="0" hidden="1"/>
    </xf>
    <xf numFmtId="0" fontId="3" fillId="28" borderId="34" xfId="0" applyFont="1" applyFill="1" applyBorder="1" applyAlignment="1" applyProtection="1">
      <alignment horizontal="center" vertical="center" shrinkToFit="1"/>
      <protection hidden="1"/>
    </xf>
    <xf numFmtId="0" fontId="3" fillId="35" borderId="34" xfId="0" applyFont="1" applyFill="1" applyBorder="1" applyAlignment="1" applyProtection="1">
      <alignment horizontal="center" vertical="center" shrinkToFit="1"/>
      <protection hidden="1"/>
    </xf>
    <xf numFmtId="0" fontId="3" fillId="9" borderId="0" xfId="0" applyFont="1" applyFill="1" applyAlignment="1" applyProtection="1">
      <alignment vertical="center"/>
      <protection hidden="1"/>
    </xf>
    <xf numFmtId="0" fontId="11" fillId="9" borderId="0" xfId="0" applyFont="1" applyFill="1" applyAlignment="1" applyProtection="1">
      <alignment vertical="center"/>
      <protection hidden="1"/>
    </xf>
    <xf numFmtId="0" fontId="11" fillId="0" borderId="0" xfId="0" applyFont="1" applyAlignment="1">
      <alignment vertical="center"/>
    </xf>
    <xf numFmtId="0" fontId="51" fillId="0" borderId="3" xfId="0" applyFont="1" applyBorder="1" applyAlignment="1" applyProtection="1">
      <alignment horizontal="center" vertical="center"/>
      <protection hidden="1"/>
    </xf>
    <xf numFmtId="0" fontId="12" fillId="3" borderId="0" xfId="0" applyFont="1" applyFill="1" applyAlignment="1" applyProtection="1">
      <alignment horizontal="center" vertical="center" textRotation="90"/>
      <protection hidden="1"/>
    </xf>
    <xf numFmtId="0" fontId="0" fillId="9" borderId="0" xfId="0" applyFill="1" applyProtection="1">
      <protection hidden="1"/>
    </xf>
    <xf numFmtId="0" fontId="2" fillId="9" borderId="0" xfId="0" applyFont="1" applyFill="1" applyProtection="1">
      <protection hidden="1"/>
    </xf>
    <xf numFmtId="0" fontId="0" fillId="9" borderId="3" xfId="0" applyFill="1" applyBorder="1" applyProtection="1">
      <protection hidden="1"/>
    </xf>
    <xf numFmtId="0" fontId="2" fillId="9" borderId="3" xfId="0" applyFont="1" applyFill="1" applyBorder="1" applyProtection="1">
      <protection hidden="1"/>
    </xf>
    <xf numFmtId="0" fontId="2" fillId="0" borderId="35" xfId="0" applyFont="1" applyBorder="1" applyAlignment="1" applyProtection="1">
      <alignment horizontal="right" vertical="top"/>
      <protection hidden="1"/>
    </xf>
    <xf numFmtId="0" fontId="7" fillId="25" borderId="34" xfId="0" applyFont="1" applyFill="1" applyBorder="1" applyAlignment="1">
      <alignment horizontal="center" vertical="center" shrinkToFit="1"/>
    </xf>
    <xf numFmtId="0" fontId="11" fillId="0" borderId="34" xfId="0" applyFont="1" applyBorder="1" applyAlignment="1">
      <alignment horizontal="left" vertical="center" shrinkToFit="1"/>
    </xf>
    <xf numFmtId="0" fontId="11" fillId="0" borderId="34" xfId="0" applyFont="1" applyBorder="1" applyAlignment="1" applyProtection="1">
      <alignment horizontal="center" vertical="center" shrinkToFit="1"/>
      <protection locked="0"/>
    </xf>
    <xf numFmtId="0" fontId="0" fillId="0" borderId="0" xfId="0" applyAlignment="1">
      <alignment shrinkToFit="1"/>
    </xf>
    <xf numFmtId="0" fontId="7" fillId="0" borderId="34" xfId="0" applyFont="1" applyBorder="1" applyAlignment="1" applyProtection="1">
      <alignment horizontal="center" vertical="center" shrinkToFit="1"/>
      <protection hidden="1"/>
    </xf>
    <xf numFmtId="0" fontId="8" fillId="0" borderId="34" xfId="0" applyFont="1" applyBorder="1" applyAlignment="1" applyProtection="1">
      <alignment horizontal="left" vertical="center" shrinkToFit="1"/>
      <protection hidden="1"/>
    </xf>
    <xf numFmtId="0" fontId="11" fillId="0" borderId="34" xfId="0" applyFont="1" applyBorder="1" applyAlignment="1" applyProtection="1">
      <alignment horizontal="center" vertical="center" shrinkToFit="1"/>
      <protection locked="0" hidden="1"/>
    </xf>
    <xf numFmtId="0" fontId="11" fillId="0" borderId="0" xfId="0" applyFont="1" applyAlignment="1" applyProtection="1">
      <alignment horizontal="center" vertical="center" shrinkToFit="1"/>
      <protection hidden="1"/>
    </xf>
    <xf numFmtId="0" fontId="5" fillId="0" borderId="0" xfId="0" applyFont="1" applyAlignment="1" applyProtection="1">
      <alignment vertical="center" shrinkToFit="1"/>
      <protection hidden="1"/>
    </xf>
    <xf numFmtId="0" fontId="8" fillId="0" borderId="34" xfId="0" applyFont="1" applyBorder="1" applyAlignment="1" applyProtection="1">
      <alignment vertical="center" shrinkToFit="1"/>
      <protection hidden="1"/>
    </xf>
    <xf numFmtId="0" fontId="0" fillId="0" borderId="0" xfId="0" applyAlignment="1" applyProtection="1">
      <alignment vertical="center" shrinkToFit="1"/>
      <protection hidden="1"/>
    </xf>
    <xf numFmtId="0" fontId="3" fillId="27" borderId="34" xfId="0" applyFont="1" applyFill="1" applyBorder="1" applyAlignment="1" applyProtection="1">
      <alignment horizontal="center" vertical="center" shrinkToFit="1"/>
      <protection hidden="1"/>
    </xf>
    <xf numFmtId="0" fontId="0" fillId="0" borderId="0" xfId="0" applyAlignment="1">
      <alignment vertical="center" shrinkToFit="1"/>
    </xf>
    <xf numFmtId="0" fontId="1" fillId="4" borderId="34" xfId="0" applyFont="1" applyFill="1" applyBorder="1" applyAlignment="1" applyProtection="1">
      <alignment horizontal="center" vertical="center" shrinkToFit="1"/>
      <protection hidden="1"/>
    </xf>
    <xf numFmtId="0" fontId="11" fillId="0" borderId="34" xfId="0" applyFont="1" applyBorder="1" applyAlignment="1" applyProtection="1">
      <alignment vertical="center" shrinkToFit="1"/>
      <protection hidden="1"/>
    </xf>
    <xf numFmtId="0" fontId="8" fillId="9" borderId="0" xfId="0" applyFont="1" applyFill="1"/>
    <xf numFmtId="49" fontId="48" fillId="0" borderId="34" xfId="1" applyNumberFormat="1" applyFont="1" applyBorder="1" applyAlignment="1" applyProtection="1">
      <alignment horizontal="center" vertical="center" shrinkToFit="1"/>
      <protection locked="0" hidden="1"/>
    </xf>
    <xf numFmtId="49" fontId="53" fillId="0" borderId="34" xfId="1" applyNumberFormat="1" applyFont="1" applyBorder="1" applyAlignment="1" applyProtection="1">
      <alignment horizontal="center" vertical="center" shrinkToFit="1"/>
      <protection locked="0" hidden="1"/>
    </xf>
    <xf numFmtId="0" fontId="0" fillId="0" borderId="0" xfId="0" applyAlignment="1">
      <alignment horizontal="left" vertical="center"/>
    </xf>
    <xf numFmtId="0" fontId="63" fillId="0" borderId="81" xfId="0" applyFont="1" applyBorder="1" applyAlignment="1">
      <alignment horizontal="center" vertical="center" wrapText="1" shrinkToFit="1"/>
    </xf>
    <xf numFmtId="0" fontId="63" fillId="0" borderId="82" xfId="0" applyFont="1" applyBorder="1" applyAlignment="1">
      <alignment horizontal="center" vertical="center" wrapText="1" shrinkToFit="1"/>
    </xf>
    <xf numFmtId="0" fontId="2" fillId="37" borderId="0" xfId="0" applyFont="1" applyFill="1" applyAlignment="1">
      <alignment horizontal="center" vertical="center"/>
    </xf>
    <xf numFmtId="0" fontId="11" fillId="37" borderId="0" xfId="0" applyFont="1" applyFill="1" applyAlignment="1" applyProtection="1">
      <alignment vertical="center"/>
      <protection locked="0"/>
    </xf>
    <xf numFmtId="0" fontId="60" fillId="37" borderId="0" xfId="0" applyFont="1" applyFill="1" applyAlignment="1">
      <alignment vertical="center"/>
    </xf>
    <xf numFmtId="0" fontId="55" fillId="37" borderId="0" xfId="0" applyFont="1" applyFill="1"/>
    <xf numFmtId="0" fontId="0" fillId="37" borderId="0" xfId="0" applyFill="1"/>
    <xf numFmtId="0" fontId="60" fillId="37" borderId="0" xfId="0" applyFont="1" applyFill="1" applyAlignment="1" applyProtection="1">
      <alignment vertical="center"/>
      <protection locked="0"/>
    </xf>
    <xf numFmtId="0" fontId="24" fillId="37" borderId="0" xfId="0" applyFont="1" applyFill="1" applyAlignment="1">
      <alignment vertical="center"/>
    </xf>
    <xf numFmtId="0" fontId="6" fillId="37" borderId="0" xfId="0" applyFont="1" applyFill="1" applyAlignment="1">
      <alignment vertical="center"/>
    </xf>
    <xf numFmtId="0" fontId="24" fillId="37" borderId="0" xfId="0" applyFont="1" applyFill="1" applyProtection="1">
      <protection locked="0"/>
    </xf>
    <xf numFmtId="0" fontId="24" fillId="37" borderId="0" xfId="0" applyFont="1" applyFill="1"/>
    <xf numFmtId="0" fontId="13" fillId="37" borderId="0" xfId="0" applyFont="1" applyFill="1"/>
    <xf numFmtId="0" fontId="11" fillId="0" borderId="0" xfId="0" applyFont="1" applyAlignment="1" applyProtection="1">
      <alignment vertical="center"/>
      <protection locked="0"/>
    </xf>
    <xf numFmtId="0" fontId="64" fillId="0" borderId="19" xfId="0" applyFont="1" applyBorder="1" applyAlignment="1">
      <alignment horizontal="center" vertical="center" shrinkToFit="1"/>
    </xf>
    <xf numFmtId="0" fontId="64" fillId="0" borderId="21" xfId="0" applyFont="1" applyBorder="1" applyAlignment="1">
      <alignment horizontal="center" vertical="center" shrinkToFit="1"/>
    </xf>
    <xf numFmtId="0" fontId="40" fillId="0" borderId="16" xfId="0" applyFont="1" applyBorder="1" applyAlignment="1">
      <alignment horizontal="center" vertical="center" shrinkToFit="1"/>
    </xf>
    <xf numFmtId="0" fontId="3" fillId="38" borderId="57" xfId="6" applyFont="1" applyFill="1" applyBorder="1" applyAlignment="1">
      <alignment horizontal="center" vertical="center"/>
    </xf>
    <xf numFmtId="1" fontId="39" fillId="38" borderId="53" xfId="6" applyNumberFormat="1" applyFont="1" applyFill="1" applyBorder="1" applyAlignment="1">
      <alignment horizontal="center" vertical="center"/>
    </xf>
    <xf numFmtId="1" fontId="39" fillId="38" borderId="64" xfId="6" applyNumberFormat="1" applyFont="1" applyFill="1" applyBorder="1" applyAlignment="1">
      <alignment horizontal="center" vertical="center"/>
    </xf>
    <xf numFmtId="1" fontId="39" fillId="38" borderId="58" xfId="6" applyNumberFormat="1" applyFont="1" applyFill="1" applyBorder="1" applyAlignment="1">
      <alignment horizontal="center" vertical="center"/>
    </xf>
    <xf numFmtId="0" fontId="3" fillId="38" borderId="58" xfId="6" applyFont="1" applyFill="1" applyBorder="1" applyAlignment="1">
      <alignment horizontal="center" vertical="center"/>
    </xf>
    <xf numFmtId="1" fontId="38" fillId="38" borderId="53" xfId="6" applyNumberFormat="1" applyFont="1" applyFill="1" applyBorder="1" applyAlignment="1">
      <alignment horizontal="center" vertical="center"/>
    </xf>
    <xf numFmtId="1" fontId="38" fillId="38" borderId="64" xfId="6" applyNumberFormat="1" applyFont="1" applyFill="1" applyBorder="1" applyAlignment="1">
      <alignment horizontal="center" vertical="center"/>
    </xf>
    <xf numFmtId="1" fontId="38" fillId="38" borderId="58" xfId="6" applyNumberFormat="1" applyFont="1" applyFill="1" applyBorder="1" applyAlignment="1">
      <alignment horizontal="center" vertical="center"/>
    </xf>
    <xf numFmtId="1" fontId="38" fillId="38" borderId="24" xfId="6" applyNumberFormat="1" applyFont="1" applyFill="1" applyBorder="1" applyAlignment="1">
      <alignment horizontal="center" vertical="center"/>
    </xf>
    <xf numFmtId="0" fontId="65" fillId="0" borderId="23" xfId="6" applyFont="1" applyBorder="1" applyAlignment="1">
      <alignment horizontal="center" vertical="center"/>
    </xf>
    <xf numFmtId="0" fontId="65" fillId="0" borderId="16" xfId="6" applyFont="1" applyBorder="1" applyAlignment="1">
      <alignment horizontal="center" vertical="center"/>
    </xf>
    <xf numFmtId="0" fontId="65" fillId="0" borderId="17" xfId="6" applyFont="1" applyBorder="1" applyAlignment="1">
      <alignment horizontal="center" vertical="center"/>
    </xf>
    <xf numFmtId="0" fontId="4" fillId="9" borderId="0" xfId="6" applyFill="1" applyAlignment="1">
      <alignment vertical="center"/>
    </xf>
    <xf numFmtId="0" fontId="4" fillId="0" borderId="0" xfId="6" applyAlignment="1">
      <alignment vertical="center"/>
    </xf>
    <xf numFmtId="0" fontId="36" fillId="9" borderId="0" xfId="6" applyFont="1" applyFill="1" applyAlignment="1">
      <alignment vertical="center"/>
    </xf>
    <xf numFmtId="0" fontId="38" fillId="9" borderId="0" xfId="6" applyFont="1" applyFill="1" applyAlignment="1">
      <alignment vertical="center"/>
    </xf>
    <xf numFmtId="0" fontId="39" fillId="9" borderId="0" xfId="6" applyFont="1" applyFill="1" applyAlignment="1">
      <alignment vertical="center"/>
    </xf>
    <xf numFmtId="0" fontId="38" fillId="9" borderId="22" xfId="6" applyFont="1" applyFill="1" applyBorder="1" applyAlignment="1">
      <alignment vertical="center"/>
    </xf>
    <xf numFmtId="0" fontId="3" fillId="21" borderId="39" xfId="6" applyFont="1" applyFill="1" applyBorder="1" applyAlignment="1">
      <alignment horizontal="center" vertical="center"/>
    </xf>
    <xf numFmtId="0" fontId="3" fillId="21" borderId="49" xfId="6" applyFont="1" applyFill="1" applyBorder="1" applyAlignment="1">
      <alignment horizontal="center" vertical="center"/>
    </xf>
    <xf numFmtId="1" fontId="4" fillId="0" borderId="0" xfId="6" applyNumberFormat="1" applyAlignment="1">
      <alignment vertical="center"/>
    </xf>
    <xf numFmtId="0" fontId="67" fillId="9" borderId="0" xfId="0" applyFont="1" applyFill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33" fillId="18" borderId="44" xfId="0" applyFont="1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 wrapText="1"/>
    </xf>
    <xf numFmtId="0" fontId="24" fillId="0" borderId="34" xfId="0" applyFont="1" applyBorder="1" applyAlignment="1">
      <alignment horizontal="center" vertical="center"/>
    </xf>
    <xf numFmtId="0" fontId="56" fillId="0" borderId="34" xfId="0" applyFont="1" applyBorder="1" applyAlignment="1">
      <alignment horizontal="center" vertical="center"/>
    </xf>
    <xf numFmtId="0" fontId="55" fillId="0" borderId="34" xfId="0" applyFont="1" applyBorder="1" applyAlignment="1" applyProtection="1">
      <alignment horizontal="center" vertical="center"/>
      <protection locked="0"/>
    </xf>
    <xf numFmtId="0" fontId="56" fillId="0" borderId="34" xfId="0" applyFont="1" applyBorder="1" applyAlignment="1" applyProtection="1">
      <alignment horizontal="center" vertical="center"/>
      <protection locked="0"/>
    </xf>
    <xf numFmtId="0" fontId="57" fillId="0" borderId="34" xfId="0" applyFont="1" applyBorder="1" applyAlignment="1" applyProtection="1">
      <alignment horizontal="center" vertical="center"/>
      <protection locked="0"/>
    </xf>
    <xf numFmtId="0" fontId="23" fillId="43" borderId="34" xfId="0" applyFont="1" applyFill="1" applyBorder="1" applyAlignment="1">
      <alignment horizontal="center" vertical="center"/>
    </xf>
    <xf numFmtId="0" fontId="23" fillId="45" borderId="34" xfId="0" applyFont="1" applyFill="1" applyBorder="1" applyAlignment="1">
      <alignment horizontal="center" vertical="center"/>
    </xf>
    <xf numFmtId="0" fontId="58" fillId="0" borderId="83" xfId="0" applyFont="1" applyBorder="1" applyAlignment="1" applyProtection="1">
      <alignment horizontal="center" vertical="center"/>
      <protection locked="0"/>
    </xf>
    <xf numFmtId="0" fontId="58" fillId="0" borderId="84" xfId="0" applyFont="1" applyBorder="1" applyAlignment="1" applyProtection="1">
      <alignment horizontal="center" vertical="center"/>
      <protection locked="0"/>
    </xf>
    <xf numFmtId="0" fontId="23" fillId="43" borderId="36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3" fillId="43" borderId="63" xfId="0" applyFont="1" applyFill="1" applyBorder="1" applyAlignment="1">
      <alignment horizontal="center" vertical="center"/>
    </xf>
    <xf numFmtId="0" fontId="23" fillId="45" borderId="63" xfId="0" applyFont="1" applyFill="1" applyBorder="1" applyAlignment="1">
      <alignment horizontal="center" vertical="center"/>
    </xf>
    <xf numFmtId="0" fontId="58" fillId="0" borderId="88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textRotation="90"/>
    </xf>
    <xf numFmtId="0" fontId="68" fillId="0" borderId="0" xfId="0" applyFont="1" applyAlignment="1">
      <alignment shrinkToFit="1"/>
    </xf>
    <xf numFmtId="0" fontId="2" fillId="0" borderId="1" xfId="0" applyFont="1" applyBorder="1" applyAlignment="1" applyProtection="1">
      <alignment horizontal="center"/>
      <protection hidden="1"/>
    </xf>
    <xf numFmtId="0" fontId="0" fillId="47" borderId="34" xfId="0" applyFill="1" applyBorder="1" applyAlignment="1" applyProtection="1">
      <alignment horizontal="center" vertical="center" shrinkToFit="1"/>
      <protection hidden="1"/>
    </xf>
    <xf numFmtId="0" fontId="61" fillId="47" borderId="34" xfId="0" applyFont="1" applyFill="1" applyBorder="1" applyAlignment="1" applyProtection="1">
      <alignment horizontal="center" vertical="center" shrinkToFit="1"/>
      <protection hidden="1"/>
    </xf>
    <xf numFmtId="0" fontId="73" fillId="0" borderId="0" xfId="0" applyFont="1" applyAlignment="1">
      <alignment textRotation="90"/>
    </xf>
    <xf numFmtId="0" fontId="73" fillId="0" borderId="0" xfId="0" applyFont="1"/>
    <xf numFmtId="0" fontId="73" fillId="0" borderId="0" xfId="0" applyFont="1" applyAlignment="1">
      <alignment vertical="center" shrinkToFit="1"/>
    </xf>
    <xf numFmtId="0" fontId="73" fillId="0" borderId="0" xfId="0" applyFont="1" applyAlignment="1">
      <alignment shrinkToFit="1"/>
    </xf>
    <xf numFmtId="0" fontId="2" fillId="31" borderId="34" xfId="0" applyFont="1" applyFill="1" applyBorder="1" applyAlignment="1" applyProtection="1">
      <alignment horizontal="center" vertical="center" shrinkToFit="1"/>
      <protection hidden="1"/>
    </xf>
    <xf numFmtId="0" fontId="2" fillId="26" borderId="34" xfId="0" applyFont="1" applyFill="1" applyBorder="1" applyAlignment="1" applyProtection="1">
      <alignment horizontal="center" vertical="center" shrinkToFit="1"/>
      <protection hidden="1"/>
    </xf>
    <xf numFmtId="0" fontId="70" fillId="0" borderId="0" xfId="0" applyFont="1"/>
    <xf numFmtId="0" fontId="76" fillId="0" borderId="0" xfId="0" applyFont="1"/>
    <xf numFmtId="0" fontId="0" fillId="9" borderId="0" xfId="0" applyFill="1" applyAlignment="1" applyProtection="1">
      <alignment horizontal="center" vertical="center"/>
      <protection hidden="1"/>
    </xf>
    <xf numFmtId="0" fontId="69" fillId="9" borderId="0" xfId="0" applyFont="1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3" fillId="43" borderId="34" xfId="0" applyFont="1" applyFill="1" applyBorder="1" applyAlignment="1" applyProtection="1">
      <alignment horizontal="center" vertical="center" shrinkToFit="1"/>
      <protection hidden="1"/>
    </xf>
    <xf numFmtId="0" fontId="11" fillId="0" borderId="83" xfId="0" applyFont="1" applyBorder="1" applyAlignment="1" applyProtection="1">
      <alignment horizontal="center" vertical="center" shrinkToFit="1"/>
      <protection locked="0" hidden="1"/>
    </xf>
    <xf numFmtId="0" fontId="11" fillId="0" borderId="84" xfId="0" applyFont="1" applyBorder="1" applyAlignment="1" applyProtection="1">
      <alignment horizontal="center" vertical="center" shrinkToFit="1"/>
      <protection locked="0" hidden="1"/>
    </xf>
    <xf numFmtId="0" fontId="11" fillId="0" borderId="85" xfId="0" applyFont="1" applyBorder="1" applyAlignment="1" applyProtection="1">
      <alignment horizontal="center" vertical="center" shrinkToFit="1"/>
      <protection locked="0" hidden="1"/>
    </xf>
    <xf numFmtId="0" fontId="24" fillId="9" borderId="35" xfId="0" applyFont="1" applyFill="1" applyBorder="1" applyAlignment="1" applyProtection="1">
      <alignment horizontal="right" vertical="top"/>
      <protection hidden="1"/>
    </xf>
    <xf numFmtId="0" fontId="6" fillId="9" borderId="1" xfId="0" applyFont="1" applyFill="1" applyBorder="1" applyAlignment="1" applyProtection="1">
      <alignment horizontal="left"/>
      <protection hidden="1"/>
    </xf>
    <xf numFmtId="0" fontId="58" fillId="0" borderId="89" xfId="0" applyFont="1" applyBorder="1" applyAlignment="1" applyProtection="1">
      <alignment horizontal="center" vertical="center"/>
      <protection locked="0"/>
    </xf>
    <xf numFmtId="0" fontId="58" fillId="0" borderId="90" xfId="0" applyFont="1" applyBorder="1" applyAlignment="1" applyProtection="1">
      <alignment horizontal="center" vertical="center"/>
      <protection locked="0"/>
    </xf>
    <xf numFmtId="0" fontId="58" fillId="0" borderId="91" xfId="0" applyFont="1" applyBorder="1" applyAlignment="1" applyProtection="1">
      <alignment horizontal="center" vertical="center"/>
      <protection locked="0"/>
    </xf>
    <xf numFmtId="0" fontId="32" fillId="33" borderId="34" xfId="0" applyFont="1" applyFill="1" applyBorder="1" applyAlignment="1">
      <alignment horizontal="center" vertical="center"/>
    </xf>
    <xf numFmtId="0" fontId="2" fillId="51" borderId="34" xfId="0" applyFont="1" applyFill="1" applyBorder="1" applyAlignment="1">
      <alignment horizontal="center" vertical="center"/>
    </xf>
    <xf numFmtId="0" fontId="2" fillId="12" borderId="34" xfId="0" applyFont="1" applyFill="1" applyBorder="1" applyAlignment="1">
      <alignment horizontal="center" vertical="center"/>
    </xf>
    <xf numFmtId="0" fontId="2" fillId="52" borderId="34" xfId="0" applyFont="1" applyFill="1" applyBorder="1" applyAlignment="1">
      <alignment horizontal="center" vertical="center"/>
    </xf>
    <xf numFmtId="0" fontId="28" fillId="9" borderId="0" xfId="0" applyFont="1" applyFill="1" applyAlignment="1">
      <alignment horizontal="center" vertical="center"/>
    </xf>
    <xf numFmtId="0" fontId="16" fillId="9" borderId="0" xfId="0" applyFont="1" applyFill="1" applyAlignment="1">
      <alignment horizontal="left" vertical="center" shrinkToFit="1"/>
    </xf>
    <xf numFmtId="0" fontId="58" fillId="9" borderId="0" xfId="0" applyFont="1" applyFill="1" applyAlignment="1" applyProtection="1">
      <alignment horizontal="center" vertical="center"/>
      <protection locked="0"/>
    </xf>
    <xf numFmtId="0" fontId="58" fillId="9" borderId="45" xfId="0" applyFont="1" applyFill="1" applyBorder="1" applyAlignment="1" applyProtection="1">
      <alignment horizontal="center" vertical="center"/>
      <protection locked="0"/>
    </xf>
    <xf numFmtId="0" fontId="8" fillId="9" borderId="0" xfId="0" applyFont="1" applyFill="1" applyAlignment="1" applyProtection="1">
      <alignment horizontal="center" vertical="center"/>
      <protection locked="0"/>
    </xf>
    <xf numFmtId="0" fontId="28" fillId="9" borderId="45" xfId="0" applyFont="1" applyFill="1" applyBorder="1" applyAlignment="1">
      <alignment horizontal="center" vertical="center"/>
    </xf>
    <xf numFmtId="0" fontId="16" fillId="9" borderId="45" xfId="0" applyFont="1" applyFill="1" applyBorder="1" applyAlignment="1">
      <alignment horizontal="left" vertical="center" shrinkToFit="1"/>
    </xf>
    <xf numFmtId="0" fontId="8" fillId="9" borderId="45" xfId="0" applyFont="1" applyFill="1" applyBorder="1" applyAlignment="1" applyProtection="1">
      <alignment horizontal="center" vertical="center"/>
      <protection locked="0"/>
    </xf>
    <xf numFmtId="0" fontId="81" fillId="0" borderId="0" xfId="0" applyFont="1"/>
    <xf numFmtId="1" fontId="81" fillId="0" borderId="31" xfId="0" applyNumberFormat="1" applyFont="1" applyBorder="1" applyAlignment="1" applyProtection="1">
      <alignment horizontal="center" vertical="center" shrinkToFit="1"/>
      <protection hidden="1"/>
    </xf>
    <xf numFmtId="0" fontId="84" fillId="0" borderId="31" xfId="0" applyFont="1" applyBorder="1" applyAlignment="1" applyProtection="1">
      <alignment horizontal="center" vertical="center"/>
      <protection hidden="1"/>
    </xf>
    <xf numFmtId="0" fontId="84" fillId="0" borderId="62" xfId="0" applyFont="1" applyBorder="1" applyAlignment="1" applyProtection="1">
      <alignment horizontal="center" vertical="center"/>
      <protection hidden="1"/>
    </xf>
    <xf numFmtId="0" fontId="63" fillId="9" borderId="0" xfId="0" applyFont="1" applyFill="1" applyAlignment="1">
      <alignment vertical="center" shrinkToFit="1"/>
    </xf>
    <xf numFmtId="0" fontId="80" fillId="9" borderId="0" xfId="0" applyFont="1" applyFill="1" applyAlignment="1">
      <alignment vertical="center" shrinkToFit="1"/>
    </xf>
    <xf numFmtId="1" fontId="81" fillId="0" borderId="62" xfId="0" applyNumberFormat="1" applyFont="1" applyBorder="1" applyAlignment="1" applyProtection="1">
      <alignment horizontal="center" vertical="center" shrinkToFit="1"/>
      <protection hidden="1"/>
    </xf>
    <xf numFmtId="0" fontId="55" fillId="0" borderId="29" xfId="0" applyFont="1" applyBorder="1" applyAlignment="1" applyProtection="1">
      <alignment horizontal="left" vertical="center" shrinkToFit="1"/>
      <protection hidden="1"/>
    </xf>
    <xf numFmtId="0" fontId="55" fillId="0" borderId="60" xfId="0" applyFont="1" applyBorder="1" applyAlignment="1" applyProtection="1">
      <alignment horizontal="left" vertical="center" shrinkToFit="1"/>
      <protection hidden="1"/>
    </xf>
    <xf numFmtId="2" fontId="24" fillId="0" borderId="31" xfId="0" applyNumberFormat="1" applyFont="1" applyBorder="1" applyAlignment="1" applyProtection="1">
      <alignment horizontal="center" vertical="center" shrinkToFit="1"/>
      <protection hidden="1"/>
    </xf>
    <xf numFmtId="2" fontId="24" fillId="0" borderId="62" xfId="0" applyNumberFormat="1" applyFont="1" applyBorder="1" applyAlignment="1" applyProtection="1">
      <alignment horizontal="center" vertical="center" shrinkToFit="1"/>
      <protection hidden="1"/>
    </xf>
    <xf numFmtId="0" fontId="83" fillId="53" borderId="92" xfId="0" applyFont="1" applyFill="1" applyBorder="1" applyAlignment="1">
      <alignment horizontal="center" vertical="center"/>
    </xf>
    <xf numFmtId="0" fontId="79" fillId="53" borderId="31" xfId="0" applyFont="1" applyFill="1" applyBorder="1" applyAlignment="1" applyProtection="1">
      <alignment horizontal="center" vertical="center"/>
      <protection hidden="1"/>
    </xf>
    <xf numFmtId="0" fontId="79" fillId="53" borderId="62" xfId="0" applyFont="1" applyFill="1" applyBorder="1" applyAlignment="1" applyProtection="1">
      <alignment horizontal="center" vertical="center"/>
      <protection hidden="1"/>
    </xf>
    <xf numFmtId="0" fontId="79" fillId="54" borderId="26" xfId="0" applyFont="1" applyFill="1" applyBorder="1" applyAlignment="1">
      <alignment horizontal="center" vertical="center"/>
    </xf>
    <xf numFmtId="0" fontId="79" fillId="54" borderId="92" xfId="0" applyFont="1" applyFill="1" applyBorder="1" applyAlignment="1">
      <alignment horizontal="center" vertical="center"/>
    </xf>
    <xf numFmtId="0" fontId="3" fillId="9" borderId="0" xfId="0" applyFont="1" applyFill="1" applyAlignment="1" applyProtection="1">
      <alignment vertical="top"/>
      <protection hidden="1"/>
    </xf>
    <xf numFmtId="0" fontId="82" fillId="9" borderId="22" xfId="0" applyFont="1" applyFill="1" applyBorder="1" applyAlignment="1">
      <alignment horizontal="center" vertical="top" shrinkToFit="1"/>
    </xf>
    <xf numFmtId="0" fontId="79" fillId="9" borderId="22" xfId="0" applyFont="1" applyFill="1" applyBorder="1" applyAlignment="1">
      <alignment horizontal="center" vertical="top" shrinkToFit="1"/>
    </xf>
    <xf numFmtId="0" fontId="36" fillId="30" borderId="11" xfId="1" applyFont="1" applyFill="1" applyBorder="1" applyAlignment="1" applyProtection="1">
      <alignment horizontal="center"/>
      <protection hidden="1"/>
    </xf>
    <xf numFmtId="0" fontId="36" fillId="30" borderId="3" xfId="1" applyFont="1" applyFill="1" applyBorder="1" applyAlignment="1" applyProtection="1">
      <alignment horizontal="center"/>
      <protection hidden="1"/>
    </xf>
    <xf numFmtId="0" fontId="36" fillId="33" borderId="2" xfId="1" applyFont="1" applyFill="1" applyBorder="1" applyAlignment="1" applyProtection="1">
      <alignment horizontal="center"/>
      <protection hidden="1"/>
    </xf>
    <xf numFmtId="1" fontId="56" fillId="0" borderId="34" xfId="0" applyNumberFormat="1" applyFont="1" applyBorder="1" applyAlignment="1">
      <alignment horizontal="center" vertical="center"/>
    </xf>
    <xf numFmtId="0" fontId="2" fillId="55" borderId="34" xfId="0" applyFont="1" applyFill="1" applyBorder="1" applyAlignment="1">
      <alignment horizontal="center" vertical="center"/>
    </xf>
    <xf numFmtId="0" fontId="2" fillId="56" borderId="34" xfId="0" applyFont="1" applyFill="1" applyBorder="1" applyAlignment="1">
      <alignment horizontal="center" vertical="center"/>
    </xf>
    <xf numFmtId="0" fontId="2" fillId="57" borderId="34" xfId="0" applyFont="1" applyFill="1" applyBorder="1" applyAlignment="1">
      <alignment horizontal="center" vertical="center"/>
    </xf>
    <xf numFmtId="0" fontId="0" fillId="0" borderId="4" xfId="0" applyBorder="1" applyAlignment="1">
      <alignment shrinkToFit="1"/>
    </xf>
    <xf numFmtId="0" fontId="0" fillId="0" borderId="14" xfId="0" applyBorder="1" applyAlignment="1">
      <alignment shrinkToFit="1"/>
    </xf>
    <xf numFmtId="0" fontId="0" fillId="0" borderId="6" xfId="0" applyBorder="1" applyAlignment="1">
      <alignment shrinkToFit="1"/>
    </xf>
    <xf numFmtId="0" fontId="7" fillId="58" borderId="5" xfId="0" applyFont="1" applyFill="1" applyBorder="1" applyAlignment="1" applyProtection="1">
      <alignment vertical="center" shrinkToFit="1"/>
      <protection hidden="1"/>
    </xf>
    <xf numFmtId="0" fontId="7" fillId="58" borderId="12" xfId="0" applyFont="1" applyFill="1" applyBorder="1" applyAlignment="1" applyProtection="1">
      <alignment vertical="center" shrinkToFit="1"/>
      <protection hidden="1"/>
    </xf>
    <xf numFmtId="0" fontId="89" fillId="49" borderId="0" xfId="0" applyFont="1" applyFill="1" applyAlignment="1" applyProtection="1">
      <alignment vertical="center"/>
      <protection hidden="1"/>
    </xf>
    <xf numFmtId="0" fontId="3" fillId="7" borderId="0" xfId="0" applyFont="1" applyFill="1" applyAlignment="1" applyProtection="1">
      <alignment horizontal="center" vertical="center"/>
      <protection hidden="1"/>
    </xf>
    <xf numFmtId="0" fontId="88" fillId="7" borderId="0" xfId="0" applyFont="1" applyFill="1" applyAlignment="1" applyProtection="1">
      <alignment horizontal="center" vertical="center"/>
      <protection hidden="1"/>
    </xf>
    <xf numFmtId="0" fontId="2" fillId="12" borderId="5" xfId="0" applyFont="1" applyFill="1" applyBorder="1" applyAlignment="1" applyProtection="1">
      <alignment vertical="center"/>
      <protection hidden="1"/>
    </xf>
    <xf numFmtId="0" fontId="2" fillId="12" borderId="12" xfId="0" applyFont="1" applyFill="1" applyBorder="1" applyAlignment="1" applyProtection="1">
      <alignment vertical="center"/>
      <protection hidden="1"/>
    </xf>
    <xf numFmtId="0" fontId="87" fillId="61" borderId="0" xfId="0" applyFont="1" applyFill="1" applyAlignment="1" applyProtection="1">
      <alignment horizontal="left" vertical="center"/>
      <protection hidden="1"/>
    </xf>
    <xf numFmtId="0" fontId="44" fillId="0" borderId="0" xfId="1" applyFont="1" applyAlignment="1" applyProtection="1">
      <alignment vertical="center"/>
      <protection hidden="1"/>
    </xf>
    <xf numFmtId="0" fontId="4" fillId="0" borderId="0" xfId="1" applyAlignment="1" applyProtection="1">
      <alignment vertical="center"/>
      <protection hidden="1"/>
    </xf>
    <xf numFmtId="0" fontId="46" fillId="9" borderId="0" xfId="1" applyFont="1" applyFill="1" applyAlignment="1" applyProtection="1">
      <alignment vertical="center"/>
      <protection hidden="1"/>
    </xf>
    <xf numFmtId="0" fontId="46" fillId="9" borderId="0" xfId="1" applyFont="1" applyFill="1" applyAlignment="1" applyProtection="1">
      <alignment horizontal="left" vertical="center"/>
      <protection hidden="1"/>
    </xf>
    <xf numFmtId="0" fontId="3" fillId="9" borderId="0" xfId="0" applyFont="1" applyFill="1" applyAlignment="1" applyProtection="1">
      <alignment horizontal="center" vertical="center"/>
      <protection hidden="1"/>
    </xf>
    <xf numFmtId="0" fontId="29" fillId="0" borderId="0" xfId="1" applyFont="1" applyAlignment="1" applyProtection="1">
      <alignment vertical="center"/>
      <protection hidden="1"/>
    </xf>
    <xf numFmtId="0" fontId="43" fillId="36" borderId="36" xfId="1" applyFont="1" applyFill="1" applyBorder="1" applyAlignment="1" applyProtection="1">
      <alignment horizontal="center" vertical="center"/>
      <protection hidden="1"/>
    </xf>
    <xf numFmtId="0" fontId="43" fillId="36" borderId="38" xfId="1" applyFont="1" applyFill="1" applyBorder="1" applyAlignment="1" applyProtection="1">
      <alignment horizontal="center" vertical="center"/>
      <protection hidden="1"/>
    </xf>
    <xf numFmtId="0" fontId="43" fillId="36" borderId="37" xfId="1" applyFont="1" applyFill="1" applyBorder="1" applyAlignment="1" applyProtection="1">
      <alignment horizontal="center" vertical="center"/>
      <protection hidden="1"/>
    </xf>
    <xf numFmtId="0" fontId="36" fillId="33" borderId="35" xfId="1" applyFont="1" applyFill="1" applyBorder="1" applyAlignment="1" applyProtection="1">
      <alignment horizontal="center" vertical="center"/>
      <protection hidden="1"/>
    </xf>
    <xf numFmtId="0" fontId="36" fillId="7" borderId="44" xfId="1" applyFont="1" applyFill="1" applyBorder="1" applyAlignment="1" applyProtection="1">
      <alignment horizontal="center" vertical="center"/>
      <protection hidden="1"/>
    </xf>
    <xf numFmtId="0" fontId="36" fillId="7" borderId="45" xfId="1" applyFont="1" applyFill="1" applyBorder="1" applyAlignment="1" applyProtection="1">
      <alignment horizontal="center" vertical="center"/>
      <protection hidden="1"/>
    </xf>
    <xf numFmtId="0" fontId="45" fillId="32" borderId="34" xfId="1" applyFont="1" applyFill="1" applyBorder="1" applyAlignment="1" applyProtection="1">
      <alignment horizontal="center" vertical="center" shrinkToFit="1"/>
      <protection hidden="1"/>
    </xf>
    <xf numFmtId="0" fontId="45" fillId="32" borderId="34" xfId="1" applyFont="1" applyFill="1" applyBorder="1" applyAlignment="1" applyProtection="1">
      <alignment horizontal="center" vertical="center" textRotation="90" shrinkToFit="1"/>
      <protection hidden="1"/>
    </xf>
    <xf numFmtId="0" fontId="49" fillId="32" borderId="34" xfId="1" applyFont="1" applyFill="1" applyBorder="1" applyAlignment="1" applyProtection="1">
      <alignment horizontal="center" vertical="center" textRotation="90" shrinkToFit="1"/>
      <protection hidden="1"/>
    </xf>
    <xf numFmtId="0" fontId="45" fillId="31" borderId="34" xfId="1" applyFont="1" applyFill="1" applyBorder="1" applyAlignment="1" applyProtection="1">
      <alignment horizontal="center" vertical="center"/>
      <protection hidden="1"/>
    </xf>
    <xf numFmtId="0" fontId="45" fillId="32" borderId="34" xfId="1" applyFont="1" applyFill="1" applyBorder="1" applyAlignment="1" applyProtection="1">
      <alignment horizontal="center" vertical="center" wrapText="1"/>
      <protection hidden="1"/>
    </xf>
    <xf numFmtId="0" fontId="45" fillId="32" borderId="34" xfId="1" applyFont="1" applyFill="1" applyBorder="1" applyAlignment="1" applyProtection="1">
      <alignment horizontal="center" vertical="center"/>
      <protection hidden="1"/>
    </xf>
    <xf numFmtId="0" fontId="45" fillId="31" borderId="35" xfId="1" applyFont="1" applyFill="1" applyBorder="1" applyAlignment="1" applyProtection="1">
      <alignment horizontal="center" vertical="center"/>
      <protection hidden="1"/>
    </xf>
    <xf numFmtId="0" fontId="45" fillId="31" borderId="1" xfId="1" applyFont="1" applyFill="1" applyBorder="1" applyAlignment="1" applyProtection="1">
      <alignment horizontal="center" vertical="center"/>
      <protection hidden="1"/>
    </xf>
    <xf numFmtId="0" fontId="45" fillId="31" borderId="35" xfId="1" applyFont="1" applyFill="1" applyBorder="1" applyAlignment="1" applyProtection="1">
      <alignment horizontal="center" vertical="center" wrapText="1"/>
      <protection hidden="1"/>
    </xf>
    <xf numFmtId="0" fontId="45" fillId="31" borderId="1" xfId="1" applyFont="1" applyFill="1" applyBorder="1" applyAlignment="1" applyProtection="1">
      <alignment horizontal="center" vertical="center" wrapText="1"/>
      <protection hidden="1"/>
    </xf>
    <xf numFmtId="0" fontId="29" fillId="9" borderId="0" xfId="6" applyFont="1" applyFill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90" fillId="9" borderId="0" xfId="0" applyFont="1" applyFill="1" applyAlignment="1">
      <alignment horizontal="center"/>
    </xf>
    <xf numFmtId="0" fontId="24" fillId="42" borderId="34" xfId="0" applyFont="1" applyFill="1" applyBorder="1" applyAlignment="1">
      <alignment horizontal="center" vertical="center" wrapText="1"/>
    </xf>
    <xf numFmtId="0" fontId="85" fillId="9" borderId="0" xfId="0" applyFont="1" applyFill="1" applyAlignment="1">
      <alignment horizontal="center" vertical="center"/>
    </xf>
    <xf numFmtId="0" fontId="24" fillId="42" borderId="36" xfId="0" applyFont="1" applyFill="1" applyBorder="1" applyAlignment="1">
      <alignment horizontal="center" vertical="center" wrapText="1"/>
    </xf>
    <xf numFmtId="0" fontId="24" fillId="42" borderId="38" xfId="0" applyFont="1" applyFill="1" applyBorder="1" applyAlignment="1">
      <alignment horizontal="center" vertical="center" wrapText="1"/>
    </xf>
    <xf numFmtId="0" fontId="24" fillId="42" borderId="37" xfId="0" applyFont="1" applyFill="1" applyBorder="1" applyAlignment="1">
      <alignment horizontal="center" vertical="center" wrapText="1"/>
    </xf>
    <xf numFmtId="0" fontId="2" fillId="9" borderId="0" xfId="0" applyFont="1" applyFill="1" applyAlignment="1">
      <alignment horizontal="center" vertical="center" textRotation="90" wrapText="1"/>
    </xf>
    <xf numFmtId="0" fontId="31" fillId="9" borderId="0" xfId="0" applyFont="1" applyFill="1" applyAlignment="1">
      <alignment horizontal="center"/>
    </xf>
    <xf numFmtId="0" fontId="24" fillId="16" borderId="34" xfId="0" applyFont="1" applyFill="1" applyBorder="1" applyAlignment="1">
      <alignment horizontal="center" vertical="center" textRotation="255"/>
    </xf>
    <xf numFmtId="0" fontId="33" fillId="18" borderId="34" xfId="0" applyFont="1" applyFill="1" applyBorder="1" applyAlignment="1">
      <alignment horizontal="center" vertical="center"/>
    </xf>
    <xf numFmtId="0" fontId="0" fillId="15" borderId="36" xfId="0" applyFill="1" applyBorder="1" applyAlignment="1">
      <alignment horizontal="center" vertical="center"/>
    </xf>
    <xf numFmtId="0" fontId="0" fillId="15" borderId="37" xfId="0" applyFill="1" applyBorder="1" applyAlignment="1">
      <alignment horizontal="center" vertical="center"/>
    </xf>
    <xf numFmtId="0" fontId="0" fillId="15" borderId="38" xfId="0" applyFill="1" applyBorder="1" applyAlignment="1">
      <alignment horizontal="center" vertical="center"/>
    </xf>
    <xf numFmtId="0" fontId="62" fillId="9" borderId="0" xfId="0" applyFont="1" applyFill="1" applyAlignment="1">
      <alignment horizontal="center" vertical="center"/>
    </xf>
    <xf numFmtId="0" fontId="20" fillId="0" borderId="26" xfId="0" applyFont="1" applyBorder="1" applyAlignment="1">
      <alignment horizontal="center" vertical="center" wrapText="1" shrinkToFit="1"/>
    </xf>
    <xf numFmtId="0" fontId="20" fillId="0" borderId="27" xfId="0" applyFont="1" applyBorder="1" applyAlignment="1">
      <alignment horizontal="center" vertical="center" wrapText="1" shrinkToFit="1"/>
    </xf>
    <xf numFmtId="0" fontId="29" fillId="9" borderId="0" xfId="6" applyFont="1" applyFill="1" applyAlignment="1">
      <alignment horizontal="center" vertical="center"/>
    </xf>
    <xf numFmtId="0" fontId="3" fillId="0" borderId="60" xfId="6" applyFont="1" applyBorder="1" applyAlignment="1">
      <alignment horizontal="left" vertical="center"/>
    </xf>
    <xf numFmtId="0" fontId="3" fillId="0" borderId="61" xfId="6" applyFont="1" applyBorder="1" applyAlignment="1">
      <alignment horizontal="left" vertical="center"/>
    </xf>
    <xf numFmtId="0" fontId="3" fillId="0" borderId="67" xfId="6" applyFont="1" applyBorder="1" applyAlignment="1">
      <alignment horizontal="left" vertical="center"/>
    </xf>
    <xf numFmtId="0" fontId="3" fillId="0" borderId="68" xfId="6" applyFont="1" applyBorder="1" applyAlignment="1">
      <alignment horizontal="left" vertical="center"/>
    </xf>
    <xf numFmtId="0" fontId="13" fillId="5" borderId="32" xfId="6" applyFont="1" applyFill="1" applyBorder="1" applyAlignment="1">
      <alignment horizontal="center" vertical="center"/>
    </xf>
    <xf numFmtId="0" fontId="13" fillId="5" borderId="54" xfId="6" applyFont="1" applyFill="1" applyBorder="1" applyAlignment="1">
      <alignment horizontal="center" vertical="center"/>
    </xf>
    <xf numFmtId="0" fontId="37" fillId="9" borderId="0" xfId="6" applyFont="1" applyFill="1" applyAlignment="1">
      <alignment horizontal="right" vertical="center"/>
    </xf>
    <xf numFmtId="0" fontId="77" fillId="9" borderId="0" xfId="6" applyFont="1" applyFill="1" applyAlignment="1">
      <alignment horizontal="center" vertical="center"/>
    </xf>
    <xf numFmtId="0" fontId="6" fillId="20" borderId="33" xfId="6" applyFont="1" applyFill="1" applyBorder="1" applyAlignment="1">
      <alignment horizontal="center" vertical="center"/>
    </xf>
    <xf numFmtId="0" fontId="4" fillId="0" borderId="50" xfId="6" applyBorder="1" applyAlignment="1">
      <alignment vertical="center"/>
    </xf>
    <xf numFmtId="0" fontId="4" fillId="0" borderId="32" xfId="6" applyBorder="1" applyAlignment="1">
      <alignment vertical="center"/>
    </xf>
    <xf numFmtId="0" fontId="4" fillId="0" borderId="54" xfId="6" applyBorder="1" applyAlignment="1">
      <alignment vertical="center"/>
    </xf>
    <xf numFmtId="0" fontId="66" fillId="39" borderId="51" xfId="6" applyFont="1" applyFill="1" applyBorder="1" applyAlignment="1">
      <alignment horizontal="center" vertical="center"/>
    </xf>
    <xf numFmtId="0" fontId="66" fillId="39" borderId="28" xfId="6" applyFont="1" applyFill="1" applyBorder="1" applyAlignment="1">
      <alignment horizontal="center" vertical="center"/>
    </xf>
    <xf numFmtId="0" fontId="66" fillId="39" borderId="52" xfId="6" applyFont="1" applyFill="1" applyBorder="1" applyAlignment="1">
      <alignment horizontal="center" vertical="center"/>
    </xf>
    <xf numFmtId="0" fontId="66" fillId="41" borderId="15" xfId="6" applyFont="1" applyFill="1" applyBorder="1" applyAlignment="1">
      <alignment horizontal="center" vertical="center"/>
    </xf>
    <xf numFmtId="0" fontId="66" fillId="41" borderId="28" xfId="6" applyFont="1" applyFill="1" applyBorder="1" applyAlignment="1">
      <alignment horizontal="center" vertical="center"/>
    </xf>
    <xf numFmtId="0" fontId="66" fillId="41" borderId="53" xfId="6" applyFont="1" applyFill="1" applyBorder="1" applyAlignment="1">
      <alignment horizontal="center" vertical="center"/>
    </xf>
    <xf numFmtId="0" fontId="66" fillId="40" borderId="15" xfId="6" applyFont="1" applyFill="1" applyBorder="1" applyAlignment="1">
      <alignment horizontal="center" vertical="center"/>
    </xf>
    <xf numFmtId="0" fontId="66" fillId="40" borderId="28" xfId="6" applyFont="1" applyFill="1" applyBorder="1" applyAlignment="1">
      <alignment horizontal="center" vertical="center"/>
    </xf>
    <xf numFmtId="0" fontId="66" fillId="40" borderId="53" xfId="6" applyFont="1" applyFill="1" applyBorder="1" applyAlignment="1">
      <alignment horizontal="center" vertical="center"/>
    </xf>
    <xf numFmtId="0" fontId="3" fillId="0" borderId="29" xfId="6" applyFont="1" applyBorder="1" applyAlignment="1">
      <alignment horizontal="left" vertical="center"/>
    </xf>
    <xf numFmtId="0" fontId="3" fillId="0" borderId="30" xfId="6" applyFont="1" applyBorder="1" applyAlignment="1">
      <alignment horizontal="left" vertical="center"/>
    </xf>
    <xf numFmtId="0" fontId="86" fillId="9" borderId="0" xfId="0" applyFont="1" applyFill="1" applyAlignment="1">
      <alignment horizontal="center" vertical="center"/>
    </xf>
    <xf numFmtId="0" fontId="35" fillId="23" borderId="35" xfId="0" applyFont="1" applyFill="1" applyBorder="1" applyAlignment="1">
      <alignment horizontal="center" vertical="center" textRotation="90"/>
    </xf>
    <xf numFmtId="0" fontId="35" fillId="23" borderId="2" xfId="0" applyFont="1" applyFill="1" applyBorder="1" applyAlignment="1">
      <alignment horizontal="center" vertical="center" textRotation="90"/>
    </xf>
    <xf numFmtId="0" fontId="35" fillId="23" borderId="1" xfId="0" applyFont="1" applyFill="1" applyBorder="1" applyAlignment="1">
      <alignment horizontal="center" vertical="center" textRotation="90"/>
    </xf>
    <xf numFmtId="0" fontId="35" fillId="23" borderId="71" xfId="0" applyFont="1" applyFill="1" applyBorder="1" applyAlignment="1">
      <alignment horizontal="center" vertical="center" textRotation="90"/>
    </xf>
    <xf numFmtId="0" fontId="35" fillId="23" borderId="72" xfId="0" applyFont="1" applyFill="1" applyBorder="1" applyAlignment="1">
      <alignment horizontal="center" vertical="center" textRotation="90"/>
    </xf>
    <xf numFmtId="0" fontId="35" fillId="23" borderId="74" xfId="0" applyFont="1" applyFill="1" applyBorder="1" applyAlignment="1">
      <alignment horizontal="center" vertical="center" textRotation="90"/>
    </xf>
    <xf numFmtId="0" fontId="35" fillId="23" borderId="66" xfId="0" applyFont="1" applyFill="1" applyBorder="1" applyAlignment="1">
      <alignment horizontal="center" vertical="center" wrapText="1"/>
    </xf>
    <xf numFmtId="0" fontId="35" fillId="23" borderId="73" xfId="0" applyFont="1" applyFill="1" applyBorder="1" applyAlignment="1">
      <alignment horizontal="center" vertical="center" wrapText="1"/>
    </xf>
    <xf numFmtId="0" fontId="35" fillId="23" borderId="35" xfId="0" applyFont="1" applyFill="1" applyBorder="1" applyAlignment="1">
      <alignment horizontal="center" vertical="center" wrapText="1"/>
    </xf>
    <xf numFmtId="0" fontId="35" fillId="23" borderId="1" xfId="0" applyFont="1" applyFill="1" applyBorder="1" applyAlignment="1">
      <alignment horizontal="center" vertical="center" wrapText="1"/>
    </xf>
    <xf numFmtId="0" fontId="71" fillId="44" borderId="87" xfId="0" applyFont="1" applyFill="1" applyBorder="1" applyAlignment="1" applyProtection="1">
      <alignment horizontal="center" vertical="center"/>
      <protection locked="0"/>
    </xf>
    <xf numFmtId="0" fontId="71" fillId="44" borderId="38" xfId="0" applyFont="1" applyFill="1" applyBorder="1" applyAlignment="1" applyProtection="1">
      <alignment horizontal="center" vertical="center"/>
      <protection locked="0"/>
    </xf>
    <xf numFmtId="0" fontId="71" fillId="44" borderId="61" xfId="0" applyFont="1" applyFill="1" applyBorder="1" applyAlignment="1" applyProtection="1">
      <alignment horizontal="center" vertical="center"/>
      <protection locked="0"/>
    </xf>
    <xf numFmtId="0" fontId="8" fillId="7" borderId="11" xfId="0" applyFont="1" applyFill="1" applyBorder="1" applyAlignment="1">
      <alignment horizontal="left"/>
    </xf>
    <xf numFmtId="0" fontId="8" fillId="7" borderId="3" xfId="0" applyFont="1" applyFill="1" applyBorder="1" applyAlignment="1">
      <alignment horizontal="left"/>
    </xf>
    <xf numFmtId="0" fontId="8" fillId="7" borderId="7" xfId="0" applyFont="1" applyFill="1" applyBorder="1" applyAlignment="1">
      <alignment horizontal="left"/>
    </xf>
    <xf numFmtId="0" fontId="59" fillId="9" borderId="0" xfId="0" applyFont="1" applyFill="1" applyAlignment="1">
      <alignment horizontal="center" vertical="center"/>
    </xf>
    <xf numFmtId="0" fontId="35" fillId="23" borderId="60" xfId="0" applyFont="1" applyFill="1" applyBorder="1" applyAlignment="1">
      <alignment horizontal="center" vertical="center" wrapText="1"/>
    </xf>
    <xf numFmtId="0" fontId="35" fillId="23" borderId="37" xfId="0" applyFont="1" applyFill="1" applyBorder="1" applyAlignment="1">
      <alignment horizontal="center" vertical="center" wrapText="1"/>
    </xf>
    <xf numFmtId="0" fontId="1" fillId="23" borderId="34" xfId="0" applyFont="1" applyFill="1" applyBorder="1" applyAlignment="1">
      <alignment horizontal="center" vertical="center"/>
    </xf>
    <xf numFmtId="0" fontId="3" fillId="23" borderId="34" xfId="0" applyFont="1" applyFill="1" applyBorder="1" applyAlignment="1">
      <alignment horizontal="center" vertical="center" wrapText="1"/>
    </xf>
    <xf numFmtId="0" fontId="71" fillId="44" borderId="86" xfId="0" applyFont="1" applyFill="1" applyBorder="1" applyAlignment="1" applyProtection="1">
      <alignment horizontal="center" vertical="center"/>
      <protection locked="0"/>
    </xf>
    <xf numFmtId="1" fontId="14" fillId="0" borderId="36" xfId="0" applyNumberFormat="1" applyFont="1" applyBorder="1" applyAlignment="1" applyProtection="1">
      <alignment horizontal="center" vertical="center"/>
      <protection locked="0"/>
    </xf>
    <xf numFmtId="1" fontId="14" fillId="0" borderId="37" xfId="0" applyNumberFormat="1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0" borderId="37" xfId="0" applyFont="1" applyBorder="1" applyAlignment="1" applyProtection="1">
      <alignment horizontal="center" vertical="center"/>
      <protection locked="0"/>
    </xf>
    <xf numFmtId="0" fontId="71" fillId="44" borderId="36" xfId="0" applyFont="1" applyFill="1" applyBorder="1" applyAlignment="1" applyProtection="1">
      <alignment horizontal="center" vertical="center"/>
      <protection locked="0"/>
    </xf>
    <xf numFmtId="0" fontId="8" fillId="46" borderId="44" xfId="0" applyFont="1" applyFill="1" applyBorder="1" applyAlignment="1">
      <alignment horizontal="left"/>
    </xf>
    <xf numFmtId="0" fontId="8" fillId="46" borderId="45" xfId="0" applyFont="1" applyFill="1" applyBorder="1" applyAlignment="1">
      <alignment horizontal="left"/>
    </xf>
    <xf numFmtId="0" fontId="8" fillId="46" borderId="46" xfId="0" applyFont="1" applyFill="1" applyBorder="1" applyAlignment="1">
      <alignment horizontal="left"/>
    </xf>
    <xf numFmtId="0" fontId="8" fillId="45" borderId="13" xfId="0" applyFont="1" applyFill="1" applyBorder="1" applyAlignment="1">
      <alignment horizontal="left"/>
    </xf>
    <xf numFmtId="0" fontId="8" fillId="45" borderId="0" xfId="0" applyFont="1" applyFill="1" applyAlignment="1">
      <alignment horizontal="left"/>
    </xf>
    <xf numFmtId="0" fontId="8" fillId="45" borderId="8" xfId="0" applyFont="1" applyFill="1" applyBorder="1" applyAlignment="1">
      <alignment horizontal="left"/>
    </xf>
    <xf numFmtId="0" fontId="74" fillId="0" borderId="0" xfId="0" applyFont="1" applyAlignment="1">
      <alignment horizontal="center" vertical="center"/>
    </xf>
    <xf numFmtId="0" fontId="2" fillId="50" borderId="34" xfId="0" applyFont="1" applyFill="1" applyBorder="1" applyAlignment="1">
      <alignment horizontal="center" vertical="center"/>
    </xf>
    <xf numFmtId="0" fontId="52" fillId="35" borderId="34" xfId="1" applyFont="1" applyFill="1" applyBorder="1" applyAlignment="1">
      <alignment horizontal="center" vertical="center"/>
    </xf>
    <xf numFmtId="0" fontId="74" fillId="0" borderId="0" xfId="0" applyFont="1" applyAlignment="1" applyProtection="1">
      <alignment horizontal="center" vertical="center" shrinkToFit="1"/>
      <protection hidden="1"/>
    </xf>
    <xf numFmtId="0" fontId="2" fillId="28" borderId="2" xfId="0" applyFont="1" applyFill="1" applyBorder="1" applyAlignment="1" applyProtection="1">
      <alignment horizontal="center" vertical="center" textRotation="90" wrapText="1"/>
      <protection hidden="1"/>
    </xf>
    <xf numFmtId="0" fontId="2" fillId="28" borderId="1" xfId="0" applyFont="1" applyFill="1" applyBorder="1" applyAlignment="1" applyProtection="1">
      <alignment horizontal="center" vertical="center" textRotation="90" wrapText="1"/>
      <protection hidden="1"/>
    </xf>
    <xf numFmtId="0" fontId="2" fillId="35" borderId="2" xfId="0" applyFont="1" applyFill="1" applyBorder="1" applyAlignment="1" applyProtection="1">
      <alignment horizontal="center" vertical="center" textRotation="90"/>
      <protection hidden="1"/>
    </xf>
    <xf numFmtId="0" fontId="2" fillId="35" borderId="1" xfId="0" applyFont="1" applyFill="1" applyBorder="1" applyAlignment="1" applyProtection="1">
      <alignment horizontal="center" vertical="center" textRotation="90"/>
      <protection hidden="1"/>
    </xf>
    <xf numFmtId="0" fontId="2" fillId="24" borderId="35" xfId="0" applyFont="1" applyFill="1" applyBorder="1" applyAlignment="1" applyProtection="1">
      <alignment horizontal="center" vertical="center"/>
      <protection hidden="1"/>
    </xf>
    <xf numFmtId="0" fontId="2" fillId="24" borderId="1" xfId="0" applyFont="1" applyFill="1" applyBorder="1" applyAlignment="1" applyProtection="1">
      <alignment horizontal="center" vertical="center"/>
      <protection hidden="1"/>
    </xf>
    <xf numFmtId="0" fontId="5" fillId="0" borderId="35" xfId="0" applyFont="1" applyBorder="1" applyAlignment="1" applyProtection="1">
      <alignment horizontal="center" textRotation="90" wrapText="1"/>
      <protection locked="0"/>
    </xf>
    <xf numFmtId="0" fontId="5" fillId="0" borderId="1" xfId="0" applyFont="1" applyBorder="1" applyAlignment="1" applyProtection="1">
      <alignment horizontal="center" textRotation="90" wrapText="1"/>
      <protection locked="0"/>
    </xf>
    <xf numFmtId="0" fontId="2" fillId="34" borderId="36" xfId="0" applyFont="1" applyFill="1" applyBorder="1" applyAlignment="1" applyProtection="1">
      <alignment horizontal="center" vertical="center"/>
      <protection hidden="1"/>
    </xf>
    <xf numFmtId="0" fontId="2" fillId="34" borderId="38" xfId="0" applyFont="1" applyFill="1" applyBorder="1" applyAlignment="1" applyProtection="1">
      <alignment horizontal="center" vertical="center"/>
      <protection hidden="1"/>
    </xf>
    <xf numFmtId="0" fontId="2" fillId="34" borderId="37" xfId="0" applyFont="1" applyFill="1" applyBorder="1" applyAlignment="1" applyProtection="1">
      <alignment horizontal="center" vertical="center"/>
      <protection hidden="1"/>
    </xf>
    <xf numFmtId="0" fontId="2" fillId="35" borderId="36" xfId="0" applyFont="1" applyFill="1" applyBorder="1" applyAlignment="1" applyProtection="1">
      <alignment horizontal="center" vertical="center"/>
      <protection hidden="1"/>
    </xf>
    <xf numFmtId="0" fontId="2" fillId="35" borderId="38" xfId="0" applyFont="1" applyFill="1" applyBorder="1" applyAlignment="1" applyProtection="1">
      <alignment horizontal="center" vertical="center"/>
      <protection hidden="1"/>
    </xf>
    <xf numFmtId="0" fontId="2" fillId="35" borderId="37" xfId="0" applyFont="1" applyFill="1" applyBorder="1" applyAlignment="1" applyProtection="1">
      <alignment horizontal="center" vertical="center"/>
      <protection hidden="1"/>
    </xf>
    <xf numFmtId="0" fontId="3" fillId="63" borderId="2" xfId="0" applyFont="1" applyFill="1" applyBorder="1" applyAlignment="1" applyProtection="1">
      <alignment horizontal="center" textRotation="90"/>
      <protection hidden="1"/>
    </xf>
    <xf numFmtId="0" fontId="3" fillId="63" borderId="1" xfId="0" applyFont="1" applyFill="1" applyBorder="1" applyAlignment="1" applyProtection="1">
      <alignment horizontal="center" textRotation="90"/>
      <protection hidden="1"/>
    </xf>
    <xf numFmtId="0" fontId="9" fillId="0" borderId="79" xfId="0" applyFont="1" applyBorder="1" applyAlignment="1" applyProtection="1">
      <alignment horizontal="center" textRotation="90" wrapText="1"/>
      <protection locked="0"/>
    </xf>
    <xf numFmtId="0" fontId="9" fillId="0" borderId="48" xfId="0" applyFont="1" applyBorder="1" applyAlignment="1" applyProtection="1">
      <alignment horizontal="center" textRotation="90" wrapText="1"/>
      <protection locked="0"/>
    </xf>
    <xf numFmtId="0" fontId="3" fillId="47" borderId="35" xfId="0" applyFont="1" applyFill="1" applyBorder="1" applyAlignment="1" applyProtection="1">
      <alignment horizontal="center" textRotation="90"/>
      <protection hidden="1"/>
    </xf>
    <xf numFmtId="0" fontId="3" fillId="47" borderId="2" xfId="0" applyFont="1" applyFill="1" applyBorder="1" applyAlignment="1" applyProtection="1">
      <alignment horizontal="center" textRotation="90"/>
      <protection hidden="1"/>
    </xf>
    <xf numFmtId="0" fontId="3" fillId="47" borderId="1" xfId="0" applyFont="1" applyFill="1" applyBorder="1" applyAlignment="1" applyProtection="1">
      <alignment horizontal="center" textRotation="90"/>
      <protection hidden="1"/>
    </xf>
    <xf numFmtId="0" fontId="74" fillId="9" borderId="0" xfId="0" applyFont="1" applyFill="1" applyAlignment="1" applyProtection="1">
      <alignment horizontal="center" vertical="center"/>
      <protection hidden="1"/>
    </xf>
    <xf numFmtId="0" fontId="24" fillId="31" borderId="35" xfId="0" applyFont="1" applyFill="1" applyBorder="1" applyAlignment="1" applyProtection="1">
      <alignment horizontal="center" textRotation="90"/>
      <protection hidden="1"/>
    </xf>
    <xf numFmtId="0" fontId="24" fillId="31" borderId="2" xfId="0" applyFont="1" applyFill="1" applyBorder="1" applyAlignment="1" applyProtection="1">
      <alignment horizontal="center" textRotation="90"/>
      <protection hidden="1"/>
    </xf>
    <xf numFmtId="0" fontId="24" fillId="31" borderId="1" xfId="0" applyFont="1" applyFill="1" applyBorder="1" applyAlignment="1" applyProtection="1">
      <alignment horizontal="center" textRotation="90"/>
      <protection hidden="1"/>
    </xf>
    <xf numFmtId="0" fontId="1" fillId="25" borderId="34" xfId="0" applyFont="1" applyFill="1" applyBorder="1" applyAlignment="1" applyProtection="1">
      <alignment horizontal="center" vertical="center"/>
      <protection hidden="1"/>
    </xf>
    <xf numFmtId="0" fontId="9" fillId="0" borderId="80" xfId="0" applyFont="1" applyBorder="1" applyAlignment="1" applyProtection="1">
      <alignment horizontal="center" textRotation="90" wrapText="1"/>
      <protection locked="0"/>
    </xf>
    <xf numFmtId="0" fontId="9" fillId="0" borderId="47" xfId="0" applyFont="1" applyBorder="1" applyAlignment="1" applyProtection="1">
      <alignment horizontal="center" textRotation="90" wrapText="1"/>
      <protection locked="0"/>
    </xf>
    <xf numFmtId="0" fontId="9" fillId="0" borderId="78" xfId="0" applyFont="1" applyBorder="1" applyAlignment="1" applyProtection="1">
      <alignment horizontal="center" textRotation="90" wrapText="1"/>
      <protection locked="0"/>
    </xf>
    <xf numFmtId="0" fontId="9" fillId="0" borderId="69" xfId="0" applyFont="1" applyBorder="1" applyAlignment="1" applyProtection="1">
      <alignment horizontal="center" textRotation="90" wrapText="1"/>
      <protection locked="0"/>
    </xf>
    <xf numFmtId="0" fontId="7" fillId="48" borderId="35" xfId="0" applyFont="1" applyFill="1" applyBorder="1" applyAlignment="1" applyProtection="1">
      <alignment horizontal="center" textRotation="90"/>
      <protection hidden="1"/>
    </xf>
    <xf numFmtId="0" fontId="7" fillId="48" borderId="2" xfId="0" applyFont="1" applyFill="1" applyBorder="1" applyAlignment="1" applyProtection="1">
      <alignment horizontal="center" textRotation="90"/>
      <protection hidden="1"/>
    </xf>
    <xf numFmtId="0" fontId="7" fillId="48" borderId="1" xfId="0" applyFont="1" applyFill="1" applyBorder="1" applyAlignment="1" applyProtection="1">
      <alignment horizontal="center" textRotation="90"/>
      <protection hidden="1"/>
    </xf>
    <xf numFmtId="0" fontId="3" fillId="62" borderId="34" xfId="0" applyFont="1" applyFill="1" applyBorder="1" applyAlignment="1" applyProtection="1">
      <alignment horizontal="center" vertical="center"/>
      <protection hidden="1"/>
    </xf>
    <xf numFmtId="0" fontId="3" fillId="62" borderId="35" xfId="0" applyFont="1" applyFill="1" applyBorder="1" applyAlignment="1" applyProtection="1">
      <alignment horizontal="center" vertical="center"/>
      <protection hidden="1"/>
    </xf>
    <xf numFmtId="0" fontId="3" fillId="62" borderId="36" xfId="0" applyFont="1" applyFill="1" applyBorder="1" applyAlignment="1" applyProtection="1">
      <alignment horizontal="center" vertical="center"/>
      <protection hidden="1"/>
    </xf>
    <xf numFmtId="0" fontId="3" fillId="62" borderId="38" xfId="0" applyFont="1" applyFill="1" applyBorder="1" applyAlignment="1" applyProtection="1">
      <alignment horizontal="center" vertical="center"/>
      <protection hidden="1"/>
    </xf>
    <xf numFmtId="0" fontId="3" fillId="62" borderId="46" xfId="0" applyFont="1" applyFill="1" applyBorder="1" applyAlignment="1" applyProtection="1">
      <alignment horizontal="center" vertical="center"/>
      <protection hidden="1"/>
    </xf>
    <xf numFmtId="0" fontId="75" fillId="9" borderId="0" xfId="0" applyFont="1" applyFill="1" applyAlignment="1" applyProtection="1">
      <alignment horizontal="center" vertical="center"/>
      <protection hidden="1"/>
    </xf>
    <xf numFmtId="0" fontId="9" fillId="0" borderId="76" xfId="0" applyFont="1" applyBorder="1" applyAlignment="1" applyProtection="1">
      <alignment horizontal="center" textRotation="90" wrapText="1"/>
      <protection locked="0"/>
    </xf>
    <xf numFmtId="0" fontId="9" fillId="0" borderId="77" xfId="0" applyFont="1" applyBorder="1" applyAlignment="1" applyProtection="1">
      <alignment horizontal="center" textRotation="90" wrapText="1"/>
      <protection locked="0"/>
    </xf>
    <xf numFmtId="0" fontId="3" fillId="63" borderId="2" xfId="0" applyFont="1" applyFill="1" applyBorder="1" applyAlignment="1" applyProtection="1">
      <alignment horizontal="center" textRotation="90" wrapText="1"/>
      <protection hidden="1"/>
    </xf>
    <xf numFmtId="0" fontId="3" fillId="63" borderId="1" xfId="0" applyFont="1" applyFill="1" applyBorder="1" applyAlignment="1" applyProtection="1">
      <alignment horizontal="center" textRotation="90" wrapText="1"/>
      <protection hidden="1"/>
    </xf>
    <xf numFmtId="0" fontId="9" fillId="0" borderId="75" xfId="0" applyFont="1" applyBorder="1" applyAlignment="1" applyProtection="1">
      <alignment horizontal="center" textRotation="90" wrapText="1"/>
      <protection locked="0"/>
    </xf>
    <xf numFmtId="0" fontId="9" fillId="0" borderId="76" xfId="0" applyFont="1" applyBorder="1" applyAlignment="1" applyProtection="1">
      <alignment horizontal="center" textRotation="90"/>
      <protection locked="0"/>
    </xf>
    <xf numFmtId="0" fontId="9" fillId="0" borderId="48" xfId="0" applyFont="1" applyBorder="1" applyAlignment="1" applyProtection="1">
      <alignment horizontal="center" textRotation="90"/>
      <protection locked="0"/>
    </xf>
    <xf numFmtId="0" fontId="1" fillId="60" borderId="34" xfId="0" applyFont="1" applyFill="1" applyBorder="1" applyAlignment="1" applyProtection="1">
      <alignment horizontal="center" vertical="center" wrapText="1"/>
      <protection hidden="1"/>
    </xf>
    <xf numFmtId="0" fontId="7" fillId="12" borderId="5" xfId="0" applyFont="1" applyFill="1" applyBorder="1" applyAlignment="1" applyProtection="1">
      <alignment horizontal="center" vertical="center" textRotation="90"/>
      <protection hidden="1"/>
    </xf>
    <xf numFmtId="0" fontId="7" fillId="12" borderId="12" xfId="0" applyFont="1" applyFill="1" applyBorder="1" applyAlignment="1" applyProtection="1">
      <alignment horizontal="center" vertical="center" textRotation="90"/>
      <protection hidden="1"/>
    </xf>
    <xf numFmtId="0" fontId="11" fillId="58" borderId="5" xfId="0" applyFont="1" applyFill="1" applyBorder="1" applyAlignment="1" applyProtection="1">
      <alignment horizontal="left" vertical="center"/>
      <protection hidden="1"/>
    </xf>
    <xf numFmtId="0" fontId="11" fillId="58" borderId="12" xfId="0" applyFont="1" applyFill="1" applyBorder="1" applyAlignment="1" applyProtection="1">
      <alignment horizontal="left" vertical="center"/>
      <protection hidden="1"/>
    </xf>
    <xf numFmtId="0" fontId="2" fillId="32" borderId="34" xfId="0" applyFont="1" applyFill="1" applyBorder="1" applyAlignment="1" applyProtection="1">
      <alignment horizontal="center" vertical="center"/>
      <protection hidden="1"/>
    </xf>
    <xf numFmtId="0" fontId="22" fillId="59" borderId="34" xfId="1" applyFont="1" applyFill="1" applyBorder="1" applyAlignment="1" applyProtection="1">
      <alignment horizontal="center" vertical="center" textRotation="60"/>
      <protection hidden="1"/>
    </xf>
    <xf numFmtId="0" fontId="22" fillId="59" borderId="35" xfId="1" applyFont="1" applyFill="1" applyBorder="1" applyAlignment="1" applyProtection="1">
      <alignment horizontal="center" vertical="center" textRotation="60"/>
      <protection hidden="1"/>
    </xf>
    <xf numFmtId="0" fontId="22" fillId="59" borderId="2" xfId="1" applyFont="1" applyFill="1" applyBorder="1" applyAlignment="1" applyProtection="1">
      <alignment horizontal="center" vertical="center" textRotation="60"/>
      <protection hidden="1"/>
    </xf>
    <xf numFmtId="0" fontId="22" fillId="59" borderId="1" xfId="1" applyFont="1" applyFill="1" applyBorder="1" applyAlignment="1" applyProtection="1">
      <alignment horizontal="center" vertical="center" textRotation="60"/>
      <protection hidden="1"/>
    </xf>
    <xf numFmtId="0" fontId="12" fillId="7" borderId="34" xfId="0" applyFont="1" applyFill="1" applyBorder="1" applyAlignment="1" applyProtection="1">
      <alignment horizontal="center" vertical="center" textRotation="90" wrapText="1"/>
      <protection hidden="1"/>
    </xf>
    <xf numFmtId="0" fontId="82" fillId="9" borderId="0" xfId="0" applyFont="1" applyFill="1" applyAlignment="1">
      <alignment horizontal="center" vertical="center" shrinkToFit="1"/>
    </xf>
    <xf numFmtId="0" fontId="79" fillId="9" borderId="0" xfId="0" applyFont="1" applyFill="1" applyAlignment="1">
      <alignment horizontal="center" vertical="center" shrinkToFit="1"/>
    </xf>
    <xf numFmtId="0" fontId="72" fillId="9" borderId="0" xfId="0" applyFont="1" applyFill="1" applyAlignment="1">
      <alignment horizontal="center" vertical="center" shrinkToFit="1"/>
    </xf>
    <xf numFmtId="0" fontId="77" fillId="0" borderId="0" xfId="0" applyFont="1" applyAlignment="1">
      <alignment horizontal="center" vertical="center"/>
    </xf>
    <xf numFmtId="0" fontId="7" fillId="12" borderId="34" xfId="0" applyFont="1" applyFill="1" applyBorder="1" applyAlignment="1">
      <alignment horizontal="center"/>
    </xf>
    <xf numFmtId="0" fontId="2" fillId="11" borderId="34" xfId="0" applyFont="1" applyFill="1" applyBorder="1" applyAlignment="1">
      <alignment horizontal="center" vertical="center"/>
    </xf>
    <xf numFmtId="0" fontId="7" fillId="12" borderId="34" xfId="0" applyFont="1" applyFill="1" applyBorder="1" applyAlignment="1">
      <alignment horizontal="center" vertical="center"/>
    </xf>
    <xf numFmtId="0" fontId="2" fillId="8" borderId="34" xfId="0" applyFont="1" applyFill="1" applyBorder="1" applyAlignment="1">
      <alignment horizontal="center" vertical="center"/>
    </xf>
    <xf numFmtId="0" fontId="78" fillId="9" borderId="0" xfId="0" applyFont="1" applyFill="1" applyAlignment="1">
      <alignment horizontal="center" vertical="center"/>
    </xf>
  </cellXfs>
  <cellStyles count="9">
    <cellStyle name="Euro" xfId="2" xr:uid="{00000000-0005-0000-0000-000000000000}"/>
    <cellStyle name="Euro 2" xfId="7" xr:uid="{A6A2F883-0ED4-4010-95E7-67DB25603A83}"/>
    <cellStyle name="Normal" xfId="0" builtinId="0"/>
    <cellStyle name="Normal 2" xfId="1" xr:uid="{00000000-0005-0000-0000-000002000000}"/>
    <cellStyle name="Normal 3" xfId="3" xr:uid="{00000000-0005-0000-0000-000003000000}"/>
    <cellStyle name="Normal 3 2" xfId="4" xr:uid="{00000000-0005-0000-0000-000004000000}"/>
    <cellStyle name="Normal 4" xfId="5" xr:uid="{00000000-0005-0000-0000-000005000000}"/>
    <cellStyle name="Normal 4 2" xfId="8" xr:uid="{65B9A06E-FB98-4DB5-A254-0060528DCD8C}"/>
    <cellStyle name="Normal 5" xfId="6" xr:uid="{00000000-0005-0000-0000-000006000000}"/>
  </cellStyles>
  <dxfs count="40">
    <dxf>
      <font>
        <color theme="0"/>
      </font>
    </dxf>
    <dxf>
      <font>
        <color theme="0"/>
      </font>
    </dxf>
    <dxf>
      <font>
        <color rgb="FFC0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FF0000"/>
      </font>
    </dxf>
    <dxf>
      <font>
        <b val="0"/>
        <i val="0"/>
        <color rgb="FFFF0000"/>
      </font>
      <fill>
        <gradientFill degree="180">
          <stop position="0">
            <color theme="0"/>
          </stop>
          <stop position="1">
            <color rgb="FFFFFF99"/>
          </stop>
        </gradient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5" tint="0.79998168889431442"/>
      </font>
    </dxf>
    <dxf>
      <font>
        <color theme="9" tint="0.79998168889431442"/>
      </font>
    </dxf>
    <dxf>
      <font>
        <color rgb="FFFEF4EC"/>
      </font>
    </dxf>
    <dxf>
      <font>
        <color theme="0"/>
      </font>
    </dxf>
    <dxf>
      <font>
        <color theme="0"/>
      </font>
    </dxf>
    <dxf>
      <font>
        <color theme="5" tint="0.79998168889431442"/>
      </font>
    </dxf>
    <dxf>
      <font>
        <color theme="9" tint="0.79998168889431442"/>
      </font>
    </dxf>
    <dxf>
      <font>
        <color rgb="FFFEF4EC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colors>
    <mruColors>
      <color rgb="FF66FF99"/>
      <color rgb="FFFF00FF"/>
      <color rgb="FFFF0000"/>
      <color rgb="FF66FFFF"/>
      <color rgb="FFFFFF99"/>
      <color rgb="FF323E1A"/>
      <color rgb="FFFF6600"/>
      <color rgb="FFFF9999"/>
      <color rgb="FF008000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FF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BO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GRÁFICO ESTADÍSTICO</a:t>
            </a:r>
            <a:endParaRPr lang="es-ES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rgbClr val="FF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B801-488C-BC11-12D9EA78D08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C-B801-488C-BC11-12D9EA78D08C}"/>
              </c:ext>
            </c:extLst>
          </c:dPt>
          <c:dPt>
            <c:idx val="4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B801-488C-BC11-12D9EA78D08C}"/>
              </c:ext>
            </c:extLst>
          </c:dPt>
          <c:dPt>
            <c:idx val="5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A-B801-488C-BC11-12D9EA78D08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B801-488C-BC11-12D9EA78D08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B801-488C-BC11-12D9EA78D08C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B801-488C-BC11-12D9EA78D08C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4-B801-488C-BC11-12D9EA78D08C}"/>
              </c:ext>
            </c:extLst>
          </c:dPt>
          <c:dPt>
            <c:idx val="1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B801-488C-BC11-12D9EA78D08C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6-B801-488C-BC11-12D9EA78D08C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B801-488C-BC11-12D9EA78D08C}"/>
              </c:ext>
            </c:extLst>
          </c:dPt>
          <c:dPt>
            <c:idx val="1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8-B801-488C-BC11-12D9EA78D0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'ESTADISTICAS '!$B$9:$X$10</c15:sqref>
                  </c15:fullRef>
                </c:ext>
              </c:extLst>
              <c:f>'ESTADISTICAS '!$B$9:$X$10</c:f>
              <c:multiLvlStrCache>
                <c:ptCount val="1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F</c:v>
                  </c:pt>
                  <c:pt idx="7">
                    <c:v>M</c:v>
                  </c:pt>
                  <c:pt idx="8">
                    <c:v>F</c:v>
                  </c:pt>
                  <c:pt idx="9">
                    <c:v>M</c:v>
                  </c:pt>
                  <c:pt idx="10">
                    <c:v>F</c:v>
                  </c:pt>
                  <c:pt idx="11">
                    <c:v>M</c:v>
                  </c:pt>
                  <c:pt idx="12">
                    <c:v>%</c:v>
                  </c:pt>
                  <c:pt idx="13">
                    <c:v>F</c:v>
                  </c:pt>
                  <c:pt idx="14">
                    <c:v>M</c:v>
                  </c:pt>
                  <c:pt idx="15">
                    <c:v>%</c:v>
                  </c:pt>
                </c:lvl>
                <c:lvl>
                  <c:pt idx="0">
                    <c:v>INSCRITOS</c:v>
                  </c:pt>
                  <c:pt idx="2">
                    <c:v>NO INCORPORADOS</c:v>
                  </c:pt>
                  <c:pt idx="4">
                    <c:v>RETIRADOS</c:v>
                  </c:pt>
                  <c:pt idx="6">
                    <c:v>EXTEMPORÁNEO</c:v>
                  </c:pt>
                  <c:pt idx="8">
                    <c:v>EFECTIVOS</c:v>
                  </c:pt>
                  <c:pt idx="10">
                    <c:v>PROMOVIDOS</c:v>
                  </c:pt>
                  <c:pt idx="13">
                    <c:v>RETENIDOS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'ESTADISTICAS '!$B$11:$X$11</c15:sqref>
                  </c15:fullRef>
                </c:ext>
              </c:extLst>
              <c:f>('ESTADISTICAS '!$B$11:$C$11,'ESTADISTICAS '!$E$11:$F$11,'ESTADISTICAS '!$H$11:$I$11,'ESTADISTICAS '!$K$11:$L$11,'ESTADISTICAS '!$N$11:$O$11,'ESTADISTICAS '!$Q$11:$R$11,'ESTADISTICAS '!$T$11:$V$11,'ESTADISTICAS '!$X$11)</c:f>
              <c:numCache>
                <c:formatCode>General</c:formatCode>
                <c:ptCount val="16"/>
                <c:pt idx="0">
                  <c:v>10</c:v>
                </c:pt>
                <c:pt idx="1">
                  <c:v>10</c:v>
                </c:pt>
                <c:pt idx="8">
                  <c:v>10</c:v>
                </c:pt>
                <c:pt idx="9">
                  <c:v>10</c:v>
                </c:pt>
                <c:pt idx="12" formatCode="0">
                  <c:v>0</c:v>
                </c:pt>
                <c:pt idx="15" formatCode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'ESTADISTICAS '!$W$11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6AD4-44FB-AAE2-1C9328F929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3791567"/>
        <c:axId val="93792815"/>
      </c:barChart>
      <c:catAx>
        <c:axId val="9379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792815"/>
        <c:crosses val="autoZero"/>
        <c:auto val="1"/>
        <c:lblAlgn val="ctr"/>
        <c:lblOffset val="100"/>
        <c:noMultiLvlLbl val="0"/>
      </c:catAx>
      <c:valAx>
        <c:axId val="9379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79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4130364999339109E-2"/>
          <c:y val="1.6680316187851082E-2"/>
          <c:w val="0.9613315961404103"/>
          <c:h val="0.9833196838121489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35EC-425C-B908-CFD08E541C3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35EC-425C-B908-CFD08E541C31}"/>
              </c:ext>
            </c:extLst>
          </c:dPt>
          <c:dLbls>
            <c:dLbl>
              <c:idx val="0"/>
              <c:layout>
                <c:manualLayout>
                  <c:x val="-0.1678657074340528"/>
                  <c:y val="-6.313222237054302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423916614739704"/>
                      <c:h val="0.1918903805149777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5EC-425C-B908-CFD08E541C31}"/>
                </c:ext>
              </c:extLst>
            </c:dLbl>
            <c:dLbl>
              <c:idx val="1"/>
              <c:layout>
                <c:manualLayout>
                  <c:x val="9.0791366906474824E-2"/>
                  <c:y val="7.078112541805425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0000CC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0920901074416038"/>
                      <c:h val="0.283528575603314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5EC-425C-B908-CFD08E541C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RELIGION!$U$7:$V$7</c:f>
              <c:strCache>
                <c:ptCount val="2"/>
                <c:pt idx="0">
                  <c:v>Reprobados</c:v>
                </c:pt>
                <c:pt idx="1">
                  <c:v>Aprobados</c:v>
                </c:pt>
              </c:strCache>
            </c:strRef>
          </c:cat>
          <c:val>
            <c:numRef>
              <c:f>RELIGION!$U$8:$V$8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EC-425C-B908-CFD08E541C31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99640886010744"/>
          <c:y val="0.14671077645068473"/>
          <c:w val="0.75055923670938329"/>
          <c:h val="0.67123962591423569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285-4063-ACE6-42EFCB20E5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285-4063-ACE6-42EFCB20E551}"/>
              </c:ext>
            </c:extLst>
          </c:dPt>
          <c:dLbls>
            <c:dLbl>
              <c:idx val="0"/>
              <c:layout>
                <c:manualLayout>
                  <c:x val="-2.9435572889837369E-7"/>
                  <c:y val="1.607828624265180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rgbClr val="0000CC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1510668941140749"/>
                      <c:h val="0.214570521051564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285-4063-ACE6-42EFCB20E551}"/>
                </c:ext>
              </c:extLst>
            </c:dLbl>
            <c:dLbl>
              <c:idx val="1"/>
              <c:layout>
                <c:manualLayout>
                  <c:x val="-2.4149955310771368E-3"/>
                  <c:y val="-9.397395431434477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3654927362845614"/>
                      <c:h val="0.2066237749625360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F285-4063-ACE6-42EFCB20E5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'CENTRAL BIM'!$G$57:$G$58</c:f>
              <c:strCache>
                <c:ptCount val="2"/>
                <c:pt idx="0">
                  <c:v>APROBADOS</c:v>
                </c:pt>
                <c:pt idx="1">
                  <c:v>REPROBADOS </c:v>
                </c:pt>
              </c:strCache>
            </c:strRef>
          </c:cat>
          <c:val>
            <c:numRef>
              <c:f>'CENTRAL BIM'!$I$57:$I$58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5-4063-ACE6-42EFCB20E551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4130364999339109E-2"/>
          <c:y val="1.6680316187851082E-2"/>
          <c:w val="0.9613315961404103"/>
          <c:h val="0.9833196838121489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C712-4456-A173-FC051ABE6BB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C712-4456-A173-FC051ABE6BBD}"/>
              </c:ext>
            </c:extLst>
          </c:dPt>
          <c:dLbls>
            <c:dLbl>
              <c:idx val="0"/>
              <c:layout>
                <c:manualLayout>
                  <c:x val="-0.1678657074340528"/>
                  <c:y val="-6.313222237054302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423916614739704"/>
                      <c:h val="0.1918903805149777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712-4456-A173-FC051ABE6BBD}"/>
                </c:ext>
              </c:extLst>
            </c:dLbl>
            <c:dLbl>
              <c:idx val="1"/>
              <c:layout>
                <c:manualLayout>
                  <c:x val="9.0791366906474824E-2"/>
                  <c:y val="6.634388856218228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0000CC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0920901074416038"/>
                      <c:h val="0.283528575603314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C712-4456-A173-FC051ABE6B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LENG!$Y$7:$Z$7</c:f>
              <c:strCache>
                <c:ptCount val="2"/>
                <c:pt idx="0">
                  <c:v>Reprobados</c:v>
                </c:pt>
                <c:pt idx="1">
                  <c:v>Aprobados</c:v>
                </c:pt>
              </c:strCache>
            </c:strRef>
          </c:cat>
          <c:val>
            <c:numRef>
              <c:f>LENG!$Y$8:$Z$8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2-4456-A173-FC051ABE6BBD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4130364999339109E-2"/>
          <c:y val="1.6680316187851082E-2"/>
          <c:w val="0.9613315961404103"/>
          <c:h val="0.9833196838121489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3CEE-4E42-A6B6-9837238E7DF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3CEE-4E42-A6B6-9837238E7DFE}"/>
              </c:ext>
            </c:extLst>
          </c:dPt>
          <c:dLbls>
            <c:dLbl>
              <c:idx val="0"/>
              <c:layout>
                <c:manualLayout>
                  <c:x val="-0.1678657074340528"/>
                  <c:y val="-6.313222237054302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423916614739704"/>
                      <c:h val="0.1918903805149777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CEE-4E42-A6B6-9837238E7DFE}"/>
                </c:ext>
              </c:extLst>
            </c:dLbl>
            <c:dLbl>
              <c:idx val="1"/>
              <c:layout>
                <c:manualLayout>
                  <c:x val="9.0791366906474824E-2"/>
                  <c:y val="2.496202787388555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0000CC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0920901074416038"/>
                      <c:h val="0.283528575603314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CEE-4E42-A6B6-9837238E7D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'CIEN SOC'!$U$7:$V$7</c:f>
              <c:strCache>
                <c:ptCount val="2"/>
                <c:pt idx="0">
                  <c:v>Reprobados</c:v>
                </c:pt>
                <c:pt idx="1">
                  <c:v>Aprobados</c:v>
                </c:pt>
              </c:strCache>
            </c:strRef>
          </c:cat>
          <c:val>
            <c:numRef>
              <c:f>'CIEN SOC'!$U$8:$V$8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EE-4E42-A6B6-9837238E7DFE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4130364999339109E-2"/>
          <c:y val="1.6680316187851082E-2"/>
          <c:w val="0.9613315961404103"/>
          <c:h val="0.9833196838121489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420F-49A3-B687-0F5D7D1194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420F-49A3-B687-0F5D7D119435}"/>
              </c:ext>
            </c:extLst>
          </c:dPt>
          <c:dLbls>
            <c:dLbl>
              <c:idx val="0"/>
              <c:layout>
                <c:manualLayout>
                  <c:x val="-0.1678657074340528"/>
                  <c:y val="-6.313222237054302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423916614739704"/>
                      <c:h val="0.1918903805149777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20F-49A3-B687-0F5D7D119435}"/>
                </c:ext>
              </c:extLst>
            </c:dLbl>
            <c:dLbl>
              <c:idx val="1"/>
              <c:layout>
                <c:manualLayout>
                  <c:x val="8.1199040767386085E-2"/>
                  <c:y val="4.328966689155288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0000CC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0920901074416038"/>
                      <c:h val="0.283528575603314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20F-49A3-B687-0F5D7D1194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'ED FISICA '!$U$7:$V$7</c:f>
              <c:strCache>
                <c:ptCount val="2"/>
                <c:pt idx="0">
                  <c:v>Reprobados</c:v>
                </c:pt>
                <c:pt idx="1">
                  <c:v>Aprobados</c:v>
                </c:pt>
              </c:strCache>
            </c:strRef>
          </c:cat>
          <c:val>
            <c:numRef>
              <c:f>'ED FISICA '!$U$8:$V$8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0F-49A3-B687-0F5D7D119435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4130364999339109E-2"/>
          <c:y val="1.6680316187851082E-2"/>
          <c:w val="0.9613315961404103"/>
          <c:h val="0.9833196838121489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8F53-4B88-8E7A-438990FEAA6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8F53-4B88-8E7A-438990FEAA6B}"/>
              </c:ext>
            </c:extLst>
          </c:dPt>
          <c:dLbls>
            <c:dLbl>
              <c:idx val="0"/>
              <c:layout>
                <c:manualLayout>
                  <c:x val="-0.16786570743405277"/>
                  <c:y val="-0.1089516806950071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423916614739704"/>
                      <c:h val="0.1918903805149777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F53-4B88-8E7A-438990FEAA6B}"/>
                </c:ext>
              </c:extLst>
            </c:dLbl>
            <c:dLbl>
              <c:idx val="1"/>
              <c:layout>
                <c:manualLayout>
                  <c:x val="9.0791366906474824E-2"/>
                  <c:y val="8.910876443572149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0000CC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0920901074416038"/>
                      <c:h val="0.283528575603314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F53-4B88-8E7A-438990FEAA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'ED MUSICA'!$U$7:$V$7</c:f>
              <c:strCache>
                <c:ptCount val="2"/>
                <c:pt idx="0">
                  <c:v>Reprobados</c:v>
                </c:pt>
                <c:pt idx="1">
                  <c:v>Aprobados</c:v>
                </c:pt>
              </c:strCache>
            </c:strRef>
          </c:cat>
          <c:val>
            <c:numRef>
              <c:f>'ED MUSICA'!$U$8:$V$8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53-4B88-8E7A-438990FEAA6B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4130364999339109E-2"/>
          <c:y val="1.6680316187851082E-2"/>
          <c:w val="0.9613315961404103"/>
          <c:h val="0.9833196838121489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1B38-46CD-B1D6-AC571386DB2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1B38-46CD-B1D6-AC571386DB27}"/>
              </c:ext>
            </c:extLst>
          </c:dPt>
          <c:dLbls>
            <c:dLbl>
              <c:idx val="0"/>
              <c:layout>
                <c:manualLayout>
                  <c:x val="-0.1678657074340528"/>
                  <c:y val="-6.313222237054302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423916614739704"/>
                      <c:h val="0.1918903805149777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B38-46CD-B1D6-AC571386DB27}"/>
                </c:ext>
              </c:extLst>
            </c:dLbl>
            <c:dLbl>
              <c:idx val="1"/>
              <c:layout>
                <c:manualLayout>
                  <c:x val="8.1199040767386085E-2"/>
                  <c:y val="4.328966689155288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0000CC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0920901074416038"/>
                      <c:h val="0.283528575603314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B38-46CD-B1D6-AC571386DB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'ARTES PL'!$U$7:$V$7</c:f>
              <c:strCache>
                <c:ptCount val="2"/>
                <c:pt idx="0">
                  <c:v>Reprobados</c:v>
                </c:pt>
                <c:pt idx="1">
                  <c:v>Aprobados</c:v>
                </c:pt>
              </c:strCache>
            </c:strRef>
          </c:cat>
          <c:val>
            <c:numRef>
              <c:f>'ARTES PL'!$U$8:$V$8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8-46CD-B1D6-AC571386DB27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4130364999339109E-2"/>
          <c:y val="1.6680316187851082E-2"/>
          <c:w val="0.9613315961404103"/>
          <c:h val="0.9833196838121489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E8E3-478A-AB19-72DF880492F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E8E3-478A-AB19-72DF880492F9}"/>
              </c:ext>
            </c:extLst>
          </c:dPt>
          <c:dLbls>
            <c:dLbl>
              <c:idx val="0"/>
              <c:layout>
                <c:manualLayout>
                  <c:x val="-0.1678657074340528"/>
                  <c:y val="-6.313222237054302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423916614739704"/>
                      <c:h val="0.1918903805149777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8E3-478A-AB19-72DF880492F9}"/>
                </c:ext>
              </c:extLst>
            </c:dLbl>
            <c:dLbl>
              <c:idx val="1"/>
              <c:layout>
                <c:manualLayout>
                  <c:x val="9.0791366906474824E-2"/>
                  <c:y val="4.328966689155288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0000CC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0920901074416038"/>
                      <c:h val="0.283528575603314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8E3-478A-AB19-72DF880492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MATE!$W$7:$X$7</c:f>
              <c:strCache>
                <c:ptCount val="2"/>
                <c:pt idx="0">
                  <c:v>Reprobados</c:v>
                </c:pt>
                <c:pt idx="1">
                  <c:v>Aprobados</c:v>
                </c:pt>
              </c:strCache>
            </c:strRef>
          </c:cat>
          <c:val>
            <c:numRef>
              <c:f>MATE!$W$8:$X$8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E3-478A-AB19-72DF880492F9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4130364999339109E-2"/>
          <c:y val="1.6680316187851082E-2"/>
          <c:w val="0.9613315961404103"/>
          <c:h val="0.9833196838121489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1870-4CD4-AE34-35394EFA547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1870-4CD4-AE34-35394EFA547F}"/>
              </c:ext>
            </c:extLst>
          </c:dPt>
          <c:dLbls>
            <c:dLbl>
              <c:idx val="0"/>
              <c:layout>
                <c:manualLayout>
                  <c:x val="-0.1678657074340528"/>
                  <c:y val="-6.313222237054302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423916614739704"/>
                      <c:h val="0.1918903805149777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870-4CD4-AE34-35394EFA547F}"/>
                </c:ext>
              </c:extLst>
            </c:dLbl>
            <c:dLbl>
              <c:idx val="1"/>
              <c:layout>
                <c:manualLayout>
                  <c:x val="9.0791366906474824E-2"/>
                  <c:y val="7.078112541805425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0000CC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0920901074416038"/>
                      <c:h val="0.283528575603314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870-4CD4-AE34-35394EFA54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'TECN TECN'!$U$7:$V$7</c:f>
              <c:strCache>
                <c:ptCount val="2"/>
                <c:pt idx="0">
                  <c:v>Reprobados</c:v>
                </c:pt>
                <c:pt idx="1">
                  <c:v>Aprobados</c:v>
                </c:pt>
              </c:strCache>
            </c:strRef>
          </c:cat>
          <c:val>
            <c:numRef>
              <c:f>'TECN TECN'!$U$8:$V$8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70-4CD4-AE34-35394EFA547F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4130364999339109E-2"/>
          <c:y val="1.6680316187851082E-2"/>
          <c:w val="0.9613315961404103"/>
          <c:h val="0.9833196838121489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C97F-4A75-8A01-09BD087DD42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C97F-4A75-8A01-09BD087DD428}"/>
              </c:ext>
            </c:extLst>
          </c:dPt>
          <c:dLbls>
            <c:dLbl>
              <c:idx val="0"/>
              <c:layout>
                <c:manualLayout>
                  <c:x val="-0.1678657074340528"/>
                  <c:y val="-6.313222237054302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423916614739704"/>
                      <c:h val="0.1918903805149777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97F-4A75-8A01-09BD087DD428}"/>
                </c:ext>
              </c:extLst>
            </c:dLbl>
            <c:dLbl>
              <c:idx val="1"/>
              <c:layout>
                <c:manualLayout>
                  <c:x val="9.0791366906474824E-2"/>
                  <c:y val="4.328966689155288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0000CC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0920901074416038"/>
                      <c:h val="0.283528575603314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97F-4A75-8A01-09BD087DD4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'CIEN NAT'!$U$7:$V$7</c:f>
              <c:strCache>
                <c:ptCount val="2"/>
                <c:pt idx="0">
                  <c:v>Reprobados</c:v>
                </c:pt>
                <c:pt idx="1">
                  <c:v>Aprobados</c:v>
                </c:pt>
              </c:strCache>
            </c:strRef>
          </c:cat>
          <c:val>
            <c:numRef>
              <c:f>'CIEN NAT'!$U$8:$V$8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7F-4A75-8A01-09BD087DD428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142874</xdr:colOff>
      <xdr:row>20</xdr:row>
      <xdr:rowOff>52387</xdr:rowOff>
    </xdr:from>
    <xdr:to>
      <xdr:col>24</xdr:col>
      <xdr:colOff>28575</xdr:colOff>
      <xdr:row>34</xdr:row>
      <xdr:rowOff>142875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7D9DA84-7885-4090-B44D-9F4BD3BB7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1371600</xdr:colOff>
      <xdr:row>5</xdr:row>
      <xdr:rowOff>628650</xdr:rowOff>
    </xdr:from>
    <xdr:to>
      <xdr:col>1</xdr:col>
      <xdr:colOff>2228849</xdr:colOff>
      <xdr:row>6</xdr:row>
      <xdr:rowOff>190500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7419B82A-8808-479E-8005-38C870ED60B2}"/>
            </a:ext>
          </a:extLst>
        </xdr:cNvPr>
        <xdr:cNvSpPr txBox="1"/>
      </xdr:nvSpPr>
      <xdr:spPr>
        <a:xfrm>
          <a:off x="1562100" y="1571625"/>
          <a:ext cx="857249" cy="4000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36000" bIns="0" rtlCol="0" anchor="t"/>
        <a:lstStyle/>
        <a:p>
          <a:pPr algn="r"/>
          <a:r>
            <a:rPr lang="es-ES" sz="1050" b="1"/>
            <a:t>CRITERIOS DE EVALUACIÓN</a:t>
          </a:r>
        </a:p>
      </xdr:txBody>
    </xdr:sp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1333500</xdr:colOff>
      <xdr:row>6</xdr:row>
      <xdr:rowOff>557210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0A39789-5EE2-4DB6-AC84-AAC4D449D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1371600</xdr:colOff>
      <xdr:row>5</xdr:row>
      <xdr:rowOff>685800</xdr:rowOff>
    </xdr:from>
    <xdr:to>
      <xdr:col>1</xdr:col>
      <xdr:colOff>2228849</xdr:colOff>
      <xdr:row>6</xdr:row>
      <xdr:rowOff>247650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EF51B83D-85A4-4C20-B59C-50C086E54C3A}"/>
            </a:ext>
          </a:extLst>
        </xdr:cNvPr>
        <xdr:cNvSpPr txBox="1"/>
      </xdr:nvSpPr>
      <xdr:spPr>
        <a:xfrm>
          <a:off x="1562100" y="1628775"/>
          <a:ext cx="857249" cy="4000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36000" bIns="0" rtlCol="0" anchor="t"/>
        <a:lstStyle/>
        <a:p>
          <a:pPr algn="r"/>
          <a:r>
            <a:rPr lang="es-ES" sz="1050" b="1"/>
            <a:t>CRITERIOS DE EVALUACIÓN</a:t>
          </a:r>
        </a:p>
      </xdr:txBody>
    </xdr:sp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1333500</xdr:colOff>
      <xdr:row>6</xdr:row>
      <xdr:rowOff>557210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007AAA6-52E9-4598-B16C-AB32D8B65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1371600</xdr:colOff>
      <xdr:row>5</xdr:row>
      <xdr:rowOff>628650</xdr:rowOff>
    </xdr:from>
    <xdr:to>
      <xdr:col>1</xdr:col>
      <xdr:colOff>2228849</xdr:colOff>
      <xdr:row>6</xdr:row>
      <xdr:rowOff>190500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A268254D-6854-4DBA-84B0-08894B300F2A}"/>
            </a:ext>
          </a:extLst>
        </xdr:cNvPr>
        <xdr:cNvSpPr txBox="1"/>
      </xdr:nvSpPr>
      <xdr:spPr>
        <a:xfrm>
          <a:off x="1562100" y="1571625"/>
          <a:ext cx="857249" cy="4000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36000" bIns="0" rtlCol="0" anchor="t"/>
        <a:lstStyle/>
        <a:p>
          <a:pPr algn="r"/>
          <a:r>
            <a:rPr lang="es-ES" sz="1050" b="1"/>
            <a:t>CRITERIOS DE EVALUACIÓN</a:t>
          </a:r>
        </a:p>
      </xdr:txBody>
    </xdr:sp>
    <xdr:clientData/>
  </xdr:twoCellAnchor>
  <xdr:twoCellAnchor>
    <xdr:from>
      <xdr:col>1</xdr:col>
      <xdr:colOff>19050</xdr:colOff>
      <xdr:row>5</xdr:row>
      <xdr:rowOff>9525</xdr:rowOff>
    </xdr:from>
    <xdr:to>
      <xdr:col>1</xdr:col>
      <xdr:colOff>1343025</xdr:colOff>
      <xdr:row>6</xdr:row>
      <xdr:rowOff>557210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E9FD816-9233-4CCA-BF85-80E83C92E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198437</xdr:colOff>
      <xdr:row>0</xdr:row>
      <xdr:rowOff>7938</xdr:rowOff>
    </xdr:from>
    <xdr:to>
      <xdr:col>16</xdr:col>
      <xdr:colOff>642937</xdr:colOff>
      <xdr:row>3</xdr:row>
      <xdr:rowOff>63500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A33E161-2BB6-4563-BB76-AB727E4CB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16</xdr:row>
      <xdr:rowOff>47625</xdr:rowOff>
    </xdr:from>
    <xdr:to>
      <xdr:col>6</xdr:col>
      <xdr:colOff>114300</xdr:colOff>
      <xdr:row>20</xdr:row>
      <xdr:rowOff>28575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5343525" y="6400800"/>
          <a:ext cx="2286000" cy="742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000"/>
            <a:t>...............</a:t>
          </a:r>
          <a:r>
            <a:rPr lang="es-ES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………………………………………</a:t>
          </a:r>
          <a:r>
            <a:rPr lang="es-ES" sz="1000"/>
            <a:t> </a:t>
          </a:r>
        </a:p>
        <a:p>
          <a:pPr algn="ctr"/>
          <a:r>
            <a:rPr lang="es-ES" sz="1000"/>
            <a:t>DIRECTOR/A</a:t>
          </a:r>
        </a:p>
      </xdr:txBody>
    </xdr:sp>
    <xdr:clientData/>
  </xdr:twoCellAnchor>
  <xdr:twoCellAnchor>
    <xdr:from>
      <xdr:col>1</xdr:col>
      <xdr:colOff>180975</xdr:colOff>
      <xdr:row>16</xdr:row>
      <xdr:rowOff>57150</xdr:rowOff>
    </xdr:from>
    <xdr:to>
      <xdr:col>3</xdr:col>
      <xdr:colOff>133350</xdr:colOff>
      <xdr:row>20</xdr:row>
      <xdr:rowOff>38100</xdr:rowOff>
    </xdr:to>
    <xdr:sp macro="" textlink="">
      <xdr:nvSpPr>
        <xdr:cNvPr id="3" name="2 CuadroText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1028700" y="6410325"/>
          <a:ext cx="2286000" cy="742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000"/>
            <a:t>...............</a:t>
          </a:r>
          <a:r>
            <a:rPr lang="es-ES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………………………………………</a:t>
          </a:r>
          <a:r>
            <a:rPr lang="es-ES" sz="1000"/>
            <a:t> </a:t>
          </a:r>
        </a:p>
        <a:p>
          <a:pPr algn="ctr"/>
          <a:r>
            <a:rPr lang="es-ES" sz="1000"/>
            <a:t>DOCENTE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180975</xdr:rowOff>
    </xdr:from>
    <xdr:to>
      <xdr:col>1</xdr:col>
      <xdr:colOff>2907030</xdr:colOff>
      <xdr:row>6</xdr:row>
      <xdr:rowOff>838200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E3D63074-54AB-4DC1-8DF0-EE9345511FC5}"/>
            </a:ext>
          </a:extLst>
        </xdr:cNvPr>
        <xdr:cNvCxnSpPr/>
      </xdr:nvCxnSpPr>
      <xdr:spPr>
        <a:xfrm>
          <a:off x="384810" y="706755"/>
          <a:ext cx="2907030" cy="16973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5</xdr:row>
      <xdr:rowOff>14289</xdr:rowOff>
    </xdr:from>
    <xdr:to>
      <xdr:col>1</xdr:col>
      <xdr:colOff>1343025</xdr:colOff>
      <xdr:row>6</xdr:row>
      <xdr:rowOff>561974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82D07F-EFCD-46CB-8B64-F5D771FB5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1362075</xdr:colOff>
      <xdr:row>5</xdr:row>
      <xdr:rowOff>514350</xdr:rowOff>
    </xdr:from>
    <xdr:to>
      <xdr:col>1</xdr:col>
      <xdr:colOff>2219324</xdr:colOff>
      <xdr:row>6</xdr:row>
      <xdr:rowOff>76200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D9530C78-D873-4356-B0B7-58CA5B6CE4E1}"/>
            </a:ext>
          </a:extLst>
        </xdr:cNvPr>
        <xdr:cNvSpPr txBox="1"/>
      </xdr:nvSpPr>
      <xdr:spPr>
        <a:xfrm>
          <a:off x="1552575" y="1457325"/>
          <a:ext cx="857249" cy="4000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36000" bIns="0" rtlCol="0" anchor="t"/>
        <a:lstStyle/>
        <a:p>
          <a:pPr algn="r"/>
          <a:r>
            <a:rPr lang="es-ES" sz="1050" b="1"/>
            <a:t>CRITERIOS DE EVALUACIÓN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1371600</xdr:colOff>
      <xdr:row>5</xdr:row>
      <xdr:rowOff>647700</xdr:rowOff>
    </xdr:from>
    <xdr:to>
      <xdr:col>1</xdr:col>
      <xdr:colOff>2228849</xdr:colOff>
      <xdr:row>6</xdr:row>
      <xdr:rowOff>209550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82518817-A3A4-4E46-B043-D89C23295BFE}"/>
            </a:ext>
          </a:extLst>
        </xdr:cNvPr>
        <xdr:cNvSpPr txBox="1"/>
      </xdr:nvSpPr>
      <xdr:spPr>
        <a:xfrm>
          <a:off x="1562100" y="1590675"/>
          <a:ext cx="857249" cy="4000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36000" bIns="0" rtlCol="0" anchor="t"/>
        <a:lstStyle/>
        <a:p>
          <a:pPr algn="r"/>
          <a:r>
            <a:rPr lang="es-ES" sz="1050" b="1"/>
            <a:t>CRITERIOS DE EVALUACIÓN</a:t>
          </a:r>
        </a:p>
      </xdr:txBody>
    </xdr:sp>
    <xdr:clientData/>
  </xdr:twoCellAnchor>
  <xdr:twoCellAnchor>
    <xdr:from>
      <xdr:col>1</xdr:col>
      <xdr:colOff>19050</xdr:colOff>
      <xdr:row>5</xdr:row>
      <xdr:rowOff>9525</xdr:rowOff>
    </xdr:from>
    <xdr:to>
      <xdr:col>1</xdr:col>
      <xdr:colOff>1343025</xdr:colOff>
      <xdr:row>6</xdr:row>
      <xdr:rowOff>557210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333F857-B0B8-4CD7-BEC2-1D529F208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1362075</xdr:colOff>
      <xdr:row>5</xdr:row>
      <xdr:rowOff>657225</xdr:rowOff>
    </xdr:from>
    <xdr:to>
      <xdr:col>1</xdr:col>
      <xdr:colOff>2219324</xdr:colOff>
      <xdr:row>6</xdr:row>
      <xdr:rowOff>219075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E7E540EE-2C81-45D9-B646-9C0CF13ECDB1}"/>
            </a:ext>
          </a:extLst>
        </xdr:cNvPr>
        <xdr:cNvSpPr txBox="1"/>
      </xdr:nvSpPr>
      <xdr:spPr>
        <a:xfrm>
          <a:off x="1552575" y="1600200"/>
          <a:ext cx="857249" cy="4000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36000" bIns="0" rtlCol="0" anchor="t"/>
        <a:lstStyle/>
        <a:p>
          <a:pPr algn="r"/>
          <a:r>
            <a:rPr lang="es-ES" sz="1050" b="1"/>
            <a:t>CRITERIOS DE EVALUACIÓN</a:t>
          </a:r>
        </a:p>
      </xdr:txBody>
    </xdr:sp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1333500</xdr:colOff>
      <xdr:row>6</xdr:row>
      <xdr:rowOff>557210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A58CECD-B8D1-4C7B-981A-C396EE8DB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1362075</xdr:colOff>
      <xdr:row>5</xdr:row>
      <xdr:rowOff>638175</xdr:rowOff>
    </xdr:from>
    <xdr:to>
      <xdr:col>1</xdr:col>
      <xdr:colOff>2219324</xdr:colOff>
      <xdr:row>6</xdr:row>
      <xdr:rowOff>200025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7502C8EC-FEFE-4305-83F8-3C51120D43E3}"/>
            </a:ext>
          </a:extLst>
        </xdr:cNvPr>
        <xdr:cNvSpPr txBox="1"/>
      </xdr:nvSpPr>
      <xdr:spPr>
        <a:xfrm>
          <a:off x="1552575" y="1581150"/>
          <a:ext cx="857249" cy="4000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36000" bIns="0" rtlCol="0" anchor="t"/>
        <a:lstStyle/>
        <a:p>
          <a:pPr algn="r"/>
          <a:r>
            <a:rPr lang="es-ES" sz="1050" b="1"/>
            <a:t>CRITERIOS DE EVALUACIÓN</a:t>
          </a:r>
        </a:p>
      </xdr:txBody>
    </xdr:sp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1333500</xdr:colOff>
      <xdr:row>6</xdr:row>
      <xdr:rowOff>557210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D5F0D51-5164-426C-A4C3-3A8A367B1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1381125</xdr:colOff>
      <xdr:row>5</xdr:row>
      <xdr:rowOff>666750</xdr:rowOff>
    </xdr:from>
    <xdr:to>
      <xdr:col>1</xdr:col>
      <xdr:colOff>2238374</xdr:colOff>
      <xdr:row>6</xdr:row>
      <xdr:rowOff>228600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43A61FE0-1D6E-4E3D-B612-219DC68B3DD4}"/>
            </a:ext>
          </a:extLst>
        </xdr:cNvPr>
        <xdr:cNvSpPr txBox="1"/>
      </xdr:nvSpPr>
      <xdr:spPr>
        <a:xfrm>
          <a:off x="1571625" y="1609725"/>
          <a:ext cx="857249" cy="4000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36000" bIns="0" rtlCol="0" anchor="t"/>
        <a:lstStyle/>
        <a:p>
          <a:pPr algn="r"/>
          <a:r>
            <a:rPr lang="es-ES" sz="1050" b="1"/>
            <a:t>CRITERIOS DE EVALUACIÓN</a:t>
          </a:r>
        </a:p>
      </xdr:txBody>
    </xdr:sp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1333500</xdr:colOff>
      <xdr:row>6</xdr:row>
      <xdr:rowOff>557210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9F1DAEE-0D8A-43FD-B335-651B7E596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1371600</xdr:colOff>
      <xdr:row>5</xdr:row>
      <xdr:rowOff>666750</xdr:rowOff>
    </xdr:from>
    <xdr:to>
      <xdr:col>1</xdr:col>
      <xdr:colOff>2228849</xdr:colOff>
      <xdr:row>6</xdr:row>
      <xdr:rowOff>228600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760AC577-4C5E-4428-93D3-18F760263BE0}"/>
            </a:ext>
          </a:extLst>
        </xdr:cNvPr>
        <xdr:cNvSpPr txBox="1"/>
      </xdr:nvSpPr>
      <xdr:spPr>
        <a:xfrm>
          <a:off x="1562100" y="1609725"/>
          <a:ext cx="857249" cy="4000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36000" bIns="0" rtlCol="0" anchor="t"/>
        <a:lstStyle/>
        <a:p>
          <a:pPr algn="r"/>
          <a:r>
            <a:rPr lang="es-ES" sz="1050" b="1"/>
            <a:t>CRITERIOS DE EVALUACIÓN</a:t>
          </a:r>
        </a:p>
      </xdr:txBody>
    </xdr:sp>
    <xdr:clientData/>
  </xdr:twoCellAnchor>
  <xdr:twoCellAnchor>
    <xdr:from>
      <xdr:col>1</xdr:col>
      <xdr:colOff>9525</xdr:colOff>
      <xdr:row>5</xdr:row>
      <xdr:rowOff>19050</xdr:rowOff>
    </xdr:from>
    <xdr:to>
      <xdr:col>1</xdr:col>
      <xdr:colOff>1333500</xdr:colOff>
      <xdr:row>6</xdr:row>
      <xdr:rowOff>566735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4614F6B-5B13-4BC1-83F3-10ED46EF7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externalLinkPath" Target="/LISTA%20CPS.2014/___%20NUEVO%20FORMATO/PROF.%20MERY%20REGISTRO%20BIMESTRAL/1&#186;%20A%20REGISTRO%202014%20SECUNDARIA%20OK.xlsx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externalLinkPath" Target="/LISTA%20CPS.2014/___%20NUEVO%20FORMATO/PROF.%20MERY%20REGISTRO%20BIMESTRAL/1&#186;%20A%20REGISTRO%202014%20SECUNDARIA%20OK.xlsx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7.bin"/><Relationship Id="rId1" Type="http://schemas.openxmlformats.org/officeDocument/2006/relationships/externalLinkPath" Target="/LISTA%20CPS.2014/___%20NUEVO%20FORMATO/PROF.%20MERY%20REGISTRO%20BIMESTRAL/1&#186;%20A%20REGISTRO%202014%20SECUNDARIA%20OK.xlsx" TargetMode="External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00B050"/>
  </sheetPr>
  <dimension ref="A1:AC48"/>
  <sheetViews>
    <sheetView zoomScaleNormal="100" workbookViewId="0">
      <selection activeCell="E11" sqref="E11"/>
    </sheetView>
  </sheetViews>
  <sheetFormatPr baseColWidth="10" defaultColWidth="11.42578125" defaultRowHeight="15" x14ac:dyDescent="0.25"/>
  <cols>
    <col min="1" max="1" width="5.7109375" style="200" customWidth="1"/>
    <col min="2" max="2" width="35.5703125" style="204" customWidth="1"/>
    <col min="3" max="3" width="16.140625" style="204" customWidth="1"/>
    <col min="4" max="4" width="22.85546875" style="204" customWidth="1"/>
    <col min="5" max="5" width="21.42578125" style="204" customWidth="1"/>
    <col min="6" max="16384" width="11.42578125" style="204"/>
  </cols>
  <sheetData>
    <row r="1" spans="1:29" ht="15" customHeight="1" x14ac:dyDescent="0.25">
      <c r="A1" s="200">
        <v>1</v>
      </c>
      <c r="B1" s="211" t="str">
        <f>IF('FILIACIÓN '!Q8="","",'FILIACIÓN '!Q8)</f>
        <v xml:space="preserve"> TORREZ CAMILA VICTORIA</v>
      </c>
      <c r="C1" s="202" t="s">
        <v>439</v>
      </c>
      <c r="D1" s="203"/>
      <c r="E1" s="203"/>
      <c r="F1" s="202" t="s">
        <v>441</v>
      </c>
      <c r="G1" s="203"/>
      <c r="H1" s="203"/>
      <c r="I1" s="203"/>
    </row>
    <row r="2" spans="1:29" ht="15" customHeight="1" x14ac:dyDescent="0.25">
      <c r="A2" s="200">
        <v>2</v>
      </c>
      <c r="B2" s="211" t="str">
        <f>IF('FILIACIÓN '!Q9="","",'FILIACIÓN '!Q9)</f>
        <v>AZERO BLANCO SARAH JOYCE</v>
      </c>
      <c r="C2" s="205" t="s">
        <v>440</v>
      </c>
      <c r="D2" s="203"/>
      <c r="E2" s="206"/>
      <c r="F2" s="206"/>
      <c r="G2" s="206"/>
      <c r="H2" s="206"/>
      <c r="I2" s="206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</row>
    <row r="3" spans="1:29" ht="15" customHeight="1" x14ac:dyDescent="0.35">
      <c r="A3" s="200">
        <v>3</v>
      </c>
      <c r="B3" s="211" t="str">
        <f>IF('FILIACIÓN '!Q10="","",'FILIACIÓN '!Q10)</f>
        <v xml:space="preserve">BAUTISTA MITA RODRIGO </v>
      </c>
      <c r="C3" s="208"/>
      <c r="D3" s="203"/>
      <c r="E3" s="209"/>
      <c r="F3" s="209"/>
      <c r="G3" s="209"/>
      <c r="H3" s="209"/>
      <c r="I3" s="209"/>
      <c r="J3" s="210"/>
      <c r="K3" s="210"/>
      <c r="L3" s="210"/>
      <c r="M3" s="210"/>
      <c r="N3" s="210"/>
      <c r="O3" s="210"/>
      <c r="P3" s="210"/>
      <c r="Q3" s="210"/>
      <c r="R3" s="210"/>
    </row>
    <row r="4" spans="1:29" ht="15" customHeight="1" x14ac:dyDescent="0.25">
      <c r="A4" s="200">
        <v>4</v>
      </c>
      <c r="B4" s="211" t="str">
        <f>IF('FILIACIÓN '!Q11="","",'FILIACIÓN '!Q11)</f>
        <v>CANSECO PEREDO ANGELINA ISABELLA</v>
      </c>
      <c r="C4" s="205" t="s">
        <v>205</v>
      </c>
      <c r="D4" s="203"/>
      <c r="E4" s="209"/>
      <c r="F4" s="203"/>
      <c r="G4" s="203"/>
      <c r="H4" s="203"/>
      <c r="I4" s="203"/>
    </row>
    <row r="5" spans="1:29" ht="15" customHeight="1" x14ac:dyDescent="0.25">
      <c r="A5" s="200">
        <v>5</v>
      </c>
      <c r="B5" s="211" t="str">
        <f>IF('FILIACIÓN '!Q12="","",'FILIACIÓN '!Q12)</f>
        <v>CERVANTES GUTIERREZ LUIS FERNANDO</v>
      </c>
      <c r="C5" s="203"/>
      <c r="D5" s="203"/>
      <c r="E5" s="203"/>
      <c r="F5" s="203"/>
      <c r="G5" s="203"/>
      <c r="H5" s="203"/>
      <c r="I5" s="203"/>
    </row>
    <row r="6" spans="1:29" ht="15" customHeight="1" x14ac:dyDescent="0.25">
      <c r="A6" s="200">
        <v>6</v>
      </c>
      <c r="B6" s="211" t="str">
        <f>IF('FILIACIÓN '!Q13="","",'FILIACIÓN '!Q13)</f>
        <v>COLQUE QUENTA MICHELLE ANGELETH</v>
      </c>
    </row>
    <row r="7" spans="1:29" ht="15" customHeight="1" x14ac:dyDescent="0.25">
      <c r="A7" s="200">
        <v>7</v>
      </c>
      <c r="B7" s="211" t="str">
        <f>IF('FILIACIÓN '!Q14="","",'FILIACIÓN '!Q14)</f>
        <v>CORDOVA MONTAÑO KENDALL MATIAS</v>
      </c>
    </row>
    <row r="8" spans="1:29" ht="15" customHeight="1" x14ac:dyDescent="0.25">
      <c r="A8" s="200">
        <v>8</v>
      </c>
      <c r="B8" s="211" t="str">
        <f>IF('FILIACIÓN '!Q15="","",'FILIACIÓN '!Q15)</f>
        <v xml:space="preserve">CUCHALLO ALORAS CHRISTOPHER </v>
      </c>
    </row>
    <row r="9" spans="1:29" ht="15" customHeight="1" x14ac:dyDescent="0.25">
      <c r="A9" s="200">
        <v>9</v>
      </c>
      <c r="B9" s="211" t="str">
        <f>IF('FILIACIÓN '!Q16="","",'FILIACIÓN '!Q16)</f>
        <v>DUARTE MELO ANA CLARA</v>
      </c>
    </row>
    <row r="10" spans="1:29" ht="15" customHeight="1" x14ac:dyDescent="0.25">
      <c r="A10" s="200">
        <v>10</v>
      </c>
      <c r="B10" s="211" t="str">
        <f>IF('FILIACIÓN '!Q17="","",'FILIACIÓN '!Q17)</f>
        <v>GONZALES ROJAS ANTONELLA INDIRA</v>
      </c>
    </row>
    <row r="11" spans="1:29" ht="15" customHeight="1" x14ac:dyDescent="0.25">
      <c r="A11" s="200">
        <v>11</v>
      </c>
      <c r="B11" s="211" t="str">
        <f>IF('FILIACIÓN '!Q18="","",'FILIACIÓN '!Q18)</f>
        <v>GUERRA PANTIGOSO ROGER ALEJANDRO</v>
      </c>
    </row>
    <row r="12" spans="1:29" ht="15" customHeight="1" x14ac:dyDescent="0.25">
      <c r="A12" s="200">
        <v>12</v>
      </c>
      <c r="B12" s="211" t="str">
        <f>IF('FILIACIÓN '!Q19="","",'FILIACIÓN '!Q19)</f>
        <v>LEON GARNICA JUNIOR ISAIAS</v>
      </c>
    </row>
    <row r="13" spans="1:29" ht="15" customHeight="1" x14ac:dyDescent="0.25">
      <c r="A13" s="200">
        <v>13</v>
      </c>
      <c r="B13" s="211" t="str">
        <f>IF('FILIACIÓN '!Q20="","",'FILIACIÓN '!Q20)</f>
        <v>MAMANI ESTRADA MARISOL CARMEN</v>
      </c>
    </row>
    <row r="14" spans="1:29" ht="15" customHeight="1" x14ac:dyDescent="0.25">
      <c r="A14" s="200">
        <v>14</v>
      </c>
      <c r="B14" s="211" t="str">
        <f>IF('FILIACIÓN '!Q21="","",'FILIACIÓN '!Q21)</f>
        <v>MURILLO CALIZAYA DAVID GABRIEL</v>
      </c>
    </row>
    <row r="15" spans="1:29" ht="15" customHeight="1" x14ac:dyDescent="0.25">
      <c r="A15" s="200">
        <v>15</v>
      </c>
      <c r="B15" s="211" t="str">
        <f>IF('FILIACIÓN '!Q22="","",'FILIACIÓN '!Q22)</f>
        <v xml:space="preserve">OROSCO LIMACHI ADRIAN </v>
      </c>
    </row>
    <row r="16" spans="1:29" ht="15" customHeight="1" x14ac:dyDescent="0.25">
      <c r="A16" s="200">
        <v>16</v>
      </c>
      <c r="B16" s="211" t="str">
        <f>IF('FILIACIÓN '!Q23="","",'FILIACIÓN '!Q23)</f>
        <v xml:space="preserve">REINAGA CHOQUECALLATA DAYANA </v>
      </c>
    </row>
    <row r="17" spans="1:2" ht="15" customHeight="1" x14ac:dyDescent="0.25">
      <c r="A17" s="200">
        <v>17</v>
      </c>
      <c r="B17" s="211" t="str">
        <f>IF('FILIACIÓN '!Q24="","",'FILIACIÓN '!Q24)</f>
        <v>RIVERO VIDAL LUZ MARIA</v>
      </c>
    </row>
    <row r="18" spans="1:2" ht="15" customHeight="1" x14ac:dyDescent="0.25">
      <c r="A18" s="200">
        <v>18</v>
      </c>
      <c r="B18" s="211" t="str">
        <f>IF('FILIACIÓN '!Q25="","",'FILIACIÓN '!Q25)</f>
        <v>ROJAS MESA KIMBERLYN DARLY</v>
      </c>
    </row>
    <row r="19" spans="1:2" ht="15" customHeight="1" x14ac:dyDescent="0.25">
      <c r="A19" s="200">
        <v>19</v>
      </c>
      <c r="B19" s="211" t="str">
        <f>IF('FILIACIÓN '!Q26="","",'FILIACIÓN '!Q26)</f>
        <v>SOLIZ SAAVEDRA FERNANDO MARTIN</v>
      </c>
    </row>
    <row r="20" spans="1:2" ht="15" customHeight="1" x14ac:dyDescent="0.25">
      <c r="A20" s="200">
        <v>20</v>
      </c>
      <c r="B20" s="211" t="str">
        <f>IF('FILIACIÓN '!Q27="","",'FILIACIÓN '!Q27)</f>
        <v>VILLARROEL CAMPOS ISAIAS ORIOL</v>
      </c>
    </row>
    <row r="21" spans="1:2" ht="15" customHeight="1" x14ac:dyDescent="0.25">
      <c r="A21" s="200">
        <v>21</v>
      </c>
      <c r="B21" s="211" t="str">
        <f>IF('FILIACIÓN '!Q28="","",'FILIACIÓN '!Q28)</f>
        <v xml:space="preserve">  </v>
      </c>
    </row>
    <row r="22" spans="1:2" ht="15" customHeight="1" x14ac:dyDescent="0.25">
      <c r="A22" s="200">
        <v>22</v>
      </c>
      <c r="B22" s="211" t="str">
        <f>IF('FILIACIÓN '!Q29="","",'FILIACIÓN '!Q29)</f>
        <v xml:space="preserve">  </v>
      </c>
    </row>
    <row r="23" spans="1:2" ht="15" customHeight="1" x14ac:dyDescent="0.25">
      <c r="A23" s="200">
        <v>23</v>
      </c>
      <c r="B23" s="211" t="str">
        <f>IF('FILIACIÓN '!Q30="","",'FILIACIÓN '!Q30)</f>
        <v xml:space="preserve">  </v>
      </c>
    </row>
    <row r="24" spans="1:2" ht="15" customHeight="1" x14ac:dyDescent="0.25">
      <c r="A24" s="200">
        <v>24</v>
      </c>
      <c r="B24" s="211" t="str">
        <f>IF('FILIACIÓN '!Q31="","",'FILIACIÓN '!Q31)</f>
        <v xml:space="preserve">  </v>
      </c>
    </row>
    <row r="25" spans="1:2" ht="15" customHeight="1" x14ac:dyDescent="0.25">
      <c r="A25" s="200">
        <v>25</v>
      </c>
      <c r="B25" s="211" t="str">
        <f>IF('FILIACIÓN '!Q32="","",'FILIACIÓN '!Q32)</f>
        <v xml:space="preserve">  </v>
      </c>
    </row>
    <row r="26" spans="1:2" ht="15" hidden="1" customHeight="1" x14ac:dyDescent="0.25">
      <c r="A26" s="200">
        <v>26</v>
      </c>
      <c r="B26" s="211" t="str">
        <f>IF('FILIACIÓN '!Q33="","",'FILIACIÓN '!Q33)</f>
        <v xml:space="preserve">  </v>
      </c>
    </row>
    <row r="27" spans="1:2" ht="15" hidden="1" customHeight="1" x14ac:dyDescent="0.25">
      <c r="A27" s="200">
        <v>27</v>
      </c>
      <c r="B27" s="211" t="str">
        <f>IF('FILIACIÓN '!Q34="","",'FILIACIÓN '!Q34)</f>
        <v xml:space="preserve">  </v>
      </c>
    </row>
    <row r="28" spans="1:2" ht="15" hidden="1" customHeight="1" x14ac:dyDescent="0.25">
      <c r="A28" s="200">
        <v>28</v>
      </c>
      <c r="B28" s="211" t="str">
        <f>IF('FILIACIÓN '!Q35="","",'FILIACIÓN '!Q35)</f>
        <v xml:space="preserve">  </v>
      </c>
    </row>
    <row r="29" spans="1:2" ht="15" hidden="1" customHeight="1" x14ac:dyDescent="0.25">
      <c r="A29" s="200">
        <v>29</v>
      </c>
      <c r="B29" s="211" t="str">
        <f>IF('FILIACIÓN '!Q36="","",'FILIACIÓN '!Q36)</f>
        <v xml:space="preserve">  </v>
      </c>
    </row>
    <row r="30" spans="1:2" ht="15" hidden="1" customHeight="1" x14ac:dyDescent="0.25">
      <c r="A30" s="200">
        <v>30</v>
      </c>
      <c r="B30" s="211" t="str">
        <f>IF('FILIACIÓN '!Q37="","",'FILIACIÓN '!Q37)</f>
        <v xml:space="preserve">  </v>
      </c>
    </row>
    <row r="31" spans="1:2" ht="15" hidden="1" customHeight="1" x14ac:dyDescent="0.25">
      <c r="A31" s="200">
        <v>31</v>
      </c>
      <c r="B31" s="211" t="str">
        <f>IF('FILIACIÓN '!Q38="","",'FILIACIÓN '!Q38)</f>
        <v xml:space="preserve">  </v>
      </c>
    </row>
    <row r="32" spans="1:2" ht="15" hidden="1" customHeight="1" x14ac:dyDescent="0.25">
      <c r="A32" s="200">
        <v>32</v>
      </c>
      <c r="B32" s="211" t="str">
        <f>IF('FILIACIÓN '!Q39="","",'FILIACIÓN '!Q39)</f>
        <v xml:space="preserve">  </v>
      </c>
    </row>
    <row r="33" spans="1:2" ht="15" hidden="1" customHeight="1" x14ac:dyDescent="0.25">
      <c r="A33" s="200">
        <v>33</v>
      </c>
      <c r="B33" s="211" t="str">
        <f>IF('FILIACIÓN '!Q40="","",'FILIACIÓN '!Q40)</f>
        <v xml:space="preserve">  </v>
      </c>
    </row>
    <row r="34" spans="1:2" ht="15" hidden="1" customHeight="1" x14ac:dyDescent="0.25">
      <c r="A34" s="200">
        <v>34</v>
      </c>
      <c r="B34" s="211" t="str">
        <f>IF('FILIACIÓN '!Q41="","",'FILIACIÓN '!Q41)</f>
        <v xml:space="preserve">  </v>
      </c>
    </row>
    <row r="35" spans="1:2" ht="15" hidden="1" customHeight="1" x14ac:dyDescent="0.25">
      <c r="A35" s="200">
        <v>35</v>
      </c>
      <c r="B35" s="211" t="str">
        <f>IF('FILIACIÓN '!Q42="","",'FILIACIÓN '!Q42)</f>
        <v xml:space="preserve">  </v>
      </c>
    </row>
    <row r="36" spans="1:2" ht="15" hidden="1" customHeight="1" x14ac:dyDescent="0.25">
      <c r="A36" s="200">
        <v>36</v>
      </c>
      <c r="B36" s="211" t="str">
        <f>IF('FILIACIÓN '!Q43="","",'FILIACIÓN '!Q43)</f>
        <v xml:space="preserve">  </v>
      </c>
    </row>
    <row r="37" spans="1:2" ht="15" hidden="1" customHeight="1" x14ac:dyDescent="0.25">
      <c r="A37" s="200">
        <v>37</v>
      </c>
      <c r="B37" s="211" t="str">
        <f>IF('FILIACIÓN '!Q44="","",'FILIACIÓN '!Q44)</f>
        <v xml:space="preserve">  </v>
      </c>
    </row>
    <row r="38" spans="1:2" hidden="1" x14ac:dyDescent="0.25">
      <c r="A38" s="200">
        <v>38</v>
      </c>
      <c r="B38" s="211" t="str">
        <f>IF('FILIACIÓN '!Q45="","",'FILIACIÓN '!Q45)</f>
        <v xml:space="preserve">  </v>
      </c>
    </row>
    <row r="39" spans="1:2" hidden="1" x14ac:dyDescent="0.25">
      <c r="A39" s="200">
        <v>39</v>
      </c>
      <c r="B39" s="211" t="str">
        <f>IF('FILIACIÓN '!Q46="","",'FILIACIÓN '!Q46)</f>
        <v xml:space="preserve">  </v>
      </c>
    </row>
    <row r="40" spans="1:2" hidden="1" x14ac:dyDescent="0.25">
      <c r="A40" s="200">
        <v>40</v>
      </c>
      <c r="B40" s="211" t="str">
        <f>IF('FILIACIÓN '!Q47="","",'FILIACIÓN '!Q47)</f>
        <v xml:space="preserve">  </v>
      </c>
    </row>
    <row r="41" spans="1:2" hidden="1" x14ac:dyDescent="0.25">
      <c r="A41" s="200">
        <v>41</v>
      </c>
      <c r="B41" s="211" t="str">
        <f>IF('FILIACIÓN '!Q48="","",'FILIACIÓN '!Q48)</f>
        <v xml:space="preserve">  </v>
      </c>
    </row>
    <row r="42" spans="1:2" hidden="1" x14ac:dyDescent="0.25">
      <c r="A42" s="200">
        <v>42</v>
      </c>
      <c r="B42" s="211" t="str">
        <f>IF('FILIACIÓN '!Q49="","",'FILIACIÓN '!Q49)</f>
        <v xml:space="preserve">  </v>
      </c>
    </row>
    <row r="43" spans="1:2" hidden="1" x14ac:dyDescent="0.25">
      <c r="A43" s="200">
        <v>43</v>
      </c>
      <c r="B43" s="211" t="str">
        <f>IF('FILIACIÓN '!Q50="","",'FILIACIÓN '!Q50)</f>
        <v xml:space="preserve">  </v>
      </c>
    </row>
    <row r="44" spans="1:2" hidden="1" x14ac:dyDescent="0.25">
      <c r="A44" s="200">
        <v>44</v>
      </c>
      <c r="B44" s="211" t="str">
        <f>IF('FILIACIÓN '!Q51="","",'FILIACIÓN '!Q51)</f>
        <v xml:space="preserve">  </v>
      </c>
    </row>
    <row r="45" spans="1:2" hidden="1" x14ac:dyDescent="0.25">
      <c r="A45" s="200">
        <v>45</v>
      </c>
      <c r="B45" s="211" t="str">
        <f>IF('FILIACIÓN '!Q52="","",'FILIACIÓN '!Q52)</f>
        <v xml:space="preserve">  </v>
      </c>
    </row>
    <row r="46" spans="1:2" x14ac:dyDescent="0.25">
      <c r="B46" s="201"/>
    </row>
    <row r="47" spans="1:2" x14ac:dyDescent="0.25">
      <c r="B47" s="201"/>
    </row>
    <row r="48" spans="1:2" x14ac:dyDescent="0.25">
      <c r="B48" s="201"/>
    </row>
  </sheetData>
  <sheetProtection algorithmName="SHA-512" hashValue="TSLFEtTpfBaEve0A6aR1lc5hhAH0i8TzFH4phfhCxQC0/ApzZ6L0iEgLQU7ENfx35+2RMKeVWVirvFeXK7MV4A==" saltValue="OlQy0BKRKYnydoOMmOSjrw==" spinCount="100000" sheet="1" formatCells="0" sort="0"/>
  <sortState xmlns:xlrd2="http://schemas.microsoft.com/office/spreadsheetml/2017/richdata2" ref="B1:B41">
    <sortCondition ref="B41"/>
  </sortState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>
    <tabColor rgb="FF660066"/>
    <pageSetUpPr fitToPage="1"/>
  </sheetPr>
  <dimension ref="A1:AA55"/>
  <sheetViews>
    <sheetView view="pageBreakPreview" zoomScaleNormal="100" zoomScaleSheetLayoutView="100" workbookViewId="0">
      <selection activeCell="R11" sqref="R11"/>
    </sheetView>
  </sheetViews>
  <sheetFormatPr baseColWidth="10" defaultColWidth="10.5703125" defaultRowHeight="15" x14ac:dyDescent="0.25"/>
  <cols>
    <col min="1" max="1" width="2.85546875" customWidth="1"/>
    <col min="2" max="2" width="33.5703125" customWidth="1"/>
    <col min="3" max="3" width="3.7109375" customWidth="1"/>
    <col min="4" max="10" width="4.7109375" customWidth="1"/>
    <col min="11" max="11" width="3.7109375" customWidth="1"/>
    <col min="12" max="18" width="4.7109375" customWidth="1"/>
    <col min="19" max="20" width="3.7109375" customWidth="1"/>
    <col min="21" max="21" width="2.7109375" customWidth="1"/>
    <col min="22" max="22" width="5.28515625" customWidth="1"/>
    <col min="23" max="27" width="5" style="261" customWidth="1"/>
    <col min="28" max="29" width="5" customWidth="1"/>
  </cols>
  <sheetData>
    <row r="1" spans="1:27" ht="12" customHeight="1" x14ac:dyDescent="0.25">
      <c r="A1" s="101" t="str">
        <f>NOMINA!$F$1</f>
        <v>U.E. "BEATRIZ HARTMANN DE BEDREGAL"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</row>
    <row r="2" spans="1:27" s="266" customFormat="1" ht="16.5" customHeight="1" x14ac:dyDescent="0.2">
      <c r="A2" s="454" t="s">
        <v>167</v>
      </c>
      <c r="B2" s="454"/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454"/>
      <c r="Q2" s="454"/>
      <c r="R2" s="454"/>
      <c r="S2" s="454"/>
      <c r="T2" s="454"/>
      <c r="U2" s="454"/>
      <c r="V2" s="454"/>
    </row>
    <row r="3" spans="1:27" ht="18.95" customHeight="1" x14ac:dyDescent="0.25">
      <c r="A3" s="174" t="str">
        <f>NOMINA!$C$1</f>
        <v>PROFESOR(A): SARA VALDIVIA ARANCIBIA</v>
      </c>
      <c r="B3" s="175"/>
      <c r="C3" s="174"/>
      <c r="D3" s="174"/>
      <c r="E3" s="174"/>
      <c r="F3" s="174"/>
      <c r="G3" s="22"/>
      <c r="H3" s="22"/>
      <c r="I3" s="174"/>
      <c r="J3" s="174" t="s">
        <v>3</v>
      </c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</row>
    <row r="4" spans="1:27" ht="18.95" customHeight="1" x14ac:dyDescent="0.25">
      <c r="A4" s="176" t="str">
        <f>NOMINA!$C$2</f>
        <v>CURSO: 5º "A" PRIMARIA</v>
      </c>
      <c r="B4" s="177"/>
      <c r="C4" s="176"/>
      <c r="D4" s="174"/>
      <c r="E4" s="174"/>
      <c r="F4" s="174"/>
      <c r="G4" s="22"/>
      <c r="H4" s="22"/>
      <c r="I4" s="174"/>
      <c r="J4" s="174" t="str">
        <f>NOMINA!$C$4</f>
        <v>GESTIÓN: 2024</v>
      </c>
      <c r="K4" s="174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</row>
    <row r="5" spans="1:27" ht="15.75" customHeight="1" x14ac:dyDescent="0.25">
      <c r="A5" s="458" t="s">
        <v>0</v>
      </c>
      <c r="B5" s="113" t="s">
        <v>150</v>
      </c>
      <c r="C5" s="451" t="s">
        <v>430</v>
      </c>
      <c r="D5" s="466" t="s">
        <v>432</v>
      </c>
      <c r="E5" s="466"/>
      <c r="F5" s="466"/>
      <c r="G5" s="466"/>
      <c r="H5" s="466"/>
      <c r="I5" s="466"/>
      <c r="J5" s="466"/>
      <c r="K5" s="467"/>
      <c r="L5" s="468" t="s">
        <v>433</v>
      </c>
      <c r="M5" s="469"/>
      <c r="N5" s="469"/>
      <c r="O5" s="469"/>
      <c r="P5" s="469"/>
      <c r="Q5" s="469"/>
      <c r="R5" s="469"/>
      <c r="S5" s="470"/>
      <c r="T5" s="451" t="s">
        <v>431</v>
      </c>
      <c r="U5" s="463" t="s">
        <v>436</v>
      </c>
      <c r="V5" s="455" t="s">
        <v>166</v>
      </c>
    </row>
    <row r="6" spans="1:27" ht="66" customHeight="1" x14ac:dyDescent="0.25">
      <c r="A6" s="458"/>
      <c r="B6" s="178"/>
      <c r="C6" s="452"/>
      <c r="D6" s="459"/>
      <c r="E6" s="449"/>
      <c r="F6" s="449"/>
      <c r="G6" s="449" t="s">
        <v>168</v>
      </c>
      <c r="H6" s="449"/>
      <c r="I6" s="449"/>
      <c r="J6" s="461"/>
      <c r="K6" s="447" t="s">
        <v>188</v>
      </c>
      <c r="L6" s="459" t="s">
        <v>169</v>
      </c>
      <c r="M6" s="449"/>
      <c r="N6" s="449"/>
      <c r="O6" s="449"/>
      <c r="P6" s="449"/>
      <c r="Q6" s="449"/>
      <c r="R6" s="461"/>
      <c r="S6" s="447" t="s">
        <v>188</v>
      </c>
      <c r="T6" s="452"/>
      <c r="U6" s="464"/>
      <c r="V6" s="456"/>
    </row>
    <row r="7" spans="1:27" ht="58.5" customHeight="1" x14ac:dyDescent="0.25">
      <c r="A7" s="458"/>
      <c r="B7" s="257" t="s">
        <v>165</v>
      </c>
      <c r="C7" s="453"/>
      <c r="D7" s="460"/>
      <c r="E7" s="450"/>
      <c r="F7" s="450"/>
      <c r="G7" s="450"/>
      <c r="H7" s="450"/>
      <c r="I7" s="450"/>
      <c r="J7" s="462"/>
      <c r="K7" s="448"/>
      <c r="L7" s="460"/>
      <c r="M7" s="450"/>
      <c r="N7" s="450"/>
      <c r="O7" s="450"/>
      <c r="P7" s="450"/>
      <c r="Q7" s="450"/>
      <c r="R7" s="462"/>
      <c r="S7" s="448"/>
      <c r="T7" s="453"/>
      <c r="U7" s="465"/>
      <c r="V7" s="457"/>
      <c r="X7" s="260" t="s">
        <v>404</v>
      </c>
      <c r="Y7" s="260" t="s">
        <v>405</v>
      </c>
      <c r="Z7" s="260" t="s">
        <v>406</v>
      </c>
    </row>
    <row r="8" spans="1:27" s="182" customFormat="1" ht="26.1" customHeight="1" x14ac:dyDescent="0.25">
      <c r="A8" s="183">
        <v>1</v>
      </c>
      <c r="B8" s="188" t="str">
        <f>IF(NOMINA!B1="","",NOMINA!B1)</f>
        <v xml:space="preserve"> TORREZ CAMILA VICTORIA</v>
      </c>
      <c r="C8" s="258" t="str">
        <f>IF('EVAL SER Y DECIDIR'!H8="","",'EVAL SER Y DECIDIR'!H8)</f>
        <v/>
      </c>
      <c r="D8" s="156"/>
      <c r="E8" s="156"/>
      <c r="F8" s="156"/>
      <c r="G8" s="156"/>
      <c r="H8" s="156"/>
      <c r="I8" s="156"/>
      <c r="J8" s="157"/>
      <c r="K8" s="265" t="str">
        <f t="shared" ref="K8:K55" si="0">IF(ISERROR(ROUND(AVERAGE(D8:J8),0)),"",ROUND(AVERAGE(D8:J8),0))</f>
        <v/>
      </c>
      <c r="L8" s="156"/>
      <c r="M8" s="156"/>
      <c r="N8" s="156"/>
      <c r="O8" s="156"/>
      <c r="P8" s="156"/>
      <c r="Q8" s="156"/>
      <c r="R8" s="157"/>
      <c r="S8" s="265" t="str">
        <f t="shared" ref="S8:S55" si="1">IF(ISERROR(ROUND(AVERAGE(L8:R8),0)),"",ROUND(AVERAGE(L8:R8),0))</f>
        <v/>
      </c>
      <c r="T8" s="258" t="str">
        <f>IF('EVAL SER Y DECIDIR'!N8="","",'EVAL SER Y DECIDIR'!N8)</f>
        <v/>
      </c>
      <c r="U8" s="160" t="str">
        <f>IF(AUTOEVALUACIÓN!C8="","",AUTOEVALUACIÓN!C8)</f>
        <v/>
      </c>
      <c r="V8" s="264" t="str">
        <f>IF(OR(C8="",K8="",S8="",T8="",U8=""),"",SUM(C8,K8,S8,T8,U8))</f>
        <v/>
      </c>
      <c r="W8" s="262"/>
      <c r="X8" s="262">
        <f>COUNTIFS(V8:V52,"&lt;101",V8:V52,"&gt;0")</f>
        <v>0</v>
      </c>
      <c r="Y8" s="263">
        <f>COUNTIFS(V8:V52,"&lt;51",V8:V52,"&gt;1")</f>
        <v>0</v>
      </c>
      <c r="Z8" s="263">
        <f>X8-Y8</f>
        <v>0</v>
      </c>
      <c r="AA8" s="263"/>
    </row>
    <row r="9" spans="1:27" s="182" customFormat="1" ht="26.1" customHeight="1" x14ac:dyDescent="0.25">
      <c r="A9" s="183">
        <v>2</v>
      </c>
      <c r="B9" s="188" t="str">
        <f>IF(NOMINA!B2="","",NOMINA!B2)</f>
        <v>AZERO BLANCO SARAH JOYCE</v>
      </c>
      <c r="C9" s="258" t="str">
        <f>IF('EVAL SER Y DECIDIR'!H9="","",'EVAL SER Y DECIDIR'!H9)</f>
        <v/>
      </c>
      <c r="D9" s="156"/>
      <c r="E9" s="156"/>
      <c r="F9" s="156"/>
      <c r="G9" s="156"/>
      <c r="H9" s="156"/>
      <c r="I9" s="156"/>
      <c r="J9" s="157"/>
      <c r="K9" s="265" t="str">
        <f t="shared" si="0"/>
        <v/>
      </c>
      <c r="L9" s="156"/>
      <c r="M9" s="156"/>
      <c r="N9" s="156"/>
      <c r="O9" s="156"/>
      <c r="P9" s="156"/>
      <c r="Q9" s="156"/>
      <c r="R9" s="157"/>
      <c r="S9" s="265" t="str">
        <f t="shared" si="1"/>
        <v/>
      </c>
      <c r="T9" s="258" t="str">
        <f>IF('EVAL SER Y DECIDIR'!N9="","",'EVAL SER Y DECIDIR'!N9)</f>
        <v/>
      </c>
      <c r="U9" s="160" t="str">
        <f>IF(AUTOEVALUACIÓN!C9="","",AUTOEVALUACIÓN!C9)</f>
        <v/>
      </c>
      <c r="V9" s="264" t="str">
        <f t="shared" ref="V9:V55" si="2">IF(OR(C9="",K9="",S9="",T9="",U9=""),"",SUM(C9,K9,S9,T9,U9))</f>
        <v/>
      </c>
      <c r="W9" s="262"/>
      <c r="X9" s="262"/>
      <c r="Y9" s="263"/>
      <c r="Z9" s="263"/>
      <c r="AA9" s="263"/>
    </row>
    <row r="10" spans="1:27" s="182" customFormat="1" ht="26.1" customHeight="1" x14ac:dyDescent="0.25">
      <c r="A10" s="183">
        <v>3</v>
      </c>
      <c r="B10" s="188" t="str">
        <f>IF(NOMINA!B3="","",NOMINA!B3)</f>
        <v xml:space="preserve">BAUTISTA MITA RODRIGO </v>
      </c>
      <c r="C10" s="258" t="str">
        <f>IF('EVAL SER Y DECIDIR'!H10="","",'EVAL SER Y DECIDIR'!H10)</f>
        <v/>
      </c>
      <c r="D10" s="156"/>
      <c r="E10" s="156"/>
      <c r="F10" s="156"/>
      <c r="G10" s="156"/>
      <c r="H10" s="156"/>
      <c r="I10" s="156"/>
      <c r="J10" s="157"/>
      <c r="K10" s="265" t="str">
        <f t="shared" si="0"/>
        <v/>
      </c>
      <c r="L10" s="156"/>
      <c r="M10" s="156"/>
      <c r="N10" s="156"/>
      <c r="O10" s="156"/>
      <c r="P10" s="156"/>
      <c r="Q10" s="156"/>
      <c r="R10" s="157"/>
      <c r="S10" s="265" t="str">
        <f t="shared" si="1"/>
        <v/>
      </c>
      <c r="T10" s="258" t="str">
        <f>IF('EVAL SER Y DECIDIR'!N10="","",'EVAL SER Y DECIDIR'!N10)</f>
        <v/>
      </c>
      <c r="U10" s="160" t="str">
        <f>IF(AUTOEVALUACIÓN!C10="","",AUTOEVALUACIÓN!C10)</f>
        <v/>
      </c>
      <c r="V10" s="264" t="str">
        <f t="shared" si="2"/>
        <v/>
      </c>
      <c r="W10" s="262"/>
      <c r="X10" s="262"/>
      <c r="Y10" s="263"/>
      <c r="Z10" s="263"/>
      <c r="AA10" s="263"/>
    </row>
    <row r="11" spans="1:27" s="182" customFormat="1" ht="26.1" customHeight="1" x14ac:dyDescent="0.25">
      <c r="A11" s="183">
        <v>4</v>
      </c>
      <c r="B11" s="188" t="str">
        <f>IF(NOMINA!B4="","",NOMINA!B4)</f>
        <v>CANSECO PEREDO ANGELINA ISABELLA</v>
      </c>
      <c r="C11" s="258" t="str">
        <f>IF('EVAL SER Y DECIDIR'!H11="","",'EVAL SER Y DECIDIR'!H11)</f>
        <v/>
      </c>
      <c r="D11" s="156"/>
      <c r="E11" s="156"/>
      <c r="F11" s="156"/>
      <c r="G11" s="156"/>
      <c r="H11" s="156"/>
      <c r="I11" s="156"/>
      <c r="J11" s="157"/>
      <c r="K11" s="265" t="str">
        <f t="shared" si="0"/>
        <v/>
      </c>
      <c r="L11" s="156"/>
      <c r="M11" s="156"/>
      <c r="N11" s="156"/>
      <c r="O11" s="156"/>
      <c r="P11" s="156"/>
      <c r="Q11" s="156"/>
      <c r="R11" s="157"/>
      <c r="S11" s="265" t="str">
        <f t="shared" si="1"/>
        <v/>
      </c>
      <c r="T11" s="258" t="str">
        <f>IF('EVAL SER Y DECIDIR'!N11="","",'EVAL SER Y DECIDIR'!N11)</f>
        <v/>
      </c>
      <c r="U11" s="160" t="str">
        <f>IF(AUTOEVALUACIÓN!C11="","",AUTOEVALUACIÓN!C11)</f>
        <v/>
      </c>
      <c r="V11" s="264" t="str">
        <f t="shared" si="2"/>
        <v/>
      </c>
      <c r="W11" s="262"/>
      <c r="X11" s="262"/>
      <c r="Y11" s="263"/>
      <c r="Z11" s="263"/>
      <c r="AA11" s="263"/>
    </row>
    <row r="12" spans="1:27" s="182" customFormat="1" ht="26.1" customHeight="1" x14ac:dyDescent="0.25">
      <c r="A12" s="183">
        <v>5</v>
      </c>
      <c r="B12" s="188" t="str">
        <f>IF(NOMINA!B5="","",NOMINA!B5)</f>
        <v>CERVANTES GUTIERREZ LUIS FERNANDO</v>
      </c>
      <c r="C12" s="258" t="str">
        <f>IF('EVAL SER Y DECIDIR'!H12="","",'EVAL SER Y DECIDIR'!H12)</f>
        <v/>
      </c>
      <c r="D12" s="156"/>
      <c r="E12" s="156"/>
      <c r="F12" s="156"/>
      <c r="G12" s="156"/>
      <c r="H12" s="156"/>
      <c r="I12" s="156"/>
      <c r="J12" s="157"/>
      <c r="K12" s="265" t="str">
        <f t="shared" si="0"/>
        <v/>
      </c>
      <c r="L12" s="156"/>
      <c r="M12" s="156"/>
      <c r="N12" s="156"/>
      <c r="O12" s="156"/>
      <c r="P12" s="156"/>
      <c r="Q12" s="156"/>
      <c r="R12" s="157"/>
      <c r="S12" s="265" t="str">
        <f t="shared" si="1"/>
        <v/>
      </c>
      <c r="T12" s="258" t="str">
        <f>IF('EVAL SER Y DECIDIR'!N12="","",'EVAL SER Y DECIDIR'!N12)</f>
        <v/>
      </c>
      <c r="U12" s="160" t="str">
        <f>IF(AUTOEVALUACIÓN!C12="","",AUTOEVALUACIÓN!C12)</f>
        <v/>
      </c>
      <c r="V12" s="264" t="str">
        <f t="shared" si="2"/>
        <v/>
      </c>
      <c r="W12" s="262"/>
      <c r="X12" s="262"/>
      <c r="Y12" s="263"/>
      <c r="Z12" s="263"/>
      <c r="AA12" s="263"/>
    </row>
    <row r="13" spans="1:27" s="182" customFormat="1" ht="26.1" customHeight="1" x14ac:dyDescent="0.25">
      <c r="A13" s="183">
        <v>6</v>
      </c>
      <c r="B13" s="188" t="str">
        <f>IF(NOMINA!B6="","",NOMINA!B6)</f>
        <v>COLQUE QUENTA MICHELLE ANGELETH</v>
      </c>
      <c r="C13" s="258" t="str">
        <f>IF('EVAL SER Y DECIDIR'!H13="","",'EVAL SER Y DECIDIR'!H13)</f>
        <v/>
      </c>
      <c r="D13" s="156"/>
      <c r="E13" s="156"/>
      <c r="F13" s="156"/>
      <c r="G13" s="156"/>
      <c r="H13" s="156"/>
      <c r="I13" s="156"/>
      <c r="J13" s="157"/>
      <c r="K13" s="265" t="str">
        <f t="shared" si="0"/>
        <v/>
      </c>
      <c r="L13" s="156"/>
      <c r="M13" s="156"/>
      <c r="N13" s="156"/>
      <c r="O13" s="156"/>
      <c r="P13" s="156"/>
      <c r="Q13" s="156"/>
      <c r="R13" s="157"/>
      <c r="S13" s="265" t="str">
        <f t="shared" si="1"/>
        <v/>
      </c>
      <c r="T13" s="258" t="str">
        <f>IF('EVAL SER Y DECIDIR'!N13="","",'EVAL SER Y DECIDIR'!N13)</f>
        <v/>
      </c>
      <c r="U13" s="160" t="str">
        <f>IF(AUTOEVALUACIÓN!C13="","",AUTOEVALUACIÓN!C13)</f>
        <v/>
      </c>
      <c r="V13" s="264" t="str">
        <f t="shared" si="2"/>
        <v/>
      </c>
      <c r="W13" s="262"/>
      <c r="X13" s="262"/>
      <c r="Y13" s="263"/>
      <c r="Z13" s="263"/>
      <c r="AA13" s="263"/>
    </row>
    <row r="14" spans="1:27" s="182" customFormat="1" ht="26.1" customHeight="1" x14ac:dyDescent="0.25">
      <c r="A14" s="183">
        <v>7</v>
      </c>
      <c r="B14" s="188" t="str">
        <f>IF(NOMINA!B7="","",NOMINA!B7)</f>
        <v>CORDOVA MONTAÑO KENDALL MATIAS</v>
      </c>
      <c r="C14" s="258" t="str">
        <f>IF('EVAL SER Y DECIDIR'!H14="","",'EVAL SER Y DECIDIR'!H14)</f>
        <v/>
      </c>
      <c r="D14" s="156"/>
      <c r="E14" s="156"/>
      <c r="F14" s="156"/>
      <c r="G14" s="156"/>
      <c r="H14" s="156"/>
      <c r="I14" s="156"/>
      <c r="J14" s="157"/>
      <c r="K14" s="265" t="str">
        <f t="shared" si="0"/>
        <v/>
      </c>
      <c r="L14" s="156"/>
      <c r="M14" s="156"/>
      <c r="N14" s="156"/>
      <c r="O14" s="156"/>
      <c r="P14" s="156"/>
      <c r="Q14" s="156"/>
      <c r="R14" s="157"/>
      <c r="S14" s="265" t="str">
        <f t="shared" si="1"/>
        <v/>
      </c>
      <c r="T14" s="258" t="str">
        <f>IF('EVAL SER Y DECIDIR'!N14="","",'EVAL SER Y DECIDIR'!N14)</f>
        <v/>
      </c>
      <c r="U14" s="160" t="str">
        <f>IF(AUTOEVALUACIÓN!C14="","",AUTOEVALUACIÓN!C14)</f>
        <v/>
      </c>
      <c r="V14" s="264" t="str">
        <f t="shared" si="2"/>
        <v/>
      </c>
      <c r="W14" s="262"/>
      <c r="X14" s="262"/>
      <c r="Y14" s="263"/>
      <c r="Z14" s="263"/>
      <c r="AA14" s="263"/>
    </row>
    <row r="15" spans="1:27" s="182" customFormat="1" ht="26.1" customHeight="1" x14ac:dyDescent="0.25">
      <c r="A15" s="183">
        <v>8</v>
      </c>
      <c r="B15" s="188" t="str">
        <f>IF(NOMINA!B8="","",NOMINA!B8)</f>
        <v xml:space="preserve">CUCHALLO ALORAS CHRISTOPHER </v>
      </c>
      <c r="C15" s="258" t="str">
        <f>IF('EVAL SER Y DECIDIR'!H15="","",'EVAL SER Y DECIDIR'!H15)</f>
        <v/>
      </c>
      <c r="D15" s="156"/>
      <c r="E15" s="156"/>
      <c r="F15" s="156"/>
      <c r="G15" s="156"/>
      <c r="H15" s="156"/>
      <c r="I15" s="156"/>
      <c r="J15" s="157"/>
      <c r="K15" s="265" t="str">
        <f t="shared" si="0"/>
        <v/>
      </c>
      <c r="L15" s="156"/>
      <c r="M15" s="156"/>
      <c r="N15" s="156"/>
      <c r="O15" s="156"/>
      <c r="P15" s="156"/>
      <c r="Q15" s="156"/>
      <c r="R15" s="157"/>
      <c r="S15" s="265" t="str">
        <f t="shared" si="1"/>
        <v/>
      </c>
      <c r="T15" s="258" t="str">
        <f>IF('EVAL SER Y DECIDIR'!N15="","",'EVAL SER Y DECIDIR'!N15)</f>
        <v/>
      </c>
      <c r="U15" s="160" t="str">
        <f>IF(AUTOEVALUACIÓN!C15="","",AUTOEVALUACIÓN!C15)</f>
        <v/>
      </c>
      <c r="V15" s="264" t="str">
        <f t="shared" si="2"/>
        <v/>
      </c>
      <c r="W15" s="262"/>
      <c r="X15" s="262"/>
      <c r="Y15" s="263"/>
      <c r="Z15" s="263"/>
      <c r="AA15" s="263"/>
    </row>
    <row r="16" spans="1:27" s="182" customFormat="1" ht="26.1" customHeight="1" x14ac:dyDescent="0.25">
      <c r="A16" s="183">
        <v>9</v>
      </c>
      <c r="B16" s="188" t="str">
        <f>IF(NOMINA!B9="","",NOMINA!B9)</f>
        <v>DUARTE MELO ANA CLARA</v>
      </c>
      <c r="C16" s="258" t="str">
        <f>IF('EVAL SER Y DECIDIR'!H16="","",'EVAL SER Y DECIDIR'!H16)</f>
        <v/>
      </c>
      <c r="D16" s="156"/>
      <c r="E16" s="156"/>
      <c r="F16" s="156"/>
      <c r="G16" s="156"/>
      <c r="H16" s="156"/>
      <c r="I16" s="156"/>
      <c r="J16" s="157"/>
      <c r="K16" s="265" t="str">
        <f t="shared" si="0"/>
        <v/>
      </c>
      <c r="L16" s="156"/>
      <c r="M16" s="156"/>
      <c r="N16" s="156"/>
      <c r="O16" s="156"/>
      <c r="P16" s="156"/>
      <c r="Q16" s="156"/>
      <c r="R16" s="157"/>
      <c r="S16" s="265" t="str">
        <f t="shared" si="1"/>
        <v/>
      </c>
      <c r="T16" s="258" t="str">
        <f>IF('EVAL SER Y DECIDIR'!N16="","",'EVAL SER Y DECIDIR'!N16)</f>
        <v/>
      </c>
      <c r="U16" s="160" t="str">
        <f>IF(AUTOEVALUACIÓN!C16="","",AUTOEVALUACIÓN!C16)</f>
        <v/>
      </c>
      <c r="V16" s="264" t="str">
        <f t="shared" si="2"/>
        <v/>
      </c>
      <c r="W16" s="262"/>
      <c r="X16" s="262"/>
      <c r="Y16" s="263"/>
      <c r="Z16" s="263"/>
      <c r="AA16" s="263"/>
    </row>
    <row r="17" spans="1:27" s="182" customFormat="1" ht="26.1" customHeight="1" x14ac:dyDescent="0.25">
      <c r="A17" s="183">
        <v>10</v>
      </c>
      <c r="B17" s="188" t="str">
        <f>IF(NOMINA!B10="","",NOMINA!B10)</f>
        <v>GONZALES ROJAS ANTONELLA INDIRA</v>
      </c>
      <c r="C17" s="258" t="str">
        <f>IF('EVAL SER Y DECIDIR'!H17="","",'EVAL SER Y DECIDIR'!H17)</f>
        <v/>
      </c>
      <c r="D17" s="156"/>
      <c r="E17" s="156"/>
      <c r="F17" s="156"/>
      <c r="G17" s="156"/>
      <c r="H17" s="156"/>
      <c r="I17" s="156"/>
      <c r="J17" s="157"/>
      <c r="K17" s="265" t="str">
        <f t="shared" si="0"/>
        <v/>
      </c>
      <c r="L17" s="156"/>
      <c r="M17" s="156"/>
      <c r="N17" s="156"/>
      <c r="O17" s="156"/>
      <c r="P17" s="156"/>
      <c r="Q17" s="156"/>
      <c r="R17" s="157"/>
      <c r="S17" s="265" t="str">
        <f t="shared" si="1"/>
        <v/>
      </c>
      <c r="T17" s="258" t="str">
        <f>IF('EVAL SER Y DECIDIR'!N17="","",'EVAL SER Y DECIDIR'!N17)</f>
        <v/>
      </c>
      <c r="U17" s="160" t="str">
        <f>IF(AUTOEVALUACIÓN!C17="","",AUTOEVALUACIÓN!C17)</f>
        <v/>
      </c>
      <c r="V17" s="264" t="str">
        <f t="shared" si="2"/>
        <v/>
      </c>
      <c r="W17" s="262"/>
      <c r="X17" s="262"/>
      <c r="Y17" s="263"/>
      <c r="Z17" s="263"/>
      <c r="AA17" s="263"/>
    </row>
    <row r="18" spans="1:27" s="182" customFormat="1" ht="26.1" customHeight="1" x14ac:dyDescent="0.25">
      <c r="A18" s="183">
        <v>11</v>
      </c>
      <c r="B18" s="188" t="str">
        <f>IF(NOMINA!B11="","",NOMINA!B11)</f>
        <v>GUERRA PANTIGOSO ROGER ALEJANDRO</v>
      </c>
      <c r="C18" s="258" t="str">
        <f>IF('EVAL SER Y DECIDIR'!H18="","",'EVAL SER Y DECIDIR'!H18)</f>
        <v/>
      </c>
      <c r="D18" s="156"/>
      <c r="E18" s="156"/>
      <c r="F18" s="156"/>
      <c r="G18" s="156"/>
      <c r="H18" s="156"/>
      <c r="I18" s="156"/>
      <c r="J18" s="157"/>
      <c r="K18" s="265" t="str">
        <f t="shared" si="0"/>
        <v/>
      </c>
      <c r="L18" s="156"/>
      <c r="M18" s="156"/>
      <c r="N18" s="156"/>
      <c r="O18" s="156"/>
      <c r="P18" s="156"/>
      <c r="Q18" s="156"/>
      <c r="R18" s="157"/>
      <c r="S18" s="265" t="str">
        <f t="shared" si="1"/>
        <v/>
      </c>
      <c r="T18" s="258" t="str">
        <f>IF('EVAL SER Y DECIDIR'!N18="","",'EVAL SER Y DECIDIR'!N18)</f>
        <v/>
      </c>
      <c r="U18" s="160" t="str">
        <f>IF(AUTOEVALUACIÓN!C18="","",AUTOEVALUACIÓN!C18)</f>
        <v/>
      </c>
      <c r="V18" s="264" t="str">
        <f t="shared" si="2"/>
        <v/>
      </c>
      <c r="W18" s="262"/>
      <c r="X18" s="262"/>
      <c r="Y18" s="263"/>
      <c r="Z18" s="263"/>
      <c r="AA18" s="263"/>
    </row>
    <row r="19" spans="1:27" s="182" customFormat="1" ht="26.1" customHeight="1" x14ac:dyDescent="0.25">
      <c r="A19" s="183">
        <v>12</v>
      </c>
      <c r="B19" s="188" t="str">
        <f>IF(NOMINA!B12="","",NOMINA!B12)</f>
        <v>LEON GARNICA JUNIOR ISAIAS</v>
      </c>
      <c r="C19" s="258" t="str">
        <f>IF('EVAL SER Y DECIDIR'!H19="","",'EVAL SER Y DECIDIR'!H19)</f>
        <v/>
      </c>
      <c r="D19" s="156"/>
      <c r="E19" s="156"/>
      <c r="F19" s="156"/>
      <c r="G19" s="156"/>
      <c r="H19" s="156"/>
      <c r="I19" s="156"/>
      <c r="J19" s="157"/>
      <c r="K19" s="265" t="str">
        <f t="shared" si="0"/>
        <v/>
      </c>
      <c r="L19" s="156"/>
      <c r="M19" s="156"/>
      <c r="N19" s="156"/>
      <c r="O19" s="156"/>
      <c r="P19" s="156"/>
      <c r="Q19" s="156"/>
      <c r="R19" s="157"/>
      <c r="S19" s="265" t="str">
        <f t="shared" si="1"/>
        <v/>
      </c>
      <c r="T19" s="258" t="str">
        <f>IF('EVAL SER Y DECIDIR'!N19="","",'EVAL SER Y DECIDIR'!N19)</f>
        <v/>
      </c>
      <c r="U19" s="160" t="str">
        <f>IF(AUTOEVALUACIÓN!C19="","",AUTOEVALUACIÓN!C19)</f>
        <v/>
      </c>
      <c r="V19" s="264" t="str">
        <f t="shared" si="2"/>
        <v/>
      </c>
      <c r="W19" s="262"/>
      <c r="X19" s="262"/>
      <c r="Y19" s="263"/>
      <c r="Z19" s="263"/>
      <c r="AA19" s="263"/>
    </row>
    <row r="20" spans="1:27" s="182" customFormat="1" ht="26.1" customHeight="1" x14ac:dyDescent="0.25">
      <c r="A20" s="183">
        <v>13</v>
      </c>
      <c r="B20" s="188" t="str">
        <f>IF(NOMINA!B13="","",NOMINA!B13)</f>
        <v>MAMANI ESTRADA MARISOL CARMEN</v>
      </c>
      <c r="C20" s="258" t="str">
        <f>IF('EVAL SER Y DECIDIR'!H20="","",'EVAL SER Y DECIDIR'!H20)</f>
        <v/>
      </c>
      <c r="D20" s="156"/>
      <c r="E20" s="156"/>
      <c r="F20" s="156"/>
      <c r="G20" s="156"/>
      <c r="H20" s="156"/>
      <c r="I20" s="156"/>
      <c r="J20" s="157"/>
      <c r="K20" s="265" t="str">
        <f t="shared" si="0"/>
        <v/>
      </c>
      <c r="L20" s="156"/>
      <c r="M20" s="156"/>
      <c r="N20" s="156"/>
      <c r="O20" s="156"/>
      <c r="P20" s="156"/>
      <c r="Q20" s="156"/>
      <c r="R20" s="157"/>
      <c r="S20" s="265" t="str">
        <f t="shared" si="1"/>
        <v/>
      </c>
      <c r="T20" s="258" t="str">
        <f>IF('EVAL SER Y DECIDIR'!N20="","",'EVAL SER Y DECIDIR'!N20)</f>
        <v/>
      </c>
      <c r="U20" s="160" t="str">
        <f>IF(AUTOEVALUACIÓN!C20="","",AUTOEVALUACIÓN!C20)</f>
        <v/>
      </c>
      <c r="V20" s="264" t="str">
        <f t="shared" si="2"/>
        <v/>
      </c>
      <c r="W20" s="262"/>
      <c r="X20" s="262"/>
      <c r="Y20" s="263"/>
      <c r="Z20" s="263"/>
      <c r="AA20" s="263"/>
    </row>
    <row r="21" spans="1:27" s="182" customFormat="1" ht="26.1" customHeight="1" x14ac:dyDescent="0.25">
      <c r="A21" s="183">
        <v>14</v>
      </c>
      <c r="B21" s="188" t="str">
        <f>IF(NOMINA!B14="","",NOMINA!B14)</f>
        <v>MURILLO CALIZAYA DAVID GABRIEL</v>
      </c>
      <c r="C21" s="258" t="str">
        <f>IF('EVAL SER Y DECIDIR'!H21="","",'EVAL SER Y DECIDIR'!H21)</f>
        <v/>
      </c>
      <c r="D21" s="156"/>
      <c r="E21" s="156"/>
      <c r="F21" s="156"/>
      <c r="G21" s="156"/>
      <c r="H21" s="156"/>
      <c r="I21" s="156"/>
      <c r="J21" s="157"/>
      <c r="K21" s="265" t="str">
        <f t="shared" si="0"/>
        <v/>
      </c>
      <c r="L21" s="156"/>
      <c r="M21" s="156"/>
      <c r="N21" s="156"/>
      <c r="O21" s="156"/>
      <c r="P21" s="156"/>
      <c r="Q21" s="156"/>
      <c r="R21" s="157"/>
      <c r="S21" s="265" t="str">
        <f t="shared" si="1"/>
        <v/>
      </c>
      <c r="T21" s="258" t="str">
        <f>IF('EVAL SER Y DECIDIR'!N21="","",'EVAL SER Y DECIDIR'!N21)</f>
        <v/>
      </c>
      <c r="U21" s="160" t="str">
        <f>IF(AUTOEVALUACIÓN!C21="","",AUTOEVALUACIÓN!C21)</f>
        <v/>
      </c>
      <c r="V21" s="264" t="str">
        <f t="shared" si="2"/>
        <v/>
      </c>
      <c r="W21" s="262"/>
      <c r="X21" s="262"/>
      <c r="Y21" s="263"/>
      <c r="Z21" s="263"/>
      <c r="AA21" s="263"/>
    </row>
    <row r="22" spans="1:27" s="182" customFormat="1" ht="26.1" customHeight="1" x14ac:dyDescent="0.25">
      <c r="A22" s="183">
        <v>15</v>
      </c>
      <c r="B22" s="188" t="str">
        <f>IF(NOMINA!B15="","",NOMINA!B15)</f>
        <v xml:space="preserve">OROSCO LIMACHI ADRIAN </v>
      </c>
      <c r="C22" s="258" t="str">
        <f>IF('EVAL SER Y DECIDIR'!H22="","",'EVAL SER Y DECIDIR'!H22)</f>
        <v/>
      </c>
      <c r="D22" s="156"/>
      <c r="E22" s="156"/>
      <c r="F22" s="156"/>
      <c r="G22" s="156"/>
      <c r="H22" s="156"/>
      <c r="I22" s="156"/>
      <c r="J22" s="157"/>
      <c r="K22" s="265" t="str">
        <f t="shared" si="0"/>
        <v/>
      </c>
      <c r="L22" s="156"/>
      <c r="M22" s="156"/>
      <c r="N22" s="156"/>
      <c r="O22" s="156"/>
      <c r="P22" s="156"/>
      <c r="Q22" s="156"/>
      <c r="R22" s="157"/>
      <c r="S22" s="265" t="str">
        <f t="shared" si="1"/>
        <v/>
      </c>
      <c r="T22" s="258" t="str">
        <f>IF('EVAL SER Y DECIDIR'!N22="","",'EVAL SER Y DECIDIR'!N22)</f>
        <v/>
      </c>
      <c r="U22" s="160" t="str">
        <f>IF(AUTOEVALUACIÓN!C22="","",AUTOEVALUACIÓN!C22)</f>
        <v/>
      </c>
      <c r="V22" s="264" t="str">
        <f t="shared" si="2"/>
        <v/>
      </c>
      <c r="W22" s="262"/>
      <c r="X22" s="262"/>
      <c r="Y22" s="263"/>
      <c r="Z22" s="263"/>
      <c r="AA22" s="263"/>
    </row>
    <row r="23" spans="1:27" s="182" customFormat="1" ht="26.1" customHeight="1" x14ac:dyDescent="0.25">
      <c r="A23" s="183">
        <v>16</v>
      </c>
      <c r="B23" s="188" t="str">
        <f>IF(NOMINA!B16="","",NOMINA!B16)</f>
        <v xml:space="preserve">REINAGA CHOQUECALLATA DAYANA </v>
      </c>
      <c r="C23" s="258" t="str">
        <f>IF('EVAL SER Y DECIDIR'!H23="","",'EVAL SER Y DECIDIR'!H23)</f>
        <v/>
      </c>
      <c r="D23" s="156"/>
      <c r="E23" s="156"/>
      <c r="F23" s="156"/>
      <c r="G23" s="156"/>
      <c r="H23" s="156"/>
      <c r="I23" s="156"/>
      <c r="J23" s="157"/>
      <c r="K23" s="265" t="str">
        <f t="shared" si="0"/>
        <v/>
      </c>
      <c r="L23" s="156"/>
      <c r="M23" s="156"/>
      <c r="N23" s="156"/>
      <c r="O23" s="156"/>
      <c r="P23" s="156"/>
      <c r="Q23" s="156"/>
      <c r="R23" s="157"/>
      <c r="S23" s="265" t="str">
        <f t="shared" si="1"/>
        <v/>
      </c>
      <c r="T23" s="258" t="str">
        <f>IF('EVAL SER Y DECIDIR'!N23="","",'EVAL SER Y DECIDIR'!N23)</f>
        <v/>
      </c>
      <c r="U23" s="160" t="str">
        <f>IF(AUTOEVALUACIÓN!C23="","",AUTOEVALUACIÓN!C23)</f>
        <v/>
      </c>
      <c r="V23" s="264" t="str">
        <f t="shared" si="2"/>
        <v/>
      </c>
      <c r="W23" s="262"/>
      <c r="X23" s="262"/>
      <c r="Y23" s="263"/>
      <c r="Z23" s="263"/>
      <c r="AA23" s="263"/>
    </row>
    <row r="24" spans="1:27" s="182" customFormat="1" ht="26.1" customHeight="1" x14ac:dyDescent="0.25">
      <c r="A24" s="183">
        <v>17</v>
      </c>
      <c r="B24" s="188" t="str">
        <f>IF(NOMINA!B17="","",NOMINA!B17)</f>
        <v>RIVERO VIDAL LUZ MARIA</v>
      </c>
      <c r="C24" s="258" t="str">
        <f>IF('EVAL SER Y DECIDIR'!H24="","",'EVAL SER Y DECIDIR'!H24)</f>
        <v/>
      </c>
      <c r="D24" s="156"/>
      <c r="E24" s="156"/>
      <c r="F24" s="156"/>
      <c r="G24" s="156"/>
      <c r="H24" s="156"/>
      <c r="I24" s="156"/>
      <c r="J24" s="157"/>
      <c r="K24" s="265" t="str">
        <f t="shared" si="0"/>
        <v/>
      </c>
      <c r="L24" s="156"/>
      <c r="M24" s="156"/>
      <c r="N24" s="156"/>
      <c r="O24" s="156"/>
      <c r="P24" s="156"/>
      <c r="Q24" s="156"/>
      <c r="R24" s="157"/>
      <c r="S24" s="265" t="str">
        <f t="shared" si="1"/>
        <v/>
      </c>
      <c r="T24" s="258" t="str">
        <f>IF('EVAL SER Y DECIDIR'!N24="","",'EVAL SER Y DECIDIR'!N24)</f>
        <v/>
      </c>
      <c r="U24" s="160" t="str">
        <f>IF(AUTOEVALUACIÓN!C24="","",AUTOEVALUACIÓN!C24)</f>
        <v/>
      </c>
      <c r="V24" s="264" t="str">
        <f t="shared" si="2"/>
        <v/>
      </c>
      <c r="W24" s="262"/>
      <c r="X24" s="262"/>
      <c r="Y24" s="263"/>
      <c r="Z24" s="263"/>
      <c r="AA24" s="263"/>
    </row>
    <row r="25" spans="1:27" s="182" customFormat="1" ht="26.1" customHeight="1" x14ac:dyDescent="0.25">
      <c r="A25" s="183">
        <v>18</v>
      </c>
      <c r="B25" s="188" t="str">
        <f>IF(NOMINA!B18="","",NOMINA!B18)</f>
        <v>ROJAS MESA KIMBERLYN DARLY</v>
      </c>
      <c r="C25" s="258" t="str">
        <f>IF('EVAL SER Y DECIDIR'!H25="","",'EVAL SER Y DECIDIR'!H25)</f>
        <v/>
      </c>
      <c r="D25" s="156"/>
      <c r="E25" s="156"/>
      <c r="F25" s="156"/>
      <c r="G25" s="156"/>
      <c r="H25" s="156"/>
      <c r="I25" s="156"/>
      <c r="J25" s="157"/>
      <c r="K25" s="265" t="str">
        <f t="shared" si="0"/>
        <v/>
      </c>
      <c r="L25" s="156"/>
      <c r="M25" s="156"/>
      <c r="N25" s="156"/>
      <c r="O25" s="156"/>
      <c r="P25" s="156"/>
      <c r="Q25" s="156"/>
      <c r="R25" s="157"/>
      <c r="S25" s="265" t="str">
        <f t="shared" si="1"/>
        <v/>
      </c>
      <c r="T25" s="258" t="str">
        <f>IF('EVAL SER Y DECIDIR'!N25="","",'EVAL SER Y DECIDIR'!N25)</f>
        <v/>
      </c>
      <c r="U25" s="160" t="str">
        <f>IF(AUTOEVALUACIÓN!C25="","",AUTOEVALUACIÓN!C25)</f>
        <v/>
      </c>
      <c r="V25" s="264" t="str">
        <f t="shared" si="2"/>
        <v/>
      </c>
      <c r="W25" s="262"/>
      <c r="X25" s="262"/>
      <c r="Y25" s="263"/>
      <c r="Z25" s="263"/>
      <c r="AA25" s="263"/>
    </row>
    <row r="26" spans="1:27" s="182" customFormat="1" ht="26.1" customHeight="1" x14ac:dyDescent="0.25">
      <c r="A26" s="183">
        <v>19</v>
      </c>
      <c r="B26" s="188" t="str">
        <f>IF(NOMINA!B19="","",NOMINA!B19)</f>
        <v>SOLIZ SAAVEDRA FERNANDO MARTIN</v>
      </c>
      <c r="C26" s="258" t="str">
        <f>IF('EVAL SER Y DECIDIR'!H26="","",'EVAL SER Y DECIDIR'!H26)</f>
        <v/>
      </c>
      <c r="D26" s="156"/>
      <c r="E26" s="156"/>
      <c r="F26" s="156"/>
      <c r="G26" s="156"/>
      <c r="H26" s="156"/>
      <c r="I26" s="156"/>
      <c r="J26" s="157"/>
      <c r="K26" s="265" t="str">
        <f t="shared" si="0"/>
        <v/>
      </c>
      <c r="L26" s="156"/>
      <c r="M26" s="156"/>
      <c r="N26" s="156"/>
      <c r="O26" s="156"/>
      <c r="P26" s="156"/>
      <c r="Q26" s="156"/>
      <c r="R26" s="157"/>
      <c r="S26" s="265" t="str">
        <f t="shared" si="1"/>
        <v/>
      </c>
      <c r="T26" s="258" t="str">
        <f>IF('EVAL SER Y DECIDIR'!N26="","",'EVAL SER Y DECIDIR'!N26)</f>
        <v/>
      </c>
      <c r="U26" s="160" t="str">
        <f>IF(AUTOEVALUACIÓN!C26="","",AUTOEVALUACIÓN!C26)</f>
        <v/>
      </c>
      <c r="V26" s="264" t="str">
        <f t="shared" si="2"/>
        <v/>
      </c>
      <c r="W26" s="262"/>
      <c r="X26" s="262"/>
      <c r="Y26" s="263"/>
      <c r="Z26" s="263"/>
      <c r="AA26" s="263"/>
    </row>
    <row r="27" spans="1:27" s="182" customFormat="1" ht="26.1" customHeight="1" x14ac:dyDescent="0.25">
      <c r="A27" s="183">
        <v>20</v>
      </c>
      <c r="B27" s="188" t="str">
        <f>IF(NOMINA!B20="","",NOMINA!B20)</f>
        <v>VILLARROEL CAMPOS ISAIAS ORIOL</v>
      </c>
      <c r="C27" s="258" t="str">
        <f>IF('EVAL SER Y DECIDIR'!H27="","",'EVAL SER Y DECIDIR'!H27)</f>
        <v/>
      </c>
      <c r="D27" s="156"/>
      <c r="E27" s="156"/>
      <c r="F27" s="156"/>
      <c r="G27" s="156"/>
      <c r="H27" s="156"/>
      <c r="I27" s="156"/>
      <c r="J27" s="157"/>
      <c r="K27" s="265" t="str">
        <f t="shared" si="0"/>
        <v/>
      </c>
      <c r="L27" s="156"/>
      <c r="M27" s="156"/>
      <c r="N27" s="156"/>
      <c r="O27" s="156"/>
      <c r="P27" s="156"/>
      <c r="Q27" s="156"/>
      <c r="R27" s="157"/>
      <c r="S27" s="265" t="str">
        <f t="shared" si="1"/>
        <v/>
      </c>
      <c r="T27" s="258" t="str">
        <f>IF('EVAL SER Y DECIDIR'!N27="","",'EVAL SER Y DECIDIR'!N27)</f>
        <v/>
      </c>
      <c r="U27" s="160" t="str">
        <f>IF(AUTOEVALUACIÓN!C27="","",AUTOEVALUACIÓN!C27)</f>
        <v/>
      </c>
      <c r="V27" s="264" t="str">
        <f t="shared" si="2"/>
        <v/>
      </c>
      <c r="W27" s="262"/>
      <c r="X27" s="262"/>
      <c r="Y27" s="263"/>
      <c r="Z27" s="263"/>
      <c r="AA27" s="263"/>
    </row>
    <row r="28" spans="1:27" s="182" customFormat="1" ht="26.1" customHeight="1" x14ac:dyDescent="0.25">
      <c r="A28" s="183">
        <v>21</v>
      </c>
      <c r="B28" s="188" t="str">
        <f>IF(NOMINA!B21="","",NOMINA!B21)</f>
        <v xml:space="preserve">  </v>
      </c>
      <c r="C28" s="258" t="str">
        <f>IF('EVAL SER Y DECIDIR'!H28="","",'EVAL SER Y DECIDIR'!H28)</f>
        <v/>
      </c>
      <c r="D28" s="156"/>
      <c r="E28" s="156"/>
      <c r="F28" s="156"/>
      <c r="G28" s="156"/>
      <c r="H28" s="156"/>
      <c r="I28" s="156"/>
      <c r="J28" s="157"/>
      <c r="K28" s="265" t="str">
        <f t="shared" si="0"/>
        <v/>
      </c>
      <c r="L28" s="156"/>
      <c r="M28" s="156"/>
      <c r="N28" s="156"/>
      <c r="O28" s="156"/>
      <c r="P28" s="156"/>
      <c r="Q28" s="156"/>
      <c r="R28" s="157"/>
      <c r="S28" s="265" t="str">
        <f t="shared" si="1"/>
        <v/>
      </c>
      <c r="T28" s="258" t="str">
        <f>IF('EVAL SER Y DECIDIR'!N28="","",'EVAL SER Y DECIDIR'!N28)</f>
        <v/>
      </c>
      <c r="U28" s="160" t="str">
        <f>IF(AUTOEVALUACIÓN!C28="","",AUTOEVALUACIÓN!C28)</f>
        <v/>
      </c>
      <c r="V28" s="264" t="str">
        <f t="shared" si="2"/>
        <v/>
      </c>
      <c r="W28" s="262"/>
      <c r="X28" s="262"/>
      <c r="Y28" s="263"/>
      <c r="Z28" s="263"/>
      <c r="AA28" s="263"/>
    </row>
    <row r="29" spans="1:27" s="182" customFormat="1" ht="26.1" customHeight="1" x14ac:dyDescent="0.25">
      <c r="A29" s="183">
        <v>22</v>
      </c>
      <c r="B29" s="188" t="str">
        <f>IF(NOMINA!B22="","",NOMINA!B22)</f>
        <v xml:space="preserve">  </v>
      </c>
      <c r="C29" s="258" t="str">
        <f>IF('EVAL SER Y DECIDIR'!H29="","",'EVAL SER Y DECIDIR'!H29)</f>
        <v/>
      </c>
      <c r="D29" s="156"/>
      <c r="E29" s="156"/>
      <c r="F29" s="156"/>
      <c r="G29" s="156"/>
      <c r="H29" s="156"/>
      <c r="I29" s="156"/>
      <c r="J29" s="157"/>
      <c r="K29" s="265" t="str">
        <f t="shared" si="0"/>
        <v/>
      </c>
      <c r="L29" s="156"/>
      <c r="M29" s="156"/>
      <c r="N29" s="156"/>
      <c r="O29" s="156"/>
      <c r="P29" s="156"/>
      <c r="Q29" s="156"/>
      <c r="R29" s="157"/>
      <c r="S29" s="265" t="str">
        <f t="shared" si="1"/>
        <v/>
      </c>
      <c r="T29" s="258" t="str">
        <f>IF('EVAL SER Y DECIDIR'!N29="","",'EVAL SER Y DECIDIR'!N29)</f>
        <v/>
      </c>
      <c r="U29" s="160" t="str">
        <f>IF(AUTOEVALUACIÓN!C29="","",AUTOEVALUACIÓN!C29)</f>
        <v/>
      </c>
      <c r="V29" s="264" t="str">
        <f t="shared" si="2"/>
        <v/>
      </c>
      <c r="W29" s="262"/>
      <c r="X29" s="262"/>
      <c r="Y29" s="263"/>
      <c r="Z29" s="263"/>
      <c r="AA29" s="263"/>
    </row>
    <row r="30" spans="1:27" s="182" customFormat="1" ht="26.1" customHeight="1" x14ac:dyDescent="0.25">
      <c r="A30" s="183">
        <v>23</v>
      </c>
      <c r="B30" s="188" t="str">
        <f>IF(NOMINA!B23="","",NOMINA!B23)</f>
        <v xml:space="preserve">  </v>
      </c>
      <c r="C30" s="258" t="str">
        <f>IF('EVAL SER Y DECIDIR'!H30="","",'EVAL SER Y DECIDIR'!H30)</f>
        <v/>
      </c>
      <c r="D30" s="156"/>
      <c r="E30" s="156"/>
      <c r="F30" s="156"/>
      <c r="G30" s="156"/>
      <c r="H30" s="156"/>
      <c r="I30" s="156"/>
      <c r="J30" s="157"/>
      <c r="K30" s="265" t="str">
        <f t="shared" si="0"/>
        <v/>
      </c>
      <c r="L30" s="156"/>
      <c r="M30" s="156"/>
      <c r="N30" s="156"/>
      <c r="O30" s="156"/>
      <c r="P30" s="156"/>
      <c r="Q30" s="156"/>
      <c r="R30" s="157"/>
      <c r="S30" s="265" t="str">
        <f t="shared" si="1"/>
        <v/>
      </c>
      <c r="T30" s="258" t="str">
        <f>IF('EVAL SER Y DECIDIR'!N30="","",'EVAL SER Y DECIDIR'!N30)</f>
        <v/>
      </c>
      <c r="U30" s="160" t="str">
        <f>IF(AUTOEVALUACIÓN!C30="","",AUTOEVALUACIÓN!C30)</f>
        <v/>
      </c>
      <c r="V30" s="264" t="str">
        <f t="shared" si="2"/>
        <v/>
      </c>
      <c r="W30" s="262"/>
      <c r="X30" s="262"/>
      <c r="Y30" s="263"/>
      <c r="Z30" s="263"/>
      <c r="AA30" s="263"/>
    </row>
    <row r="31" spans="1:27" s="182" customFormat="1" ht="26.1" customHeight="1" x14ac:dyDescent="0.25">
      <c r="A31" s="183">
        <v>24</v>
      </c>
      <c r="B31" s="188" t="str">
        <f>IF(NOMINA!B24="","",NOMINA!B24)</f>
        <v xml:space="preserve">  </v>
      </c>
      <c r="C31" s="258" t="str">
        <f>IF('EVAL SER Y DECIDIR'!H31="","",'EVAL SER Y DECIDIR'!H31)</f>
        <v/>
      </c>
      <c r="D31" s="156"/>
      <c r="E31" s="156"/>
      <c r="F31" s="156"/>
      <c r="G31" s="156"/>
      <c r="H31" s="156"/>
      <c r="I31" s="156"/>
      <c r="J31" s="157"/>
      <c r="K31" s="265" t="str">
        <f t="shared" si="0"/>
        <v/>
      </c>
      <c r="L31" s="156"/>
      <c r="M31" s="156"/>
      <c r="N31" s="156"/>
      <c r="O31" s="156"/>
      <c r="P31" s="156"/>
      <c r="Q31" s="156"/>
      <c r="R31" s="157"/>
      <c r="S31" s="265" t="str">
        <f t="shared" si="1"/>
        <v/>
      </c>
      <c r="T31" s="258" t="str">
        <f>IF('EVAL SER Y DECIDIR'!N31="","",'EVAL SER Y DECIDIR'!N31)</f>
        <v/>
      </c>
      <c r="U31" s="160" t="str">
        <f>IF(AUTOEVALUACIÓN!C31="","",AUTOEVALUACIÓN!C31)</f>
        <v/>
      </c>
      <c r="V31" s="264" t="str">
        <f t="shared" si="2"/>
        <v/>
      </c>
      <c r="W31" s="262"/>
      <c r="X31" s="262"/>
      <c r="Y31" s="263"/>
      <c r="Z31" s="263"/>
      <c r="AA31" s="263"/>
    </row>
    <row r="32" spans="1:27" s="182" customFormat="1" ht="26.1" customHeight="1" x14ac:dyDescent="0.25">
      <c r="A32" s="183">
        <v>25</v>
      </c>
      <c r="B32" s="188" t="str">
        <f>IF(NOMINA!B25="","",NOMINA!B25)</f>
        <v xml:space="preserve">  </v>
      </c>
      <c r="C32" s="258" t="str">
        <f>IF('EVAL SER Y DECIDIR'!H32="","",'EVAL SER Y DECIDIR'!H32)</f>
        <v/>
      </c>
      <c r="D32" s="156"/>
      <c r="E32" s="156"/>
      <c r="F32" s="156"/>
      <c r="G32" s="156"/>
      <c r="H32" s="156"/>
      <c r="I32" s="156"/>
      <c r="J32" s="157"/>
      <c r="K32" s="265" t="str">
        <f t="shared" si="0"/>
        <v/>
      </c>
      <c r="L32" s="156"/>
      <c r="M32" s="156"/>
      <c r="N32" s="156"/>
      <c r="O32" s="156"/>
      <c r="P32" s="156"/>
      <c r="Q32" s="156"/>
      <c r="R32" s="157"/>
      <c r="S32" s="265" t="str">
        <f t="shared" si="1"/>
        <v/>
      </c>
      <c r="T32" s="258" t="str">
        <f>IF('EVAL SER Y DECIDIR'!N32="","",'EVAL SER Y DECIDIR'!N32)</f>
        <v/>
      </c>
      <c r="U32" s="160" t="str">
        <f>IF(AUTOEVALUACIÓN!C32="","",AUTOEVALUACIÓN!C32)</f>
        <v/>
      </c>
      <c r="V32" s="264" t="str">
        <f t="shared" si="2"/>
        <v/>
      </c>
      <c r="W32" s="262"/>
      <c r="X32" s="262"/>
      <c r="Y32" s="263"/>
      <c r="Z32" s="263"/>
      <c r="AA32" s="263"/>
    </row>
    <row r="33" spans="1:27" s="182" customFormat="1" ht="21.6" hidden="1" customHeight="1" x14ac:dyDescent="0.25">
      <c r="A33" s="183">
        <v>26</v>
      </c>
      <c r="B33" s="188" t="str">
        <f>IF(NOMINA!B26="","",NOMINA!B26)</f>
        <v xml:space="preserve">  </v>
      </c>
      <c r="C33" s="258" t="str">
        <f>IF('EVAL SER Y DECIDIR'!H33="","",'EVAL SER Y DECIDIR'!H33)</f>
        <v/>
      </c>
      <c r="D33" s="156"/>
      <c r="E33" s="156"/>
      <c r="F33" s="156"/>
      <c r="G33" s="156"/>
      <c r="H33" s="156"/>
      <c r="I33" s="156"/>
      <c r="J33" s="157"/>
      <c r="K33" s="265" t="str">
        <f t="shared" si="0"/>
        <v/>
      </c>
      <c r="L33" s="156"/>
      <c r="M33" s="156"/>
      <c r="N33" s="156"/>
      <c r="O33" s="156"/>
      <c r="P33" s="156"/>
      <c r="Q33" s="156"/>
      <c r="R33" s="157"/>
      <c r="S33" s="265" t="str">
        <f t="shared" si="1"/>
        <v/>
      </c>
      <c r="T33" s="258" t="str">
        <f>IF('EVAL SER Y DECIDIR'!N33="","",'EVAL SER Y DECIDIR'!N33)</f>
        <v/>
      </c>
      <c r="U33" s="160" t="str">
        <f>IF(AUTOEVALUACIÓN!C33="","",AUTOEVALUACIÓN!C33)</f>
        <v/>
      </c>
      <c r="V33" s="264" t="str">
        <f t="shared" si="2"/>
        <v/>
      </c>
      <c r="W33" s="262"/>
      <c r="X33" s="262"/>
      <c r="Y33" s="263"/>
      <c r="Z33" s="263"/>
      <c r="AA33" s="263"/>
    </row>
    <row r="34" spans="1:27" s="182" customFormat="1" ht="21.6" hidden="1" customHeight="1" x14ac:dyDescent="0.25">
      <c r="A34" s="183">
        <v>27</v>
      </c>
      <c r="B34" s="188" t="str">
        <f>IF(NOMINA!B27="","",NOMINA!B27)</f>
        <v xml:space="preserve">  </v>
      </c>
      <c r="C34" s="258" t="str">
        <f>IF('EVAL SER Y DECIDIR'!H34="","",'EVAL SER Y DECIDIR'!H34)</f>
        <v/>
      </c>
      <c r="D34" s="156"/>
      <c r="E34" s="156"/>
      <c r="F34" s="156"/>
      <c r="G34" s="156"/>
      <c r="H34" s="156"/>
      <c r="I34" s="156"/>
      <c r="J34" s="157"/>
      <c r="K34" s="265" t="str">
        <f t="shared" si="0"/>
        <v/>
      </c>
      <c r="L34" s="156"/>
      <c r="M34" s="156"/>
      <c r="N34" s="156"/>
      <c r="O34" s="156"/>
      <c r="P34" s="156"/>
      <c r="Q34" s="156"/>
      <c r="R34" s="157"/>
      <c r="S34" s="265" t="str">
        <f t="shared" si="1"/>
        <v/>
      </c>
      <c r="T34" s="258" t="str">
        <f>IF('EVAL SER Y DECIDIR'!N34="","",'EVAL SER Y DECIDIR'!N34)</f>
        <v/>
      </c>
      <c r="U34" s="160" t="str">
        <f>IF(AUTOEVALUACIÓN!C34="","",AUTOEVALUACIÓN!C34)</f>
        <v/>
      </c>
      <c r="V34" s="264" t="str">
        <f t="shared" si="2"/>
        <v/>
      </c>
      <c r="W34" s="262"/>
      <c r="X34" s="262"/>
      <c r="Y34" s="263"/>
      <c r="Z34" s="263"/>
      <c r="AA34" s="263"/>
    </row>
    <row r="35" spans="1:27" s="182" customFormat="1" ht="21.6" hidden="1" customHeight="1" x14ac:dyDescent="0.25">
      <c r="A35" s="183">
        <v>28</v>
      </c>
      <c r="B35" s="188" t="str">
        <f>IF(NOMINA!B28="","",NOMINA!B28)</f>
        <v xml:space="preserve">  </v>
      </c>
      <c r="C35" s="258" t="str">
        <f>IF('EVAL SER Y DECIDIR'!H35="","",'EVAL SER Y DECIDIR'!H35)</f>
        <v/>
      </c>
      <c r="D35" s="156"/>
      <c r="E35" s="156"/>
      <c r="F35" s="156"/>
      <c r="G35" s="156"/>
      <c r="H35" s="156"/>
      <c r="I35" s="156"/>
      <c r="J35" s="157"/>
      <c r="K35" s="265" t="str">
        <f t="shared" si="0"/>
        <v/>
      </c>
      <c r="L35" s="156"/>
      <c r="M35" s="156"/>
      <c r="N35" s="156"/>
      <c r="O35" s="156"/>
      <c r="P35" s="156"/>
      <c r="Q35" s="156"/>
      <c r="R35" s="157"/>
      <c r="S35" s="265" t="str">
        <f t="shared" si="1"/>
        <v/>
      </c>
      <c r="T35" s="258" t="str">
        <f>IF('EVAL SER Y DECIDIR'!N35="","",'EVAL SER Y DECIDIR'!N35)</f>
        <v/>
      </c>
      <c r="U35" s="160" t="str">
        <f>IF(AUTOEVALUACIÓN!C35="","",AUTOEVALUACIÓN!C35)</f>
        <v/>
      </c>
      <c r="V35" s="264" t="str">
        <f t="shared" si="2"/>
        <v/>
      </c>
      <c r="W35" s="262"/>
      <c r="X35" s="262"/>
      <c r="Y35" s="263"/>
      <c r="Z35" s="263"/>
      <c r="AA35" s="263"/>
    </row>
    <row r="36" spans="1:27" s="182" customFormat="1" ht="21.6" hidden="1" customHeight="1" x14ac:dyDescent="0.25">
      <c r="A36" s="183">
        <v>29</v>
      </c>
      <c r="B36" s="188" t="str">
        <f>IF(NOMINA!B29="","",NOMINA!B29)</f>
        <v xml:space="preserve">  </v>
      </c>
      <c r="C36" s="258" t="str">
        <f>IF('EVAL SER Y DECIDIR'!H36="","",'EVAL SER Y DECIDIR'!H36)</f>
        <v/>
      </c>
      <c r="D36" s="156"/>
      <c r="E36" s="156"/>
      <c r="F36" s="156"/>
      <c r="G36" s="156"/>
      <c r="H36" s="156"/>
      <c r="I36" s="156"/>
      <c r="J36" s="157"/>
      <c r="K36" s="265" t="str">
        <f t="shared" si="0"/>
        <v/>
      </c>
      <c r="L36" s="156"/>
      <c r="M36" s="156"/>
      <c r="N36" s="156"/>
      <c r="O36" s="156"/>
      <c r="P36" s="156"/>
      <c r="Q36" s="156"/>
      <c r="R36" s="157"/>
      <c r="S36" s="265" t="str">
        <f t="shared" si="1"/>
        <v/>
      </c>
      <c r="T36" s="258" t="str">
        <f>IF('EVAL SER Y DECIDIR'!N36="","",'EVAL SER Y DECIDIR'!N36)</f>
        <v/>
      </c>
      <c r="U36" s="160" t="str">
        <f>IF(AUTOEVALUACIÓN!C36="","",AUTOEVALUACIÓN!C36)</f>
        <v/>
      </c>
      <c r="V36" s="264" t="str">
        <f t="shared" si="2"/>
        <v/>
      </c>
      <c r="W36" s="262"/>
      <c r="X36" s="262"/>
      <c r="Y36" s="263"/>
      <c r="Z36" s="263"/>
      <c r="AA36" s="263"/>
    </row>
    <row r="37" spans="1:27" s="182" customFormat="1" ht="21.6" hidden="1" customHeight="1" x14ac:dyDescent="0.25">
      <c r="A37" s="183">
        <v>30</v>
      </c>
      <c r="B37" s="188" t="str">
        <f>IF(NOMINA!B30="","",NOMINA!B30)</f>
        <v xml:space="preserve">  </v>
      </c>
      <c r="C37" s="258" t="str">
        <f>IF('EVAL SER Y DECIDIR'!H37="","",'EVAL SER Y DECIDIR'!H37)</f>
        <v/>
      </c>
      <c r="D37" s="156"/>
      <c r="E37" s="156"/>
      <c r="F37" s="156"/>
      <c r="G37" s="156"/>
      <c r="H37" s="156"/>
      <c r="I37" s="156"/>
      <c r="J37" s="157"/>
      <c r="K37" s="265" t="str">
        <f t="shared" si="0"/>
        <v/>
      </c>
      <c r="L37" s="156"/>
      <c r="M37" s="156"/>
      <c r="N37" s="156"/>
      <c r="O37" s="156"/>
      <c r="P37" s="156"/>
      <c r="Q37" s="156"/>
      <c r="R37" s="157"/>
      <c r="S37" s="265" t="str">
        <f t="shared" si="1"/>
        <v/>
      </c>
      <c r="T37" s="258" t="str">
        <f>IF('EVAL SER Y DECIDIR'!N37="","",'EVAL SER Y DECIDIR'!N37)</f>
        <v/>
      </c>
      <c r="U37" s="160" t="str">
        <f>IF(AUTOEVALUACIÓN!C37="","",AUTOEVALUACIÓN!C37)</f>
        <v/>
      </c>
      <c r="V37" s="264" t="str">
        <f t="shared" si="2"/>
        <v/>
      </c>
      <c r="W37" s="262"/>
      <c r="X37" s="262"/>
      <c r="Y37" s="263"/>
      <c r="Z37" s="263"/>
      <c r="AA37" s="263"/>
    </row>
    <row r="38" spans="1:27" s="182" customFormat="1" ht="18.95" hidden="1" customHeight="1" x14ac:dyDescent="0.25">
      <c r="A38" s="183">
        <v>31</v>
      </c>
      <c r="B38" s="188" t="str">
        <f>IF(NOMINA!B31="","",NOMINA!B31)</f>
        <v xml:space="preserve">  </v>
      </c>
      <c r="C38" s="258" t="str">
        <f>IF('EVAL SER Y DECIDIR'!H38="","",'EVAL SER Y DECIDIR'!H38)</f>
        <v/>
      </c>
      <c r="D38" s="156"/>
      <c r="E38" s="156"/>
      <c r="F38" s="156"/>
      <c r="G38" s="156"/>
      <c r="H38" s="156"/>
      <c r="I38" s="156"/>
      <c r="J38" s="157"/>
      <c r="K38" s="265" t="str">
        <f t="shared" si="0"/>
        <v/>
      </c>
      <c r="L38" s="156"/>
      <c r="M38" s="156"/>
      <c r="N38" s="156"/>
      <c r="O38" s="156"/>
      <c r="P38" s="156"/>
      <c r="Q38" s="156"/>
      <c r="R38" s="157"/>
      <c r="S38" s="265" t="str">
        <f t="shared" si="1"/>
        <v/>
      </c>
      <c r="T38" s="258" t="str">
        <f>IF('EVAL SER Y DECIDIR'!N38="","",'EVAL SER Y DECIDIR'!N38)</f>
        <v/>
      </c>
      <c r="U38" s="160" t="str">
        <f>IF(AUTOEVALUACIÓN!C38="","",AUTOEVALUACIÓN!C38)</f>
        <v/>
      </c>
      <c r="V38" s="264" t="str">
        <f t="shared" si="2"/>
        <v/>
      </c>
      <c r="W38" s="262"/>
      <c r="X38" s="262"/>
      <c r="Y38" s="263"/>
      <c r="Z38" s="263"/>
      <c r="AA38" s="263"/>
    </row>
    <row r="39" spans="1:27" s="182" customFormat="1" ht="18.95" hidden="1" customHeight="1" x14ac:dyDescent="0.25">
      <c r="A39" s="183">
        <v>32</v>
      </c>
      <c r="B39" s="188" t="str">
        <f>IF(NOMINA!B32="","",NOMINA!B32)</f>
        <v xml:space="preserve">  </v>
      </c>
      <c r="C39" s="258" t="str">
        <f>IF('EVAL SER Y DECIDIR'!H39="","",'EVAL SER Y DECIDIR'!H39)</f>
        <v/>
      </c>
      <c r="D39" s="156"/>
      <c r="E39" s="156"/>
      <c r="F39" s="156"/>
      <c r="G39" s="156"/>
      <c r="H39" s="156"/>
      <c r="I39" s="156"/>
      <c r="J39" s="157"/>
      <c r="K39" s="265" t="str">
        <f t="shared" si="0"/>
        <v/>
      </c>
      <c r="L39" s="156"/>
      <c r="M39" s="156"/>
      <c r="N39" s="156"/>
      <c r="O39" s="156"/>
      <c r="P39" s="156"/>
      <c r="Q39" s="156"/>
      <c r="R39" s="157"/>
      <c r="S39" s="265" t="str">
        <f t="shared" si="1"/>
        <v/>
      </c>
      <c r="T39" s="258" t="str">
        <f>IF('EVAL SER Y DECIDIR'!N39="","",'EVAL SER Y DECIDIR'!N39)</f>
        <v/>
      </c>
      <c r="U39" s="160" t="str">
        <f>IF(AUTOEVALUACIÓN!C39="","",AUTOEVALUACIÓN!C39)</f>
        <v/>
      </c>
      <c r="V39" s="264" t="str">
        <f t="shared" si="2"/>
        <v/>
      </c>
      <c r="W39" s="262"/>
      <c r="X39" s="262"/>
      <c r="Y39" s="263"/>
      <c r="Z39" s="263"/>
      <c r="AA39" s="263"/>
    </row>
    <row r="40" spans="1:27" s="182" customFormat="1" ht="18.95" hidden="1" customHeight="1" x14ac:dyDescent="0.25">
      <c r="A40" s="183">
        <v>33</v>
      </c>
      <c r="B40" s="188" t="str">
        <f>IF(NOMINA!B33="","",NOMINA!B33)</f>
        <v xml:space="preserve">  </v>
      </c>
      <c r="C40" s="258" t="str">
        <f>IF('EVAL SER Y DECIDIR'!H40="","",'EVAL SER Y DECIDIR'!H40)</f>
        <v/>
      </c>
      <c r="D40" s="156"/>
      <c r="E40" s="156"/>
      <c r="F40" s="156"/>
      <c r="G40" s="156"/>
      <c r="H40" s="156"/>
      <c r="I40" s="156"/>
      <c r="J40" s="157"/>
      <c r="K40" s="265" t="str">
        <f t="shared" si="0"/>
        <v/>
      </c>
      <c r="L40" s="156"/>
      <c r="M40" s="156"/>
      <c r="N40" s="156"/>
      <c r="O40" s="156"/>
      <c r="P40" s="156"/>
      <c r="Q40" s="156"/>
      <c r="R40" s="157"/>
      <c r="S40" s="265" t="str">
        <f t="shared" si="1"/>
        <v/>
      </c>
      <c r="T40" s="258" t="str">
        <f>IF('EVAL SER Y DECIDIR'!N40="","",'EVAL SER Y DECIDIR'!N40)</f>
        <v/>
      </c>
      <c r="U40" s="160" t="str">
        <f>IF(AUTOEVALUACIÓN!C40="","",AUTOEVALUACIÓN!C40)</f>
        <v/>
      </c>
      <c r="V40" s="264" t="str">
        <f t="shared" si="2"/>
        <v/>
      </c>
      <c r="W40" s="262"/>
      <c r="X40" s="262"/>
      <c r="Y40" s="263"/>
      <c r="Z40" s="263"/>
      <c r="AA40" s="263"/>
    </row>
    <row r="41" spans="1:27" s="182" customFormat="1" ht="18.95" hidden="1" customHeight="1" x14ac:dyDescent="0.25">
      <c r="A41" s="183">
        <v>34</v>
      </c>
      <c r="B41" s="188" t="str">
        <f>IF(NOMINA!B34="","",NOMINA!B34)</f>
        <v xml:space="preserve">  </v>
      </c>
      <c r="C41" s="258" t="str">
        <f>IF('EVAL SER Y DECIDIR'!H41="","",'EVAL SER Y DECIDIR'!H41)</f>
        <v/>
      </c>
      <c r="D41" s="156"/>
      <c r="E41" s="156"/>
      <c r="F41" s="156"/>
      <c r="G41" s="156"/>
      <c r="H41" s="156"/>
      <c r="I41" s="156"/>
      <c r="J41" s="157"/>
      <c r="K41" s="265" t="str">
        <f t="shared" si="0"/>
        <v/>
      </c>
      <c r="L41" s="156"/>
      <c r="M41" s="156"/>
      <c r="N41" s="156"/>
      <c r="O41" s="156"/>
      <c r="P41" s="156"/>
      <c r="Q41" s="156"/>
      <c r="R41" s="157"/>
      <c r="S41" s="265" t="str">
        <f t="shared" si="1"/>
        <v/>
      </c>
      <c r="T41" s="258" t="str">
        <f>IF('EVAL SER Y DECIDIR'!N41="","",'EVAL SER Y DECIDIR'!N41)</f>
        <v/>
      </c>
      <c r="U41" s="160" t="str">
        <f>IF(AUTOEVALUACIÓN!C41="","",AUTOEVALUACIÓN!C41)</f>
        <v/>
      </c>
      <c r="V41" s="264" t="str">
        <f t="shared" si="2"/>
        <v/>
      </c>
      <c r="W41" s="262"/>
      <c r="X41" s="262"/>
      <c r="Y41" s="263"/>
      <c r="Z41" s="263"/>
      <c r="AA41" s="263"/>
    </row>
    <row r="42" spans="1:27" s="182" customFormat="1" ht="18.95" hidden="1" customHeight="1" x14ac:dyDescent="0.25">
      <c r="A42" s="183">
        <v>35</v>
      </c>
      <c r="B42" s="188" t="str">
        <f>IF(NOMINA!B35="","",NOMINA!B35)</f>
        <v xml:space="preserve">  </v>
      </c>
      <c r="C42" s="258" t="str">
        <f>IF('EVAL SER Y DECIDIR'!H42="","",'EVAL SER Y DECIDIR'!H42)</f>
        <v/>
      </c>
      <c r="D42" s="156"/>
      <c r="E42" s="156"/>
      <c r="F42" s="156"/>
      <c r="G42" s="156"/>
      <c r="H42" s="156"/>
      <c r="I42" s="156"/>
      <c r="J42" s="157"/>
      <c r="K42" s="265" t="str">
        <f t="shared" si="0"/>
        <v/>
      </c>
      <c r="L42" s="156"/>
      <c r="M42" s="156"/>
      <c r="N42" s="156"/>
      <c r="O42" s="156"/>
      <c r="P42" s="156"/>
      <c r="Q42" s="156"/>
      <c r="R42" s="157"/>
      <c r="S42" s="265" t="str">
        <f t="shared" si="1"/>
        <v/>
      </c>
      <c r="T42" s="258" t="str">
        <f>IF('EVAL SER Y DECIDIR'!N42="","",'EVAL SER Y DECIDIR'!N42)</f>
        <v/>
      </c>
      <c r="U42" s="160" t="str">
        <f>IF(AUTOEVALUACIÓN!C42="","",AUTOEVALUACIÓN!C42)</f>
        <v/>
      </c>
      <c r="V42" s="264" t="str">
        <f t="shared" si="2"/>
        <v/>
      </c>
      <c r="W42" s="262"/>
      <c r="X42" s="262"/>
      <c r="Y42" s="263"/>
      <c r="Z42" s="263"/>
      <c r="AA42" s="263"/>
    </row>
    <row r="43" spans="1:27" s="182" customFormat="1" ht="18.95" hidden="1" customHeight="1" x14ac:dyDescent="0.25">
      <c r="A43" s="183">
        <v>36</v>
      </c>
      <c r="B43" s="188" t="str">
        <f>IF(NOMINA!B36="","",NOMINA!B36)</f>
        <v xml:space="preserve">  </v>
      </c>
      <c r="C43" s="258" t="str">
        <f>IF('EVAL SER Y DECIDIR'!H43="","",'EVAL SER Y DECIDIR'!H43)</f>
        <v/>
      </c>
      <c r="D43" s="156"/>
      <c r="E43" s="156"/>
      <c r="F43" s="156"/>
      <c r="G43" s="156"/>
      <c r="H43" s="156"/>
      <c r="I43" s="156"/>
      <c r="J43" s="157"/>
      <c r="K43" s="265" t="str">
        <f t="shared" si="0"/>
        <v/>
      </c>
      <c r="L43" s="156"/>
      <c r="M43" s="156"/>
      <c r="N43" s="156"/>
      <c r="O43" s="156"/>
      <c r="P43" s="156"/>
      <c r="Q43" s="156"/>
      <c r="R43" s="157"/>
      <c r="S43" s="265" t="str">
        <f t="shared" si="1"/>
        <v/>
      </c>
      <c r="T43" s="258" t="str">
        <f>IF('EVAL SER Y DECIDIR'!N43="","",'EVAL SER Y DECIDIR'!N43)</f>
        <v/>
      </c>
      <c r="U43" s="160" t="str">
        <f>IF(AUTOEVALUACIÓN!C43="","",AUTOEVALUACIÓN!C43)</f>
        <v/>
      </c>
      <c r="V43" s="264" t="str">
        <f t="shared" si="2"/>
        <v/>
      </c>
      <c r="W43" s="262"/>
      <c r="X43" s="262"/>
      <c r="Y43" s="263"/>
      <c r="Z43" s="263"/>
      <c r="AA43" s="263"/>
    </row>
    <row r="44" spans="1:27" s="182" customFormat="1" ht="18.95" hidden="1" customHeight="1" x14ac:dyDescent="0.25">
      <c r="A44" s="183">
        <v>37</v>
      </c>
      <c r="B44" s="188" t="str">
        <f>IF(NOMINA!B37="","",NOMINA!B37)</f>
        <v xml:space="preserve">  </v>
      </c>
      <c r="C44" s="258" t="str">
        <f>IF('EVAL SER Y DECIDIR'!H44="","",'EVAL SER Y DECIDIR'!H44)</f>
        <v/>
      </c>
      <c r="D44" s="156"/>
      <c r="E44" s="156"/>
      <c r="F44" s="156"/>
      <c r="G44" s="156"/>
      <c r="H44" s="156"/>
      <c r="I44" s="156"/>
      <c r="J44" s="157"/>
      <c r="K44" s="265" t="str">
        <f t="shared" si="0"/>
        <v/>
      </c>
      <c r="L44" s="156"/>
      <c r="M44" s="156"/>
      <c r="N44" s="156"/>
      <c r="O44" s="156"/>
      <c r="P44" s="156"/>
      <c r="Q44" s="156"/>
      <c r="R44" s="157"/>
      <c r="S44" s="265" t="str">
        <f t="shared" si="1"/>
        <v/>
      </c>
      <c r="T44" s="258" t="str">
        <f>IF('EVAL SER Y DECIDIR'!N44="","",'EVAL SER Y DECIDIR'!N44)</f>
        <v/>
      </c>
      <c r="U44" s="160" t="str">
        <f>IF(AUTOEVALUACIÓN!C44="","",AUTOEVALUACIÓN!C44)</f>
        <v/>
      </c>
      <c r="V44" s="264" t="str">
        <f t="shared" si="2"/>
        <v/>
      </c>
      <c r="W44" s="262"/>
      <c r="X44" s="262"/>
      <c r="Y44" s="263"/>
      <c r="Z44" s="263"/>
      <c r="AA44" s="263"/>
    </row>
    <row r="45" spans="1:27" s="182" customFormat="1" ht="18.95" hidden="1" customHeight="1" x14ac:dyDescent="0.25">
      <c r="A45" s="183">
        <v>38</v>
      </c>
      <c r="B45" s="188" t="str">
        <f>IF(NOMINA!B38="","",NOMINA!B38)</f>
        <v xml:space="preserve">  </v>
      </c>
      <c r="C45" s="258" t="str">
        <f>IF('EVAL SER Y DECIDIR'!H45="","",'EVAL SER Y DECIDIR'!H45)</f>
        <v/>
      </c>
      <c r="D45" s="156"/>
      <c r="E45" s="156"/>
      <c r="F45" s="156"/>
      <c r="G45" s="156"/>
      <c r="H45" s="156"/>
      <c r="I45" s="156"/>
      <c r="J45" s="157"/>
      <c r="K45" s="265" t="str">
        <f t="shared" si="0"/>
        <v/>
      </c>
      <c r="L45" s="156"/>
      <c r="M45" s="156"/>
      <c r="N45" s="156"/>
      <c r="O45" s="156"/>
      <c r="P45" s="156"/>
      <c r="Q45" s="156"/>
      <c r="R45" s="157"/>
      <c r="S45" s="265" t="str">
        <f t="shared" si="1"/>
        <v/>
      </c>
      <c r="T45" s="258" t="str">
        <f>IF('EVAL SER Y DECIDIR'!N45="","",'EVAL SER Y DECIDIR'!N45)</f>
        <v/>
      </c>
      <c r="U45" s="160" t="str">
        <f>IF(AUTOEVALUACIÓN!C45="","",AUTOEVALUACIÓN!C45)</f>
        <v/>
      </c>
      <c r="V45" s="264" t="str">
        <f t="shared" si="2"/>
        <v/>
      </c>
      <c r="W45" s="263"/>
      <c r="X45" s="263"/>
      <c r="Y45" s="263"/>
      <c r="Z45" s="263"/>
      <c r="AA45" s="263"/>
    </row>
    <row r="46" spans="1:27" s="182" customFormat="1" ht="17.100000000000001" hidden="1" customHeight="1" x14ac:dyDescent="0.25">
      <c r="A46" s="183">
        <v>39</v>
      </c>
      <c r="B46" s="188" t="str">
        <f>IF(NOMINA!B39="","",NOMINA!B39)</f>
        <v xml:space="preserve">  </v>
      </c>
      <c r="C46" s="258" t="str">
        <f>IF('EVAL SER Y DECIDIR'!H46="","",'EVAL SER Y DECIDIR'!H46)</f>
        <v/>
      </c>
      <c r="D46" s="156"/>
      <c r="E46" s="156"/>
      <c r="F46" s="156"/>
      <c r="G46" s="156"/>
      <c r="H46" s="156"/>
      <c r="I46" s="156"/>
      <c r="J46" s="157"/>
      <c r="K46" s="265" t="str">
        <f t="shared" si="0"/>
        <v/>
      </c>
      <c r="L46" s="156"/>
      <c r="M46" s="156"/>
      <c r="N46" s="156"/>
      <c r="O46" s="156"/>
      <c r="P46" s="156"/>
      <c r="Q46" s="156"/>
      <c r="R46" s="157"/>
      <c r="S46" s="265" t="str">
        <f t="shared" si="1"/>
        <v/>
      </c>
      <c r="T46" s="258" t="str">
        <f>IF('EVAL SER Y DECIDIR'!N46="","",'EVAL SER Y DECIDIR'!N46)</f>
        <v/>
      </c>
      <c r="U46" s="160" t="str">
        <f>IF(AUTOEVALUACIÓN!C46="","",AUTOEVALUACIÓN!C46)</f>
        <v/>
      </c>
      <c r="V46" s="264" t="str">
        <f t="shared" si="2"/>
        <v/>
      </c>
      <c r="W46" s="263"/>
      <c r="X46" s="263"/>
      <c r="Y46" s="263"/>
      <c r="Z46" s="263"/>
      <c r="AA46" s="263"/>
    </row>
    <row r="47" spans="1:27" s="182" customFormat="1" ht="17.100000000000001" hidden="1" customHeight="1" x14ac:dyDescent="0.25">
      <c r="A47" s="183">
        <v>40</v>
      </c>
      <c r="B47" s="188" t="str">
        <f>IF(NOMINA!B40="","",NOMINA!B40)</f>
        <v xml:space="preserve">  </v>
      </c>
      <c r="C47" s="258" t="str">
        <f>IF('EVAL SER Y DECIDIR'!H47="","",'EVAL SER Y DECIDIR'!H47)</f>
        <v/>
      </c>
      <c r="D47" s="156"/>
      <c r="E47" s="156"/>
      <c r="F47" s="156"/>
      <c r="G47" s="156"/>
      <c r="H47" s="156"/>
      <c r="I47" s="156"/>
      <c r="J47" s="157"/>
      <c r="K47" s="265" t="str">
        <f t="shared" si="0"/>
        <v/>
      </c>
      <c r="L47" s="156"/>
      <c r="M47" s="156"/>
      <c r="N47" s="156"/>
      <c r="O47" s="156"/>
      <c r="P47" s="156"/>
      <c r="Q47" s="156"/>
      <c r="R47" s="157"/>
      <c r="S47" s="265" t="str">
        <f t="shared" si="1"/>
        <v/>
      </c>
      <c r="T47" s="258" t="str">
        <f>IF('EVAL SER Y DECIDIR'!N47="","",'EVAL SER Y DECIDIR'!N47)</f>
        <v/>
      </c>
      <c r="U47" s="160" t="str">
        <f>IF(AUTOEVALUACIÓN!C47="","",AUTOEVALUACIÓN!C47)</f>
        <v/>
      </c>
      <c r="V47" s="264" t="str">
        <f t="shared" si="2"/>
        <v/>
      </c>
      <c r="W47" s="263"/>
      <c r="X47" s="263"/>
      <c r="Y47" s="263"/>
      <c r="Z47" s="263"/>
      <c r="AA47" s="263"/>
    </row>
    <row r="48" spans="1:27" s="182" customFormat="1" ht="17.100000000000001" hidden="1" customHeight="1" x14ac:dyDescent="0.25">
      <c r="A48" s="183">
        <v>41</v>
      </c>
      <c r="B48" s="188" t="str">
        <f>IF(NOMINA!B41="","",NOMINA!B41)</f>
        <v xml:space="preserve">  </v>
      </c>
      <c r="C48" s="258" t="str">
        <f>IF('EVAL SER Y DECIDIR'!H48="","",'EVAL SER Y DECIDIR'!H48)</f>
        <v/>
      </c>
      <c r="D48" s="156"/>
      <c r="E48" s="156"/>
      <c r="F48" s="156"/>
      <c r="G48" s="156"/>
      <c r="H48" s="156"/>
      <c r="I48" s="156"/>
      <c r="J48" s="157"/>
      <c r="K48" s="265" t="str">
        <f t="shared" si="0"/>
        <v/>
      </c>
      <c r="L48" s="156"/>
      <c r="M48" s="156"/>
      <c r="N48" s="156"/>
      <c r="O48" s="156"/>
      <c r="P48" s="156"/>
      <c r="Q48" s="156"/>
      <c r="R48" s="157"/>
      <c r="S48" s="265" t="str">
        <f t="shared" si="1"/>
        <v/>
      </c>
      <c r="T48" s="258" t="str">
        <f>IF('EVAL SER Y DECIDIR'!N48="","",'EVAL SER Y DECIDIR'!N48)</f>
        <v/>
      </c>
      <c r="U48" s="160" t="str">
        <f>IF(AUTOEVALUACIÓN!C48="","",AUTOEVALUACIÓN!C48)</f>
        <v/>
      </c>
      <c r="V48" s="264" t="str">
        <f t="shared" si="2"/>
        <v/>
      </c>
      <c r="W48" s="263"/>
      <c r="X48" s="263"/>
      <c r="Y48" s="263"/>
      <c r="Z48" s="263"/>
      <c r="AA48" s="263"/>
    </row>
    <row r="49" spans="1:27" s="182" customFormat="1" ht="17.100000000000001" hidden="1" customHeight="1" x14ac:dyDescent="0.25">
      <c r="A49" s="183">
        <v>42</v>
      </c>
      <c r="B49" s="188" t="str">
        <f>IF(NOMINA!B42="","",NOMINA!B42)</f>
        <v xml:space="preserve">  </v>
      </c>
      <c r="C49" s="258" t="str">
        <f>IF('EVAL SER Y DECIDIR'!H49="","",'EVAL SER Y DECIDIR'!H49)</f>
        <v/>
      </c>
      <c r="D49" s="156"/>
      <c r="E49" s="156"/>
      <c r="F49" s="156"/>
      <c r="G49" s="156"/>
      <c r="H49" s="156"/>
      <c r="I49" s="156"/>
      <c r="J49" s="157"/>
      <c r="K49" s="265" t="str">
        <f t="shared" si="0"/>
        <v/>
      </c>
      <c r="L49" s="156"/>
      <c r="M49" s="156"/>
      <c r="N49" s="156"/>
      <c r="O49" s="156"/>
      <c r="P49" s="156"/>
      <c r="Q49" s="156"/>
      <c r="R49" s="157"/>
      <c r="S49" s="265" t="str">
        <f t="shared" si="1"/>
        <v/>
      </c>
      <c r="T49" s="258" t="str">
        <f>IF('EVAL SER Y DECIDIR'!N49="","",'EVAL SER Y DECIDIR'!N49)</f>
        <v/>
      </c>
      <c r="U49" s="160" t="str">
        <f>IF(AUTOEVALUACIÓN!C49="","",AUTOEVALUACIÓN!C49)</f>
        <v/>
      </c>
      <c r="V49" s="264" t="str">
        <f t="shared" si="2"/>
        <v/>
      </c>
      <c r="W49" s="263"/>
      <c r="X49" s="263"/>
      <c r="Y49" s="263"/>
      <c r="Z49" s="263"/>
      <c r="AA49" s="263"/>
    </row>
    <row r="50" spans="1:27" s="182" customFormat="1" ht="15.75" hidden="1" customHeight="1" x14ac:dyDescent="0.25">
      <c r="A50" s="183">
        <v>43</v>
      </c>
      <c r="B50" s="188" t="str">
        <f>IF(NOMINA!B43="","",NOMINA!B43)</f>
        <v xml:space="preserve">  </v>
      </c>
      <c r="C50" s="258" t="str">
        <f>IF('EVAL SER Y DECIDIR'!H50="","",'EVAL SER Y DECIDIR'!H50)</f>
        <v/>
      </c>
      <c r="D50" s="156"/>
      <c r="E50" s="156"/>
      <c r="F50" s="156"/>
      <c r="G50" s="156"/>
      <c r="H50" s="156"/>
      <c r="I50" s="156"/>
      <c r="J50" s="157"/>
      <c r="K50" s="265" t="str">
        <f t="shared" si="0"/>
        <v/>
      </c>
      <c r="L50" s="156"/>
      <c r="M50" s="156"/>
      <c r="N50" s="156"/>
      <c r="O50" s="156"/>
      <c r="P50" s="156"/>
      <c r="Q50" s="156"/>
      <c r="R50" s="157"/>
      <c r="S50" s="265" t="str">
        <f t="shared" si="1"/>
        <v/>
      </c>
      <c r="T50" s="258" t="str">
        <f>IF('EVAL SER Y DECIDIR'!N50="","",'EVAL SER Y DECIDIR'!N50)</f>
        <v/>
      </c>
      <c r="U50" s="160" t="str">
        <f>IF(AUTOEVALUACIÓN!C50="","",AUTOEVALUACIÓN!C50)</f>
        <v/>
      </c>
      <c r="V50" s="264" t="str">
        <f t="shared" si="2"/>
        <v/>
      </c>
      <c r="W50" s="263"/>
      <c r="X50" s="263"/>
      <c r="Y50" s="263"/>
      <c r="Z50" s="263"/>
      <c r="AA50" s="263"/>
    </row>
    <row r="51" spans="1:27" s="182" customFormat="1" ht="15.75" hidden="1" customHeight="1" x14ac:dyDescent="0.25">
      <c r="A51" s="183">
        <v>44</v>
      </c>
      <c r="B51" s="188" t="str">
        <f>IF(NOMINA!B44="","",NOMINA!B44)</f>
        <v xml:space="preserve">  </v>
      </c>
      <c r="C51" s="258" t="str">
        <f>IF('EVAL SER Y DECIDIR'!H51="","",'EVAL SER Y DECIDIR'!H51)</f>
        <v/>
      </c>
      <c r="D51" s="156"/>
      <c r="E51" s="156"/>
      <c r="F51" s="156"/>
      <c r="G51" s="156"/>
      <c r="H51" s="156"/>
      <c r="I51" s="156"/>
      <c r="J51" s="157"/>
      <c r="K51" s="265" t="str">
        <f t="shared" si="0"/>
        <v/>
      </c>
      <c r="L51" s="156"/>
      <c r="M51" s="156"/>
      <c r="N51" s="156"/>
      <c r="O51" s="156"/>
      <c r="P51" s="156"/>
      <c r="Q51" s="156"/>
      <c r="R51" s="157"/>
      <c r="S51" s="265" t="str">
        <f t="shared" si="1"/>
        <v/>
      </c>
      <c r="T51" s="258" t="str">
        <f>IF('EVAL SER Y DECIDIR'!N51="","",'EVAL SER Y DECIDIR'!N51)</f>
        <v/>
      </c>
      <c r="U51" s="160" t="str">
        <f>IF(AUTOEVALUACIÓN!C51="","",AUTOEVALUACIÓN!C51)</f>
        <v/>
      </c>
      <c r="V51" s="264" t="str">
        <f t="shared" si="2"/>
        <v/>
      </c>
      <c r="W51" s="263"/>
      <c r="X51" s="263"/>
      <c r="Y51" s="263"/>
      <c r="Z51" s="263"/>
      <c r="AA51" s="263"/>
    </row>
    <row r="52" spans="1:27" s="182" customFormat="1" ht="15.75" hidden="1" customHeight="1" x14ac:dyDescent="0.25">
      <c r="A52" s="183">
        <v>45</v>
      </c>
      <c r="B52" s="188" t="str">
        <f>IF(NOMINA!B45="","",NOMINA!B45)</f>
        <v xml:space="preserve">  </v>
      </c>
      <c r="C52" s="258" t="str">
        <f>IF('EVAL SER Y DECIDIR'!H52="","",'EVAL SER Y DECIDIR'!H52)</f>
        <v/>
      </c>
      <c r="D52" s="156"/>
      <c r="E52" s="156"/>
      <c r="F52" s="156"/>
      <c r="G52" s="156"/>
      <c r="H52" s="156"/>
      <c r="I52" s="156"/>
      <c r="J52" s="157"/>
      <c r="K52" s="265" t="str">
        <f t="shared" si="0"/>
        <v/>
      </c>
      <c r="L52" s="156"/>
      <c r="M52" s="156"/>
      <c r="N52" s="156"/>
      <c r="O52" s="156"/>
      <c r="P52" s="156"/>
      <c r="Q52" s="156"/>
      <c r="R52" s="157"/>
      <c r="S52" s="265" t="str">
        <f t="shared" si="1"/>
        <v/>
      </c>
      <c r="T52" s="258" t="str">
        <f>IF('EVAL SER Y DECIDIR'!N52="","",'EVAL SER Y DECIDIR'!N52)</f>
        <v/>
      </c>
      <c r="U52" s="160" t="str">
        <f>IF(AUTOEVALUACIÓN!C52="","",AUTOEVALUACIÓN!C52)</f>
        <v/>
      </c>
      <c r="V52" s="264" t="str">
        <f t="shared" si="2"/>
        <v/>
      </c>
      <c r="W52" s="263"/>
      <c r="X52" s="263"/>
      <c r="Y52" s="263"/>
      <c r="Z52" s="263"/>
      <c r="AA52" s="263"/>
    </row>
    <row r="53" spans="1:27" s="182" customFormat="1" ht="15" hidden="1" customHeight="1" x14ac:dyDescent="0.25">
      <c r="A53" s="183">
        <v>46</v>
      </c>
      <c r="B53" s="188" t="str">
        <f>IF(NOMINA!B46="","",NOMINA!B46)</f>
        <v/>
      </c>
      <c r="C53" s="155" t="str">
        <f>IF('EVAL SER Y DECIDIR'!H53="","",'EVAL SER Y DECIDIR'!H53)</f>
        <v/>
      </c>
      <c r="D53" s="156"/>
      <c r="E53" s="156"/>
      <c r="F53" s="156"/>
      <c r="G53" s="156"/>
      <c r="H53" s="156"/>
      <c r="I53" s="156"/>
      <c r="J53" s="157"/>
      <c r="K53" s="158" t="str">
        <f t="shared" si="0"/>
        <v/>
      </c>
      <c r="L53" s="159"/>
      <c r="M53" s="156"/>
      <c r="N53" s="156"/>
      <c r="O53" s="156"/>
      <c r="P53" s="156"/>
      <c r="Q53" s="156"/>
      <c r="R53" s="156"/>
      <c r="S53" s="158" t="str">
        <f t="shared" si="1"/>
        <v/>
      </c>
      <c r="T53" s="155" t="str">
        <f>IF('EVAL SER Y DECIDIR'!N53="","",'EVAL SER Y DECIDIR'!N53)</f>
        <v/>
      </c>
      <c r="U53" s="160" t="str">
        <f>IF(AUTOEVALUACIÓN!C53="","",AUTOEVALUACIÓN!C53)</f>
        <v/>
      </c>
      <c r="V53" s="264" t="str">
        <f t="shared" si="2"/>
        <v/>
      </c>
      <c r="W53" s="263"/>
      <c r="X53" s="263"/>
      <c r="Y53" s="263"/>
      <c r="Z53" s="263"/>
      <c r="AA53" s="263"/>
    </row>
    <row r="54" spans="1:27" s="182" customFormat="1" ht="15" hidden="1" customHeight="1" x14ac:dyDescent="0.25">
      <c r="A54" s="183">
        <v>47</v>
      </c>
      <c r="B54" s="188" t="str">
        <f>IF(NOMINA!B47="","",NOMINA!B47)</f>
        <v/>
      </c>
      <c r="C54" s="155" t="str">
        <f>IF('EVAL SER Y DECIDIR'!H54="","",'EVAL SER Y DECIDIR'!H54)</f>
        <v/>
      </c>
      <c r="D54" s="156"/>
      <c r="E54" s="156"/>
      <c r="F54" s="156"/>
      <c r="G54" s="156"/>
      <c r="H54" s="156"/>
      <c r="I54" s="156"/>
      <c r="J54" s="157"/>
      <c r="K54" s="158" t="str">
        <f t="shared" si="0"/>
        <v/>
      </c>
      <c r="L54" s="159"/>
      <c r="M54" s="156"/>
      <c r="N54" s="156"/>
      <c r="O54" s="156"/>
      <c r="P54" s="156"/>
      <c r="Q54" s="156"/>
      <c r="R54" s="156"/>
      <c r="S54" s="158" t="str">
        <f t="shared" si="1"/>
        <v/>
      </c>
      <c r="T54" s="155" t="str">
        <f>IF('EVAL SER Y DECIDIR'!N54="","",'EVAL SER Y DECIDIR'!N54)</f>
        <v/>
      </c>
      <c r="U54" s="160" t="str">
        <f>IF(AUTOEVALUACIÓN!C54="","",AUTOEVALUACIÓN!C54)</f>
        <v/>
      </c>
      <c r="V54" s="264" t="str">
        <f t="shared" si="2"/>
        <v/>
      </c>
      <c r="W54" s="263"/>
      <c r="X54" s="263"/>
      <c r="Y54" s="263"/>
      <c r="Z54" s="263"/>
      <c r="AA54" s="263"/>
    </row>
    <row r="55" spans="1:27" ht="15" hidden="1" customHeight="1" x14ac:dyDescent="0.25">
      <c r="A55" s="104">
        <v>48</v>
      </c>
      <c r="B55" s="132" t="str">
        <f>IF(NOMINA!B48="","",NOMINA!B48)</f>
        <v/>
      </c>
      <c r="C55" s="155" t="str">
        <f>IF('EVAL SER Y DECIDIR'!H55="","",'EVAL SER Y DECIDIR'!H55)</f>
        <v/>
      </c>
      <c r="D55" s="95"/>
      <c r="E55" s="95"/>
      <c r="F55" s="95"/>
      <c r="G55" s="95"/>
      <c r="H55" s="95"/>
      <c r="I55" s="95"/>
      <c r="J55" s="96"/>
      <c r="K55" s="123" t="str">
        <f t="shared" si="0"/>
        <v/>
      </c>
      <c r="L55" s="94"/>
      <c r="M55" s="95"/>
      <c r="N55" s="95"/>
      <c r="O55" s="95"/>
      <c r="P55" s="95"/>
      <c r="Q55" s="95"/>
      <c r="R55" s="95"/>
      <c r="S55" s="123" t="str">
        <f t="shared" si="1"/>
        <v/>
      </c>
      <c r="T55" s="155" t="str">
        <f>IF('EVAL SER Y DECIDIR'!N55="","",'EVAL SER Y DECIDIR'!N55)</f>
        <v/>
      </c>
      <c r="U55" s="124" t="str">
        <f>IF(AUTOEVALUACIÓN!C55="","",AUTOEVALUACIÓN!C55)</f>
        <v/>
      </c>
      <c r="V55" s="264" t="str">
        <f t="shared" si="2"/>
        <v/>
      </c>
    </row>
  </sheetData>
  <sheetProtection sheet="1" formatCells="0" formatColumns="0" formatRows="0"/>
  <mergeCells count="24">
    <mergeCell ref="T5:T7"/>
    <mergeCell ref="A2:V2"/>
    <mergeCell ref="V5:V7"/>
    <mergeCell ref="A5:A7"/>
    <mergeCell ref="D6:D7"/>
    <mergeCell ref="G6:G7"/>
    <mergeCell ref="I6:I7"/>
    <mergeCell ref="J6:J7"/>
    <mergeCell ref="U5:U7"/>
    <mergeCell ref="Q6:Q7"/>
    <mergeCell ref="K6:K7"/>
    <mergeCell ref="D5:K5"/>
    <mergeCell ref="L5:S5"/>
    <mergeCell ref="L6:L7"/>
    <mergeCell ref="M6:M7"/>
    <mergeCell ref="R6:R7"/>
    <mergeCell ref="S6:S7"/>
    <mergeCell ref="N6:N7"/>
    <mergeCell ref="E6:E7"/>
    <mergeCell ref="C5:C7"/>
    <mergeCell ref="F6:F7"/>
    <mergeCell ref="O6:O7"/>
    <mergeCell ref="H6:H7"/>
    <mergeCell ref="P6:P7"/>
  </mergeCells>
  <phoneticPr fontId="53" type="noConversion"/>
  <conditionalFormatting sqref="V8:V55">
    <cfRule type="cellIs" dxfId="17" priority="5" operator="between">
      <formula>1</formula>
      <formula>50</formula>
    </cfRule>
  </conditionalFormatting>
  <dataValidations count="3">
    <dataValidation type="whole" allowBlank="1" showInputMessage="1" showErrorMessage="1" error="Ingrese solo numeros de 1 - 35" sqref="D53:J55 L53:R55" xr:uid="{33E1DAE7-B55C-49F7-B9EC-FDF6D579468E}">
      <formula1>1</formula1>
      <formula2>35</formula2>
    </dataValidation>
    <dataValidation type="whole" allowBlank="1" showInputMessage="1" showErrorMessage="1" error="Ingrese solo numeros de 1 - 45" sqref="D8:J52" xr:uid="{BF09B0C1-8099-4E31-AB8F-52431AD63F0C}">
      <formula1>1</formula1>
      <formula2>45</formula2>
    </dataValidation>
    <dataValidation type="whole" allowBlank="1" showInputMessage="1" showErrorMessage="1" error="Ingrese solo numeros de 1 - 40" sqref="L8:R52" xr:uid="{A37BFA81-7603-49D2-A392-50793EC90B70}">
      <formula1>1</formula1>
      <formula2>40</formula2>
    </dataValidation>
  </dataValidations>
  <printOptions horizontalCentered="1"/>
  <pageMargins left="0.47244094488188981" right="0.19685039370078741" top="0.39370078740157483" bottom="0.39370078740157483" header="0.31496062992125984" footer="7.874015748031496E-2"/>
  <pageSetup scale="80" fitToHeight="0" orientation="portrait" horizontalDpi="4294967294" r:id="rId1"/>
  <rowBreaks count="1" manualBreakCount="1">
    <brk id="52" max="16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>
    <tabColor rgb="FF660066"/>
    <pageSetUpPr fitToPage="1"/>
  </sheetPr>
  <dimension ref="A1:Z55"/>
  <sheetViews>
    <sheetView view="pageBreakPreview" zoomScaleNormal="100" zoomScaleSheetLayoutView="100" workbookViewId="0">
      <selection activeCell="A8" sqref="A8:XFD32"/>
    </sheetView>
  </sheetViews>
  <sheetFormatPr baseColWidth="10" defaultColWidth="10.5703125" defaultRowHeight="15" x14ac:dyDescent="0.25"/>
  <cols>
    <col min="1" max="1" width="2.85546875" customWidth="1"/>
    <col min="2" max="2" width="33.5703125" customWidth="1"/>
    <col min="3" max="3" width="3.7109375" customWidth="1"/>
    <col min="4" max="8" width="4.7109375" customWidth="1"/>
    <col min="9" max="9" width="3.7109375" customWidth="1"/>
    <col min="10" max="14" width="4.7109375" customWidth="1"/>
    <col min="15" max="16" width="3.7109375" customWidth="1"/>
    <col min="17" max="17" width="2.7109375" customWidth="1"/>
    <col min="18" max="18" width="5.28515625" customWidth="1"/>
    <col min="19" max="23" width="5.7109375" style="261" customWidth="1"/>
    <col min="24" max="26" width="5.7109375" customWidth="1"/>
  </cols>
  <sheetData>
    <row r="1" spans="1:26" ht="12" customHeight="1" x14ac:dyDescent="0.25">
      <c r="A1" s="101" t="str">
        <f>NOMINA!$F$1</f>
        <v>U.E. "BEATRIZ HARTMANN DE BEDREGAL"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</row>
    <row r="2" spans="1:26" s="267" customFormat="1" ht="16.5" customHeight="1" x14ac:dyDescent="0.2">
      <c r="A2" s="471" t="s">
        <v>167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471"/>
      <c r="P2" s="471"/>
      <c r="Q2" s="471"/>
      <c r="R2" s="471"/>
    </row>
    <row r="3" spans="1:26" ht="18.95" customHeight="1" x14ac:dyDescent="0.25">
      <c r="A3" s="174" t="str">
        <f>NOMINA!$C$1</f>
        <v>PROFESOR(A): SARA VALDIVIA ARANCIBIA</v>
      </c>
      <c r="B3" s="175"/>
      <c r="C3" s="174"/>
      <c r="D3" s="174"/>
      <c r="E3" s="174"/>
      <c r="F3" s="22"/>
      <c r="G3" s="174"/>
      <c r="H3" s="174" t="s">
        <v>2</v>
      </c>
      <c r="I3" s="174"/>
      <c r="J3" s="174"/>
      <c r="K3" s="174"/>
      <c r="L3" s="174"/>
      <c r="M3" s="174"/>
      <c r="N3" s="174"/>
      <c r="O3" s="174"/>
      <c r="P3" s="174"/>
      <c r="Q3" s="174"/>
      <c r="R3" s="174"/>
    </row>
    <row r="4" spans="1:26" ht="18.95" customHeight="1" x14ac:dyDescent="0.25">
      <c r="A4" s="176" t="str">
        <f>NOMINA!$C$2</f>
        <v>CURSO: 5º "A" PRIMARIA</v>
      </c>
      <c r="B4" s="177"/>
      <c r="C4" s="176"/>
      <c r="D4" s="176"/>
      <c r="E4" s="176"/>
      <c r="F4" s="22"/>
      <c r="G4" s="176"/>
      <c r="H4" s="176" t="str">
        <f>NOMINA!$C$4</f>
        <v>GESTIÓN: 2024</v>
      </c>
      <c r="I4" s="176"/>
      <c r="J4" s="176"/>
      <c r="K4" s="176"/>
      <c r="L4" s="176"/>
      <c r="M4" s="176"/>
      <c r="N4" s="176"/>
      <c r="O4" s="176"/>
      <c r="P4" s="176"/>
      <c r="Q4" s="176"/>
      <c r="R4" s="176"/>
    </row>
    <row r="5" spans="1:26" ht="15.75" customHeight="1" x14ac:dyDescent="0.25">
      <c r="A5" s="458" t="s">
        <v>0</v>
      </c>
      <c r="B5" s="113" t="s">
        <v>150</v>
      </c>
      <c r="C5" s="451" t="s">
        <v>430</v>
      </c>
      <c r="D5" s="466" t="s">
        <v>432</v>
      </c>
      <c r="E5" s="466"/>
      <c r="F5" s="466"/>
      <c r="G5" s="466"/>
      <c r="H5" s="466"/>
      <c r="I5" s="467"/>
      <c r="J5" s="466" t="s">
        <v>433</v>
      </c>
      <c r="K5" s="466"/>
      <c r="L5" s="466"/>
      <c r="M5" s="466"/>
      <c r="N5" s="466"/>
      <c r="O5" s="467"/>
      <c r="P5" s="451" t="s">
        <v>431</v>
      </c>
      <c r="Q5" s="463" t="s">
        <v>436</v>
      </c>
      <c r="R5" s="455" t="s">
        <v>166</v>
      </c>
    </row>
    <row r="6" spans="1:26" ht="66" customHeight="1" x14ac:dyDescent="0.25">
      <c r="A6" s="458"/>
      <c r="B6" s="178"/>
      <c r="C6" s="452"/>
      <c r="D6" s="472"/>
      <c r="E6" s="472"/>
      <c r="F6" s="472"/>
      <c r="G6" s="472"/>
      <c r="H6" s="473"/>
      <c r="I6" s="474" t="s">
        <v>188</v>
      </c>
      <c r="J6" s="476"/>
      <c r="K6" s="472"/>
      <c r="L6" s="472"/>
      <c r="M6" s="472"/>
      <c r="N6" s="472"/>
      <c r="O6" s="447" t="s">
        <v>188</v>
      </c>
      <c r="P6" s="452"/>
      <c r="Q6" s="464"/>
      <c r="R6" s="456"/>
    </row>
    <row r="7" spans="1:26" ht="58.5" customHeight="1" x14ac:dyDescent="0.25">
      <c r="A7" s="458"/>
      <c r="B7" s="257" t="s">
        <v>165</v>
      </c>
      <c r="C7" s="453"/>
      <c r="D7" s="450"/>
      <c r="E7" s="450"/>
      <c r="F7" s="450"/>
      <c r="G7" s="450"/>
      <c r="H7" s="462"/>
      <c r="I7" s="475"/>
      <c r="J7" s="460"/>
      <c r="K7" s="450"/>
      <c r="L7" s="450"/>
      <c r="M7" s="450"/>
      <c r="N7" s="450"/>
      <c r="O7" s="448"/>
      <c r="P7" s="453"/>
      <c r="Q7" s="465"/>
      <c r="R7" s="457"/>
      <c r="T7" s="260" t="s">
        <v>404</v>
      </c>
      <c r="U7" s="260" t="s">
        <v>405</v>
      </c>
      <c r="V7" s="260" t="s">
        <v>406</v>
      </c>
      <c r="X7" s="255"/>
      <c r="Y7" s="255"/>
      <c r="Z7" s="255"/>
    </row>
    <row r="8" spans="1:26" s="182" customFormat="1" ht="22.5" customHeight="1" x14ac:dyDescent="0.25">
      <c r="A8" s="183">
        <v>1</v>
      </c>
      <c r="B8" s="188" t="str">
        <f>IF(NOMINA!B1="","",NOMINA!B1)</f>
        <v xml:space="preserve"> TORREZ CAMILA VICTORIA</v>
      </c>
      <c r="C8" s="259" t="str">
        <f>IF('EVAL SER Y DECIDIR'!H8="","",'EVAL SER Y DECIDIR'!H8)</f>
        <v/>
      </c>
      <c r="D8" s="156"/>
      <c r="E8" s="156"/>
      <c r="F8" s="156"/>
      <c r="G8" s="156"/>
      <c r="H8" s="157"/>
      <c r="I8" s="265" t="str">
        <f>IF(ISERROR(ROUND(AVERAGE(D8:H8),0)),"",ROUND(AVERAGE(D8:H8),0))</f>
        <v/>
      </c>
      <c r="J8" s="159"/>
      <c r="K8" s="156"/>
      <c r="L8" s="156"/>
      <c r="M8" s="156"/>
      <c r="N8" s="156"/>
      <c r="O8" s="265" t="str">
        <f>IF(ISERROR(ROUND(AVERAGE(J8:N8),0)),"",ROUND(AVERAGE(J8:N8),0))</f>
        <v/>
      </c>
      <c r="P8" s="259" t="str">
        <f>IF('EVAL SER Y DECIDIR'!N8="","",'EVAL SER Y DECIDIR'!N8)</f>
        <v/>
      </c>
      <c r="Q8" s="160" t="str">
        <f>IF(AUTOEVALUACIÓN!C8="","",AUTOEVALUACIÓN!C8)</f>
        <v/>
      </c>
      <c r="R8" s="264" t="str">
        <f>IF(OR(C8="",I8="",O8="",P8="",Q8=""),"",SUM(C8,I8,O8,P8,Q8))</f>
        <v/>
      </c>
      <c r="S8" s="262"/>
      <c r="T8" s="262">
        <f>COUNTIFS(R8:R52,"&lt;101",R8:R52,"&gt;0")</f>
        <v>0</v>
      </c>
      <c r="U8" s="263">
        <f>COUNTIFS(R8:R52,"&lt;51",R8:R52,"&gt;1")</f>
        <v>0</v>
      </c>
      <c r="V8" s="263">
        <f>T8-U8</f>
        <v>0</v>
      </c>
      <c r="W8" s="263"/>
      <c r="X8" s="191"/>
      <c r="Y8" s="256"/>
    </row>
    <row r="9" spans="1:26" s="182" customFormat="1" ht="22.5" customHeight="1" x14ac:dyDescent="0.25">
      <c r="A9" s="183">
        <v>2</v>
      </c>
      <c r="B9" s="188" t="str">
        <f>IF(NOMINA!B2="","",NOMINA!B2)</f>
        <v>AZERO BLANCO SARAH JOYCE</v>
      </c>
      <c r="C9" s="259" t="str">
        <f>IF('EVAL SER Y DECIDIR'!H9="","",'EVAL SER Y DECIDIR'!H9)</f>
        <v/>
      </c>
      <c r="D9" s="156"/>
      <c r="E9" s="156"/>
      <c r="F9" s="156"/>
      <c r="G9" s="156"/>
      <c r="H9" s="157"/>
      <c r="I9" s="265" t="str">
        <f t="shared" ref="I9:I52" si="0">IF(ISERROR(ROUND(AVERAGE(D9:H9),0)),"",ROUND(AVERAGE(D9:H9),0))</f>
        <v/>
      </c>
      <c r="J9" s="159"/>
      <c r="K9" s="156"/>
      <c r="L9" s="156"/>
      <c r="M9" s="156"/>
      <c r="N9" s="156"/>
      <c r="O9" s="265" t="str">
        <f t="shared" ref="O9:O52" si="1">IF(ISERROR(ROUND(AVERAGE(J9:N9),0)),"",ROUND(AVERAGE(J9:N9),0))</f>
        <v/>
      </c>
      <c r="P9" s="259" t="str">
        <f>IF('EVAL SER Y DECIDIR'!N9="","",'EVAL SER Y DECIDIR'!N9)</f>
        <v/>
      </c>
      <c r="Q9" s="160" t="str">
        <f>IF(AUTOEVALUACIÓN!C9="","",AUTOEVALUACIÓN!C9)</f>
        <v/>
      </c>
      <c r="R9" s="264" t="str">
        <f t="shared" ref="R9:R55" si="2">IF(OR(C9="",I9="",O9="",P9="",Q9=""),"",SUM(C9,I9,O9,P9,Q9))</f>
        <v/>
      </c>
      <c r="S9" s="262"/>
      <c r="T9" s="262"/>
      <c r="U9" s="263"/>
      <c r="V9" s="263"/>
      <c r="W9" s="263"/>
    </row>
    <row r="10" spans="1:26" s="182" customFormat="1" ht="22.5" customHeight="1" x14ac:dyDescent="0.25">
      <c r="A10" s="183">
        <v>3</v>
      </c>
      <c r="B10" s="188" t="str">
        <f>IF(NOMINA!B3="","",NOMINA!B3)</f>
        <v xml:space="preserve">BAUTISTA MITA RODRIGO </v>
      </c>
      <c r="C10" s="259" t="str">
        <f>IF('EVAL SER Y DECIDIR'!H10="","",'EVAL SER Y DECIDIR'!H10)</f>
        <v/>
      </c>
      <c r="D10" s="156"/>
      <c r="E10" s="156"/>
      <c r="F10" s="156"/>
      <c r="G10" s="156"/>
      <c r="H10" s="157"/>
      <c r="I10" s="265" t="str">
        <f t="shared" si="0"/>
        <v/>
      </c>
      <c r="J10" s="159"/>
      <c r="K10" s="156"/>
      <c r="L10" s="156"/>
      <c r="M10" s="156"/>
      <c r="N10" s="156"/>
      <c r="O10" s="265" t="str">
        <f t="shared" si="1"/>
        <v/>
      </c>
      <c r="P10" s="259" t="str">
        <f>IF('EVAL SER Y DECIDIR'!N10="","",'EVAL SER Y DECIDIR'!N10)</f>
        <v/>
      </c>
      <c r="Q10" s="160" t="str">
        <f>IF(AUTOEVALUACIÓN!C10="","",AUTOEVALUACIÓN!C10)</f>
        <v/>
      </c>
      <c r="R10" s="264" t="str">
        <f t="shared" si="2"/>
        <v/>
      </c>
      <c r="S10" s="262"/>
      <c r="T10" s="262"/>
      <c r="U10" s="263"/>
      <c r="V10" s="263"/>
      <c r="W10" s="263"/>
    </row>
    <row r="11" spans="1:26" s="182" customFormat="1" ht="22.5" customHeight="1" x14ac:dyDescent="0.25">
      <c r="A11" s="183">
        <v>4</v>
      </c>
      <c r="B11" s="188" t="str">
        <f>IF(NOMINA!B4="","",NOMINA!B4)</f>
        <v>CANSECO PEREDO ANGELINA ISABELLA</v>
      </c>
      <c r="C11" s="259" t="str">
        <f>IF('EVAL SER Y DECIDIR'!H11="","",'EVAL SER Y DECIDIR'!H11)</f>
        <v/>
      </c>
      <c r="D11" s="156"/>
      <c r="E11" s="156"/>
      <c r="F11" s="156"/>
      <c r="G11" s="156"/>
      <c r="H11" s="157"/>
      <c r="I11" s="265" t="str">
        <f t="shared" si="0"/>
        <v/>
      </c>
      <c r="J11" s="159"/>
      <c r="K11" s="156"/>
      <c r="L11" s="156"/>
      <c r="M11" s="156"/>
      <c r="N11" s="156"/>
      <c r="O11" s="265" t="str">
        <f t="shared" si="1"/>
        <v/>
      </c>
      <c r="P11" s="259" t="str">
        <f>IF('EVAL SER Y DECIDIR'!N11="","",'EVAL SER Y DECIDIR'!N11)</f>
        <v/>
      </c>
      <c r="Q11" s="160" t="str">
        <f>IF(AUTOEVALUACIÓN!C11="","",AUTOEVALUACIÓN!C11)</f>
        <v/>
      </c>
      <c r="R11" s="264" t="str">
        <f t="shared" si="2"/>
        <v/>
      </c>
      <c r="S11" s="262"/>
      <c r="T11" s="262"/>
      <c r="U11" s="263"/>
      <c r="V11" s="263"/>
      <c r="W11" s="263"/>
    </row>
    <row r="12" spans="1:26" s="182" customFormat="1" ht="22.5" customHeight="1" x14ac:dyDescent="0.25">
      <c r="A12" s="183">
        <v>5</v>
      </c>
      <c r="B12" s="188" t="str">
        <f>IF(NOMINA!B5="","",NOMINA!B5)</f>
        <v>CERVANTES GUTIERREZ LUIS FERNANDO</v>
      </c>
      <c r="C12" s="259" t="str">
        <f>IF('EVAL SER Y DECIDIR'!H12="","",'EVAL SER Y DECIDIR'!H12)</f>
        <v/>
      </c>
      <c r="D12" s="156"/>
      <c r="E12" s="156"/>
      <c r="F12" s="156"/>
      <c r="G12" s="156"/>
      <c r="H12" s="157"/>
      <c r="I12" s="265" t="str">
        <f t="shared" si="0"/>
        <v/>
      </c>
      <c r="J12" s="159"/>
      <c r="K12" s="156"/>
      <c r="L12" s="156"/>
      <c r="M12" s="156"/>
      <c r="N12" s="156"/>
      <c r="O12" s="265" t="str">
        <f t="shared" si="1"/>
        <v/>
      </c>
      <c r="P12" s="259" t="str">
        <f>IF('EVAL SER Y DECIDIR'!N12="","",'EVAL SER Y DECIDIR'!N12)</f>
        <v/>
      </c>
      <c r="Q12" s="160" t="str">
        <f>IF(AUTOEVALUACIÓN!C12="","",AUTOEVALUACIÓN!C12)</f>
        <v/>
      </c>
      <c r="R12" s="264" t="str">
        <f t="shared" si="2"/>
        <v/>
      </c>
      <c r="S12" s="262"/>
      <c r="T12" s="262"/>
      <c r="U12" s="263"/>
      <c r="V12" s="263"/>
      <c r="W12" s="263"/>
    </row>
    <row r="13" spans="1:26" s="182" customFormat="1" ht="22.5" customHeight="1" x14ac:dyDescent="0.25">
      <c r="A13" s="183">
        <v>6</v>
      </c>
      <c r="B13" s="188" t="str">
        <f>IF(NOMINA!B6="","",NOMINA!B6)</f>
        <v>COLQUE QUENTA MICHELLE ANGELETH</v>
      </c>
      <c r="C13" s="259" t="str">
        <f>IF('EVAL SER Y DECIDIR'!H13="","",'EVAL SER Y DECIDIR'!H13)</f>
        <v/>
      </c>
      <c r="D13" s="156"/>
      <c r="E13" s="156"/>
      <c r="F13" s="156"/>
      <c r="G13" s="156"/>
      <c r="H13" s="157"/>
      <c r="I13" s="265" t="str">
        <f t="shared" si="0"/>
        <v/>
      </c>
      <c r="J13" s="159"/>
      <c r="K13" s="156"/>
      <c r="L13" s="156"/>
      <c r="M13" s="156"/>
      <c r="N13" s="156"/>
      <c r="O13" s="265" t="str">
        <f t="shared" si="1"/>
        <v/>
      </c>
      <c r="P13" s="259" t="str">
        <f>IF('EVAL SER Y DECIDIR'!N13="","",'EVAL SER Y DECIDIR'!N13)</f>
        <v/>
      </c>
      <c r="Q13" s="160" t="str">
        <f>IF(AUTOEVALUACIÓN!C13="","",AUTOEVALUACIÓN!C13)</f>
        <v/>
      </c>
      <c r="R13" s="264" t="str">
        <f t="shared" si="2"/>
        <v/>
      </c>
      <c r="S13" s="262"/>
      <c r="T13" s="262"/>
      <c r="U13" s="263"/>
      <c r="V13" s="263"/>
      <c r="W13" s="263"/>
    </row>
    <row r="14" spans="1:26" s="182" customFormat="1" ht="22.5" customHeight="1" x14ac:dyDescent="0.25">
      <c r="A14" s="183">
        <v>7</v>
      </c>
      <c r="B14" s="188" t="str">
        <f>IF(NOMINA!B7="","",NOMINA!B7)</f>
        <v>CORDOVA MONTAÑO KENDALL MATIAS</v>
      </c>
      <c r="C14" s="259" t="str">
        <f>IF('EVAL SER Y DECIDIR'!H14="","",'EVAL SER Y DECIDIR'!H14)</f>
        <v/>
      </c>
      <c r="D14" s="156"/>
      <c r="E14" s="156"/>
      <c r="F14" s="156"/>
      <c r="G14" s="156"/>
      <c r="H14" s="157"/>
      <c r="I14" s="265" t="str">
        <f t="shared" si="0"/>
        <v/>
      </c>
      <c r="J14" s="159"/>
      <c r="K14" s="156"/>
      <c r="L14" s="156"/>
      <c r="M14" s="156"/>
      <c r="N14" s="156"/>
      <c r="O14" s="265" t="str">
        <f t="shared" si="1"/>
        <v/>
      </c>
      <c r="P14" s="259" t="str">
        <f>IF('EVAL SER Y DECIDIR'!N14="","",'EVAL SER Y DECIDIR'!N14)</f>
        <v/>
      </c>
      <c r="Q14" s="160" t="str">
        <f>IF(AUTOEVALUACIÓN!C14="","",AUTOEVALUACIÓN!C14)</f>
        <v/>
      </c>
      <c r="R14" s="264" t="str">
        <f t="shared" si="2"/>
        <v/>
      </c>
      <c r="S14" s="262"/>
      <c r="T14" s="262"/>
      <c r="U14" s="263"/>
      <c r="V14" s="263"/>
      <c r="W14" s="263"/>
    </row>
    <row r="15" spans="1:26" s="182" customFormat="1" ht="22.5" customHeight="1" x14ac:dyDescent="0.25">
      <c r="A15" s="183">
        <v>8</v>
      </c>
      <c r="B15" s="188" t="str">
        <f>IF(NOMINA!B8="","",NOMINA!B8)</f>
        <v xml:space="preserve">CUCHALLO ALORAS CHRISTOPHER </v>
      </c>
      <c r="C15" s="259" t="str">
        <f>IF('EVAL SER Y DECIDIR'!H15="","",'EVAL SER Y DECIDIR'!H15)</f>
        <v/>
      </c>
      <c r="D15" s="156"/>
      <c r="E15" s="156"/>
      <c r="F15" s="156"/>
      <c r="G15" s="156"/>
      <c r="H15" s="157"/>
      <c r="I15" s="265" t="str">
        <f t="shared" si="0"/>
        <v/>
      </c>
      <c r="J15" s="159"/>
      <c r="K15" s="156"/>
      <c r="L15" s="156"/>
      <c r="M15" s="156"/>
      <c r="N15" s="156"/>
      <c r="O15" s="265" t="str">
        <f t="shared" si="1"/>
        <v/>
      </c>
      <c r="P15" s="259" t="str">
        <f>IF('EVAL SER Y DECIDIR'!N15="","",'EVAL SER Y DECIDIR'!N15)</f>
        <v/>
      </c>
      <c r="Q15" s="160" t="str">
        <f>IF(AUTOEVALUACIÓN!C15="","",AUTOEVALUACIÓN!C15)</f>
        <v/>
      </c>
      <c r="R15" s="264" t="str">
        <f t="shared" si="2"/>
        <v/>
      </c>
      <c r="S15" s="262"/>
      <c r="T15" s="262"/>
      <c r="U15" s="263"/>
      <c r="V15" s="263"/>
      <c r="W15" s="263"/>
    </row>
    <row r="16" spans="1:26" s="182" customFormat="1" ht="22.5" customHeight="1" x14ac:dyDescent="0.25">
      <c r="A16" s="183">
        <v>9</v>
      </c>
      <c r="B16" s="188" t="str">
        <f>IF(NOMINA!B9="","",NOMINA!B9)</f>
        <v>DUARTE MELO ANA CLARA</v>
      </c>
      <c r="C16" s="259" t="str">
        <f>IF('EVAL SER Y DECIDIR'!H16="","",'EVAL SER Y DECIDIR'!H16)</f>
        <v/>
      </c>
      <c r="D16" s="156"/>
      <c r="E16" s="156"/>
      <c r="F16" s="156"/>
      <c r="G16" s="156"/>
      <c r="H16" s="157"/>
      <c r="I16" s="265" t="str">
        <f t="shared" si="0"/>
        <v/>
      </c>
      <c r="J16" s="159"/>
      <c r="K16" s="156"/>
      <c r="L16" s="156"/>
      <c r="M16" s="156"/>
      <c r="N16" s="156"/>
      <c r="O16" s="265" t="str">
        <f t="shared" si="1"/>
        <v/>
      </c>
      <c r="P16" s="259" t="str">
        <f>IF('EVAL SER Y DECIDIR'!N16="","",'EVAL SER Y DECIDIR'!N16)</f>
        <v/>
      </c>
      <c r="Q16" s="160" t="str">
        <f>IF(AUTOEVALUACIÓN!C16="","",AUTOEVALUACIÓN!C16)</f>
        <v/>
      </c>
      <c r="R16" s="264" t="str">
        <f t="shared" si="2"/>
        <v/>
      </c>
      <c r="S16" s="262"/>
      <c r="T16" s="262"/>
      <c r="U16" s="263"/>
      <c r="V16" s="263"/>
      <c r="W16" s="263"/>
    </row>
    <row r="17" spans="1:23" s="182" customFormat="1" ht="22.5" customHeight="1" x14ac:dyDescent="0.25">
      <c r="A17" s="183">
        <v>10</v>
      </c>
      <c r="B17" s="188" t="str">
        <f>IF(NOMINA!B10="","",NOMINA!B10)</f>
        <v>GONZALES ROJAS ANTONELLA INDIRA</v>
      </c>
      <c r="C17" s="259" t="str">
        <f>IF('EVAL SER Y DECIDIR'!H17="","",'EVAL SER Y DECIDIR'!H17)</f>
        <v/>
      </c>
      <c r="D17" s="156"/>
      <c r="E17" s="156"/>
      <c r="F17" s="156"/>
      <c r="G17" s="156"/>
      <c r="H17" s="157"/>
      <c r="I17" s="265" t="str">
        <f t="shared" si="0"/>
        <v/>
      </c>
      <c r="J17" s="159"/>
      <c r="K17" s="156"/>
      <c r="L17" s="156"/>
      <c r="M17" s="156"/>
      <c r="N17" s="156"/>
      <c r="O17" s="265" t="str">
        <f t="shared" si="1"/>
        <v/>
      </c>
      <c r="P17" s="259" t="str">
        <f>IF('EVAL SER Y DECIDIR'!N17="","",'EVAL SER Y DECIDIR'!N17)</f>
        <v/>
      </c>
      <c r="Q17" s="160" t="str">
        <f>IF(AUTOEVALUACIÓN!C17="","",AUTOEVALUACIÓN!C17)</f>
        <v/>
      </c>
      <c r="R17" s="264" t="str">
        <f t="shared" si="2"/>
        <v/>
      </c>
      <c r="S17" s="262"/>
      <c r="T17" s="262"/>
      <c r="U17" s="263"/>
      <c r="V17" s="263"/>
      <c r="W17" s="263"/>
    </row>
    <row r="18" spans="1:23" s="182" customFormat="1" ht="22.5" customHeight="1" x14ac:dyDescent="0.25">
      <c r="A18" s="183">
        <v>11</v>
      </c>
      <c r="B18" s="188" t="str">
        <f>IF(NOMINA!B11="","",NOMINA!B11)</f>
        <v>GUERRA PANTIGOSO ROGER ALEJANDRO</v>
      </c>
      <c r="C18" s="259" t="str">
        <f>IF('EVAL SER Y DECIDIR'!H18="","",'EVAL SER Y DECIDIR'!H18)</f>
        <v/>
      </c>
      <c r="D18" s="156"/>
      <c r="E18" s="156"/>
      <c r="F18" s="156"/>
      <c r="G18" s="156"/>
      <c r="H18" s="157"/>
      <c r="I18" s="265" t="str">
        <f t="shared" si="0"/>
        <v/>
      </c>
      <c r="J18" s="159"/>
      <c r="K18" s="156"/>
      <c r="L18" s="156"/>
      <c r="M18" s="156"/>
      <c r="N18" s="156"/>
      <c r="O18" s="265" t="str">
        <f t="shared" si="1"/>
        <v/>
      </c>
      <c r="P18" s="259" t="str">
        <f>IF('EVAL SER Y DECIDIR'!N18="","",'EVAL SER Y DECIDIR'!N18)</f>
        <v/>
      </c>
      <c r="Q18" s="160" t="str">
        <f>IF(AUTOEVALUACIÓN!C18="","",AUTOEVALUACIÓN!C18)</f>
        <v/>
      </c>
      <c r="R18" s="264" t="str">
        <f t="shared" si="2"/>
        <v/>
      </c>
      <c r="S18" s="262"/>
      <c r="T18" s="262"/>
      <c r="U18" s="263"/>
      <c r="V18" s="263"/>
      <c r="W18" s="263"/>
    </row>
    <row r="19" spans="1:23" s="182" customFormat="1" ht="22.5" customHeight="1" x14ac:dyDescent="0.25">
      <c r="A19" s="183">
        <v>12</v>
      </c>
      <c r="B19" s="188" t="str">
        <f>IF(NOMINA!B12="","",NOMINA!B12)</f>
        <v>LEON GARNICA JUNIOR ISAIAS</v>
      </c>
      <c r="C19" s="259" t="str">
        <f>IF('EVAL SER Y DECIDIR'!H19="","",'EVAL SER Y DECIDIR'!H19)</f>
        <v/>
      </c>
      <c r="D19" s="156"/>
      <c r="E19" s="156"/>
      <c r="F19" s="156"/>
      <c r="G19" s="156"/>
      <c r="H19" s="157"/>
      <c r="I19" s="265" t="str">
        <f t="shared" si="0"/>
        <v/>
      </c>
      <c r="J19" s="159"/>
      <c r="K19" s="156"/>
      <c r="L19" s="156"/>
      <c r="M19" s="156"/>
      <c r="N19" s="156"/>
      <c r="O19" s="265" t="str">
        <f t="shared" si="1"/>
        <v/>
      </c>
      <c r="P19" s="259" t="str">
        <f>IF('EVAL SER Y DECIDIR'!N19="","",'EVAL SER Y DECIDIR'!N19)</f>
        <v/>
      </c>
      <c r="Q19" s="160" t="str">
        <f>IF(AUTOEVALUACIÓN!C19="","",AUTOEVALUACIÓN!C19)</f>
        <v/>
      </c>
      <c r="R19" s="264" t="str">
        <f t="shared" si="2"/>
        <v/>
      </c>
      <c r="S19" s="262"/>
      <c r="T19" s="262"/>
      <c r="U19" s="263"/>
      <c r="V19" s="263"/>
      <c r="W19" s="263"/>
    </row>
    <row r="20" spans="1:23" s="182" customFormat="1" ht="22.5" customHeight="1" x14ac:dyDescent="0.25">
      <c r="A20" s="183">
        <v>13</v>
      </c>
      <c r="B20" s="188" t="str">
        <f>IF(NOMINA!B13="","",NOMINA!B13)</f>
        <v>MAMANI ESTRADA MARISOL CARMEN</v>
      </c>
      <c r="C20" s="259" t="str">
        <f>IF('EVAL SER Y DECIDIR'!H20="","",'EVAL SER Y DECIDIR'!H20)</f>
        <v/>
      </c>
      <c r="D20" s="156"/>
      <c r="E20" s="156"/>
      <c r="F20" s="156"/>
      <c r="G20" s="156"/>
      <c r="H20" s="157"/>
      <c r="I20" s="265" t="str">
        <f t="shared" si="0"/>
        <v/>
      </c>
      <c r="J20" s="159"/>
      <c r="K20" s="156"/>
      <c r="L20" s="156"/>
      <c r="M20" s="156"/>
      <c r="N20" s="156"/>
      <c r="O20" s="265" t="str">
        <f t="shared" si="1"/>
        <v/>
      </c>
      <c r="P20" s="259" t="str">
        <f>IF('EVAL SER Y DECIDIR'!N20="","",'EVAL SER Y DECIDIR'!N20)</f>
        <v/>
      </c>
      <c r="Q20" s="160" t="str">
        <f>IF(AUTOEVALUACIÓN!C20="","",AUTOEVALUACIÓN!C20)</f>
        <v/>
      </c>
      <c r="R20" s="264" t="str">
        <f t="shared" si="2"/>
        <v/>
      </c>
      <c r="S20" s="262"/>
      <c r="T20" s="262"/>
      <c r="U20" s="263"/>
      <c r="V20" s="263"/>
      <c r="W20" s="263"/>
    </row>
    <row r="21" spans="1:23" s="182" customFormat="1" ht="22.5" customHeight="1" x14ac:dyDescent="0.25">
      <c r="A21" s="183">
        <v>14</v>
      </c>
      <c r="B21" s="188" t="str">
        <f>IF(NOMINA!B14="","",NOMINA!B14)</f>
        <v>MURILLO CALIZAYA DAVID GABRIEL</v>
      </c>
      <c r="C21" s="259" t="str">
        <f>IF('EVAL SER Y DECIDIR'!H21="","",'EVAL SER Y DECIDIR'!H21)</f>
        <v/>
      </c>
      <c r="D21" s="156"/>
      <c r="E21" s="156"/>
      <c r="F21" s="156"/>
      <c r="G21" s="156"/>
      <c r="H21" s="157"/>
      <c r="I21" s="265" t="str">
        <f t="shared" si="0"/>
        <v/>
      </c>
      <c r="J21" s="159"/>
      <c r="K21" s="156"/>
      <c r="L21" s="156"/>
      <c r="M21" s="156"/>
      <c r="N21" s="156"/>
      <c r="O21" s="265" t="str">
        <f t="shared" si="1"/>
        <v/>
      </c>
      <c r="P21" s="259" t="str">
        <f>IF('EVAL SER Y DECIDIR'!N21="","",'EVAL SER Y DECIDIR'!N21)</f>
        <v/>
      </c>
      <c r="Q21" s="160" t="str">
        <f>IF(AUTOEVALUACIÓN!C21="","",AUTOEVALUACIÓN!C21)</f>
        <v/>
      </c>
      <c r="R21" s="264" t="str">
        <f t="shared" si="2"/>
        <v/>
      </c>
      <c r="S21" s="262"/>
      <c r="T21" s="262"/>
      <c r="U21" s="263"/>
      <c r="V21" s="263"/>
      <c r="W21" s="263"/>
    </row>
    <row r="22" spans="1:23" s="182" customFormat="1" ht="22.5" customHeight="1" x14ac:dyDescent="0.25">
      <c r="A22" s="183">
        <v>15</v>
      </c>
      <c r="B22" s="188" t="str">
        <f>IF(NOMINA!B15="","",NOMINA!B15)</f>
        <v xml:space="preserve">OROSCO LIMACHI ADRIAN </v>
      </c>
      <c r="C22" s="259" t="str">
        <f>IF('EVAL SER Y DECIDIR'!H22="","",'EVAL SER Y DECIDIR'!H22)</f>
        <v/>
      </c>
      <c r="D22" s="156"/>
      <c r="E22" s="156"/>
      <c r="F22" s="156"/>
      <c r="G22" s="156"/>
      <c r="H22" s="157"/>
      <c r="I22" s="265" t="str">
        <f t="shared" si="0"/>
        <v/>
      </c>
      <c r="J22" s="159"/>
      <c r="K22" s="156"/>
      <c r="L22" s="156"/>
      <c r="M22" s="156"/>
      <c r="N22" s="156"/>
      <c r="O22" s="265" t="str">
        <f t="shared" si="1"/>
        <v/>
      </c>
      <c r="P22" s="259" t="str">
        <f>IF('EVAL SER Y DECIDIR'!N22="","",'EVAL SER Y DECIDIR'!N22)</f>
        <v/>
      </c>
      <c r="Q22" s="160" t="str">
        <f>IF(AUTOEVALUACIÓN!C22="","",AUTOEVALUACIÓN!C22)</f>
        <v/>
      </c>
      <c r="R22" s="264" t="str">
        <f t="shared" si="2"/>
        <v/>
      </c>
      <c r="S22" s="262"/>
      <c r="T22" s="262"/>
      <c r="U22" s="263"/>
      <c r="V22" s="263"/>
      <c r="W22" s="263"/>
    </row>
    <row r="23" spans="1:23" s="182" customFormat="1" ht="22.5" customHeight="1" x14ac:dyDescent="0.25">
      <c r="A23" s="183">
        <v>16</v>
      </c>
      <c r="B23" s="188" t="str">
        <f>IF(NOMINA!B16="","",NOMINA!B16)</f>
        <v xml:space="preserve">REINAGA CHOQUECALLATA DAYANA </v>
      </c>
      <c r="C23" s="259" t="str">
        <f>IF('EVAL SER Y DECIDIR'!H23="","",'EVAL SER Y DECIDIR'!H23)</f>
        <v/>
      </c>
      <c r="D23" s="156"/>
      <c r="E23" s="156"/>
      <c r="F23" s="156"/>
      <c r="G23" s="156"/>
      <c r="H23" s="157"/>
      <c r="I23" s="265" t="str">
        <f t="shared" si="0"/>
        <v/>
      </c>
      <c r="J23" s="159"/>
      <c r="K23" s="156"/>
      <c r="L23" s="156"/>
      <c r="M23" s="156"/>
      <c r="N23" s="156"/>
      <c r="O23" s="265" t="str">
        <f t="shared" si="1"/>
        <v/>
      </c>
      <c r="P23" s="259" t="str">
        <f>IF('EVAL SER Y DECIDIR'!N23="","",'EVAL SER Y DECIDIR'!N23)</f>
        <v/>
      </c>
      <c r="Q23" s="160" t="str">
        <f>IF(AUTOEVALUACIÓN!C23="","",AUTOEVALUACIÓN!C23)</f>
        <v/>
      </c>
      <c r="R23" s="264" t="str">
        <f t="shared" si="2"/>
        <v/>
      </c>
      <c r="S23" s="262"/>
      <c r="T23" s="262"/>
      <c r="U23" s="263"/>
      <c r="V23" s="263"/>
      <c r="W23" s="263"/>
    </row>
    <row r="24" spans="1:23" s="182" customFormat="1" ht="22.5" customHeight="1" x14ac:dyDescent="0.25">
      <c r="A24" s="183">
        <v>17</v>
      </c>
      <c r="B24" s="188" t="str">
        <f>IF(NOMINA!B17="","",NOMINA!B17)</f>
        <v>RIVERO VIDAL LUZ MARIA</v>
      </c>
      <c r="C24" s="259" t="str">
        <f>IF('EVAL SER Y DECIDIR'!H24="","",'EVAL SER Y DECIDIR'!H24)</f>
        <v/>
      </c>
      <c r="D24" s="156"/>
      <c r="E24" s="156"/>
      <c r="F24" s="156"/>
      <c r="G24" s="156"/>
      <c r="H24" s="157"/>
      <c r="I24" s="265" t="str">
        <f t="shared" si="0"/>
        <v/>
      </c>
      <c r="J24" s="159"/>
      <c r="K24" s="156"/>
      <c r="L24" s="156"/>
      <c r="M24" s="156"/>
      <c r="N24" s="156"/>
      <c r="O24" s="265" t="str">
        <f t="shared" si="1"/>
        <v/>
      </c>
      <c r="P24" s="259" t="str">
        <f>IF('EVAL SER Y DECIDIR'!N24="","",'EVAL SER Y DECIDIR'!N24)</f>
        <v/>
      </c>
      <c r="Q24" s="160" t="str">
        <f>IF(AUTOEVALUACIÓN!C24="","",AUTOEVALUACIÓN!C24)</f>
        <v/>
      </c>
      <c r="R24" s="264" t="str">
        <f t="shared" si="2"/>
        <v/>
      </c>
      <c r="S24" s="262"/>
      <c r="T24" s="262"/>
      <c r="U24" s="263"/>
      <c r="V24" s="263"/>
      <c r="W24" s="263"/>
    </row>
    <row r="25" spans="1:23" s="182" customFormat="1" ht="22.5" customHeight="1" x14ac:dyDescent="0.25">
      <c r="A25" s="183">
        <v>18</v>
      </c>
      <c r="B25" s="188" t="str">
        <f>IF(NOMINA!B18="","",NOMINA!B18)</f>
        <v>ROJAS MESA KIMBERLYN DARLY</v>
      </c>
      <c r="C25" s="259" t="str">
        <f>IF('EVAL SER Y DECIDIR'!H25="","",'EVAL SER Y DECIDIR'!H25)</f>
        <v/>
      </c>
      <c r="D25" s="156"/>
      <c r="E25" s="156"/>
      <c r="F25" s="156"/>
      <c r="G25" s="156"/>
      <c r="H25" s="157"/>
      <c r="I25" s="265" t="str">
        <f t="shared" si="0"/>
        <v/>
      </c>
      <c r="J25" s="159"/>
      <c r="K25" s="156"/>
      <c r="L25" s="156"/>
      <c r="M25" s="156"/>
      <c r="N25" s="156"/>
      <c r="O25" s="265" t="str">
        <f t="shared" si="1"/>
        <v/>
      </c>
      <c r="P25" s="259" t="str">
        <f>IF('EVAL SER Y DECIDIR'!N25="","",'EVAL SER Y DECIDIR'!N25)</f>
        <v/>
      </c>
      <c r="Q25" s="160" t="str">
        <f>IF(AUTOEVALUACIÓN!C25="","",AUTOEVALUACIÓN!C25)</f>
        <v/>
      </c>
      <c r="R25" s="264" t="str">
        <f t="shared" si="2"/>
        <v/>
      </c>
      <c r="S25" s="262"/>
      <c r="T25" s="262"/>
      <c r="U25" s="263"/>
      <c r="V25" s="263"/>
      <c r="W25" s="263"/>
    </row>
    <row r="26" spans="1:23" s="182" customFormat="1" ht="22.5" customHeight="1" x14ac:dyDescent="0.25">
      <c r="A26" s="183">
        <v>19</v>
      </c>
      <c r="B26" s="188" t="str">
        <f>IF(NOMINA!B19="","",NOMINA!B19)</f>
        <v>SOLIZ SAAVEDRA FERNANDO MARTIN</v>
      </c>
      <c r="C26" s="259" t="str">
        <f>IF('EVAL SER Y DECIDIR'!H26="","",'EVAL SER Y DECIDIR'!H26)</f>
        <v/>
      </c>
      <c r="D26" s="156"/>
      <c r="E26" s="156"/>
      <c r="F26" s="156"/>
      <c r="G26" s="156"/>
      <c r="H26" s="157"/>
      <c r="I26" s="265" t="str">
        <f t="shared" si="0"/>
        <v/>
      </c>
      <c r="J26" s="159"/>
      <c r="K26" s="156"/>
      <c r="L26" s="156"/>
      <c r="M26" s="156"/>
      <c r="N26" s="156"/>
      <c r="O26" s="265" t="str">
        <f t="shared" si="1"/>
        <v/>
      </c>
      <c r="P26" s="259" t="str">
        <f>IF('EVAL SER Y DECIDIR'!N26="","",'EVAL SER Y DECIDIR'!N26)</f>
        <v/>
      </c>
      <c r="Q26" s="160" t="str">
        <f>IF(AUTOEVALUACIÓN!C26="","",AUTOEVALUACIÓN!C26)</f>
        <v/>
      </c>
      <c r="R26" s="264" t="str">
        <f t="shared" si="2"/>
        <v/>
      </c>
      <c r="S26" s="262"/>
      <c r="T26" s="262"/>
      <c r="U26" s="263"/>
      <c r="V26" s="263"/>
      <c r="W26" s="263"/>
    </row>
    <row r="27" spans="1:23" s="182" customFormat="1" ht="22.5" customHeight="1" x14ac:dyDescent="0.25">
      <c r="A27" s="183">
        <v>20</v>
      </c>
      <c r="B27" s="188" t="str">
        <f>IF(NOMINA!B20="","",NOMINA!B20)</f>
        <v>VILLARROEL CAMPOS ISAIAS ORIOL</v>
      </c>
      <c r="C27" s="259" t="str">
        <f>IF('EVAL SER Y DECIDIR'!H27="","",'EVAL SER Y DECIDIR'!H27)</f>
        <v/>
      </c>
      <c r="D27" s="156"/>
      <c r="E27" s="156"/>
      <c r="F27" s="156"/>
      <c r="G27" s="156"/>
      <c r="H27" s="157"/>
      <c r="I27" s="265" t="str">
        <f t="shared" si="0"/>
        <v/>
      </c>
      <c r="J27" s="159"/>
      <c r="K27" s="156"/>
      <c r="L27" s="156"/>
      <c r="M27" s="156"/>
      <c r="N27" s="156"/>
      <c r="O27" s="265" t="str">
        <f t="shared" si="1"/>
        <v/>
      </c>
      <c r="P27" s="259" t="str">
        <f>IF('EVAL SER Y DECIDIR'!N27="","",'EVAL SER Y DECIDIR'!N27)</f>
        <v/>
      </c>
      <c r="Q27" s="160" t="str">
        <f>IF(AUTOEVALUACIÓN!C27="","",AUTOEVALUACIÓN!C27)</f>
        <v/>
      </c>
      <c r="R27" s="264" t="str">
        <f t="shared" si="2"/>
        <v/>
      </c>
      <c r="S27" s="262"/>
      <c r="T27" s="262"/>
      <c r="U27" s="263"/>
      <c r="V27" s="263"/>
      <c r="W27" s="263"/>
    </row>
    <row r="28" spans="1:23" s="182" customFormat="1" ht="22.5" customHeight="1" x14ac:dyDescent="0.25">
      <c r="A28" s="183">
        <v>21</v>
      </c>
      <c r="B28" s="188" t="str">
        <f>IF(NOMINA!B21="","",NOMINA!B21)</f>
        <v xml:space="preserve">  </v>
      </c>
      <c r="C28" s="259" t="str">
        <f>IF('EVAL SER Y DECIDIR'!H28="","",'EVAL SER Y DECIDIR'!H28)</f>
        <v/>
      </c>
      <c r="D28" s="156"/>
      <c r="E28" s="156"/>
      <c r="F28" s="156"/>
      <c r="G28" s="156"/>
      <c r="H28" s="157"/>
      <c r="I28" s="265" t="str">
        <f t="shared" si="0"/>
        <v/>
      </c>
      <c r="J28" s="159"/>
      <c r="K28" s="156"/>
      <c r="L28" s="156"/>
      <c r="M28" s="156"/>
      <c r="N28" s="156"/>
      <c r="O28" s="265" t="str">
        <f t="shared" si="1"/>
        <v/>
      </c>
      <c r="P28" s="259" t="str">
        <f>IF('EVAL SER Y DECIDIR'!N28="","",'EVAL SER Y DECIDIR'!N28)</f>
        <v/>
      </c>
      <c r="Q28" s="160" t="str">
        <f>IF(AUTOEVALUACIÓN!C28="","",AUTOEVALUACIÓN!C28)</f>
        <v/>
      </c>
      <c r="R28" s="264" t="str">
        <f t="shared" si="2"/>
        <v/>
      </c>
      <c r="S28" s="262"/>
      <c r="T28" s="262"/>
      <c r="U28" s="263"/>
      <c r="V28" s="263"/>
      <c r="W28" s="263"/>
    </row>
    <row r="29" spans="1:23" s="182" customFormat="1" ht="22.5" customHeight="1" x14ac:dyDescent="0.25">
      <c r="A29" s="183">
        <v>22</v>
      </c>
      <c r="B29" s="188" t="str">
        <f>IF(NOMINA!B22="","",NOMINA!B22)</f>
        <v xml:space="preserve">  </v>
      </c>
      <c r="C29" s="259" t="str">
        <f>IF('EVAL SER Y DECIDIR'!H29="","",'EVAL SER Y DECIDIR'!H29)</f>
        <v/>
      </c>
      <c r="D29" s="156"/>
      <c r="E29" s="156"/>
      <c r="F29" s="156"/>
      <c r="G29" s="156"/>
      <c r="H29" s="157"/>
      <c r="I29" s="265" t="str">
        <f t="shared" si="0"/>
        <v/>
      </c>
      <c r="J29" s="159"/>
      <c r="K29" s="156"/>
      <c r="L29" s="156"/>
      <c r="M29" s="156"/>
      <c r="N29" s="156"/>
      <c r="O29" s="265" t="str">
        <f t="shared" si="1"/>
        <v/>
      </c>
      <c r="P29" s="259" t="str">
        <f>IF('EVAL SER Y DECIDIR'!N29="","",'EVAL SER Y DECIDIR'!N29)</f>
        <v/>
      </c>
      <c r="Q29" s="160" t="str">
        <f>IF(AUTOEVALUACIÓN!C29="","",AUTOEVALUACIÓN!C29)</f>
        <v/>
      </c>
      <c r="R29" s="264" t="str">
        <f t="shared" si="2"/>
        <v/>
      </c>
      <c r="S29" s="262"/>
      <c r="T29" s="262"/>
      <c r="U29" s="263"/>
      <c r="V29" s="263"/>
      <c r="W29" s="263"/>
    </row>
    <row r="30" spans="1:23" s="182" customFormat="1" ht="22.5" customHeight="1" x14ac:dyDescent="0.25">
      <c r="A30" s="183">
        <v>23</v>
      </c>
      <c r="B30" s="188" t="str">
        <f>IF(NOMINA!B23="","",NOMINA!B23)</f>
        <v xml:space="preserve">  </v>
      </c>
      <c r="C30" s="259" t="str">
        <f>IF('EVAL SER Y DECIDIR'!H30="","",'EVAL SER Y DECIDIR'!H30)</f>
        <v/>
      </c>
      <c r="D30" s="156"/>
      <c r="E30" s="156"/>
      <c r="F30" s="156"/>
      <c r="G30" s="156"/>
      <c r="H30" s="157"/>
      <c r="I30" s="265" t="str">
        <f t="shared" si="0"/>
        <v/>
      </c>
      <c r="J30" s="159"/>
      <c r="K30" s="156"/>
      <c r="L30" s="156"/>
      <c r="M30" s="156"/>
      <c r="N30" s="156"/>
      <c r="O30" s="265" t="str">
        <f t="shared" si="1"/>
        <v/>
      </c>
      <c r="P30" s="259" t="str">
        <f>IF('EVAL SER Y DECIDIR'!N30="","",'EVAL SER Y DECIDIR'!N30)</f>
        <v/>
      </c>
      <c r="Q30" s="160" t="str">
        <f>IF(AUTOEVALUACIÓN!C30="","",AUTOEVALUACIÓN!C30)</f>
        <v/>
      </c>
      <c r="R30" s="264" t="str">
        <f t="shared" si="2"/>
        <v/>
      </c>
      <c r="S30" s="262"/>
      <c r="T30" s="262"/>
      <c r="U30" s="263"/>
      <c r="V30" s="263"/>
      <c r="W30" s="263"/>
    </row>
    <row r="31" spans="1:23" s="182" customFormat="1" ht="22.5" customHeight="1" x14ac:dyDescent="0.25">
      <c r="A31" s="183">
        <v>24</v>
      </c>
      <c r="B31" s="188" t="str">
        <f>IF(NOMINA!B24="","",NOMINA!B24)</f>
        <v xml:space="preserve">  </v>
      </c>
      <c r="C31" s="259" t="str">
        <f>IF('EVAL SER Y DECIDIR'!H31="","",'EVAL SER Y DECIDIR'!H31)</f>
        <v/>
      </c>
      <c r="D31" s="156"/>
      <c r="E31" s="156"/>
      <c r="F31" s="156"/>
      <c r="G31" s="156"/>
      <c r="H31" s="157"/>
      <c r="I31" s="265" t="str">
        <f t="shared" si="0"/>
        <v/>
      </c>
      <c r="J31" s="159"/>
      <c r="K31" s="156"/>
      <c r="L31" s="156"/>
      <c r="M31" s="156"/>
      <c r="N31" s="156"/>
      <c r="O31" s="265" t="str">
        <f t="shared" si="1"/>
        <v/>
      </c>
      <c r="P31" s="259" t="str">
        <f>IF('EVAL SER Y DECIDIR'!N31="","",'EVAL SER Y DECIDIR'!N31)</f>
        <v/>
      </c>
      <c r="Q31" s="160" t="str">
        <f>IF(AUTOEVALUACIÓN!C31="","",AUTOEVALUACIÓN!C31)</f>
        <v/>
      </c>
      <c r="R31" s="264" t="str">
        <f t="shared" si="2"/>
        <v/>
      </c>
      <c r="S31" s="262"/>
      <c r="T31" s="262"/>
      <c r="U31" s="263"/>
      <c r="V31" s="263"/>
      <c r="W31" s="263"/>
    </row>
    <row r="32" spans="1:23" s="182" customFormat="1" ht="22.5" customHeight="1" x14ac:dyDescent="0.25">
      <c r="A32" s="183">
        <v>25</v>
      </c>
      <c r="B32" s="188" t="str">
        <f>IF(NOMINA!B25="","",NOMINA!B25)</f>
        <v xml:space="preserve">  </v>
      </c>
      <c r="C32" s="259" t="str">
        <f>IF('EVAL SER Y DECIDIR'!H32="","",'EVAL SER Y DECIDIR'!H32)</f>
        <v/>
      </c>
      <c r="D32" s="156"/>
      <c r="E32" s="156"/>
      <c r="F32" s="156"/>
      <c r="G32" s="156"/>
      <c r="H32" s="157"/>
      <c r="I32" s="265" t="str">
        <f t="shared" si="0"/>
        <v/>
      </c>
      <c r="J32" s="159"/>
      <c r="K32" s="156"/>
      <c r="L32" s="156"/>
      <c r="M32" s="156"/>
      <c r="N32" s="156"/>
      <c r="O32" s="265" t="str">
        <f t="shared" si="1"/>
        <v/>
      </c>
      <c r="P32" s="259" t="str">
        <f>IF('EVAL SER Y DECIDIR'!N32="","",'EVAL SER Y DECIDIR'!N32)</f>
        <v/>
      </c>
      <c r="Q32" s="160" t="str">
        <f>IF(AUTOEVALUACIÓN!C32="","",AUTOEVALUACIÓN!C32)</f>
        <v/>
      </c>
      <c r="R32" s="264" t="str">
        <f t="shared" si="2"/>
        <v/>
      </c>
      <c r="S32" s="262"/>
      <c r="T32" s="262"/>
      <c r="U32" s="263"/>
      <c r="V32" s="263"/>
      <c r="W32" s="263"/>
    </row>
    <row r="33" spans="1:23" s="182" customFormat="1" ht="18.95" hidden="1" customHeight="1" x14ac:dyDescent="0.25">
      <c r="A33" s="183">
        <v>26</v>
      </c>
      <c r="B33" s="188" t="str">
        <f>IF(NOMINA!B26="","",NOMINA!B26)</f>
        <v xml:space="preserve">  </v>
      </c>
      <c r="C33" s="259" t="str">
        <f>IF('EVAL SER Y DECIDIR'!H33="","",'EVAL SER Y DECIDIR'!H33)</f>
        <v/>
      </c>
      <c r="D33" s="156"/>
      <c r="E33" s="156"/>
      <c r="F33" s="156"/>
      <c r="G33" s="156"/>
      <c r="H33" s="157"/>
      <c r="I33" s="265" t="str">
        <f t="shared" si="0"/>
        <v/>
      </c>
      <c r="J33" s="159"/>
      <c r="K33" s="156"/>
      <c r="L33" s="156"/>
      <c r="M33" s="156"/>
      <c r="N33" s="156"/>
      <c r="O33" s="265" t="str">
        <f t="shared" si="1"/>
        <v/>
      </c>
      <c r="P33" s="259" t="str">
        <f>IF('EVAL SER Y DECIDIR'!N33="","",'EVAL SER Y DECIDIR'!N33)</f>
        <v/>
      </c>
      <c r="Q33" s="160" t="str">
        <f>IF(AUTOEVALUACIÓN!C33="","",AUTOEVALUACIÓN!C33)</f>
        <v/>
      </c>
      <c r="R33" s="264" t="str">
        <f t="shared" si="2"/>
        <v/>
      </c>
      <c r="S33" s="262"/>
      <c r="T33" s="262"/>
      <c r="U33" s="263"/>
      <c r="V33" s="263"/>
      <c r="W33" s="263"/>
    </row>
    <row r="34" spans="1:23" s="182" customFormat="1" ht="18.95" hidden="1" customHeight="1" x14ac:dyDescent="0.25">
      <c r="A34" s="183">
        <v>27</v>
      </c>
      <c r="B34" s="188" t="str">
        <f>IF(NOMINA!B27="","",NOMINA!B27)</f>
        <v xml:space="preserve">  </v>
      </c>
      <c r="C34" s="259" t="str">
        <f>IF('EVAL SER Y DECIDIR'!H34="","",'EVAL SER Y DECIDIR'!H34)</f>
        <v/>
      </c>
      <c r="D34" s="156"/>
      <c r="E34" s="156"/>
      <c r="F34" s="156"/>
      <c r="G34" s="156"/>
      <c r="H34" s="157"/>
      <c r="I34" s="265" t="str">
        <f t="shared" si="0"/>
        <v/>
      </c>
      <c r="J34" s="159"/>
      <c r="K34" s="156"/>
      <c r="L34" s="156"/>
      <c r="M34" s="156"/>
      <c r="N34" s="156"/>
      <c r="O34" s="265" t="str">
        <f t="shared" si="1"/>
        <v/>
      </c>
      <c r="P34" s="259" t="str">
        <f>IF('EVAL SER Y DECIDIR'!N34="","",'EVAL SER Y DECIDIR'!N34)</f>
        <v/>
      </c>
      <c r="Q34" s="160" t="str">
        <f>IF(AUTOEVALUACIÓN!C34="","",AUTOEVALUACIÓN!C34)</f>
        <v/>
      </c>
      <c r="R34" s="264" t="str">
        <f t="shared" si="2"/>
        <v/>
      </c>
      <c r="S34" s="262"/>
      <c r="T34" s="262"/>
      <c r="U34" s="263"/>
      <c r="V34" s="263"/>
      <c r="W34" s="263"/>
    </row>
    <row r="35" spans="1:23" s="182" customFormat="1" ht="18.95" hidden="1" customHeight="1" x14ac:dyDescent="0.25">
      <c r="A35" s="183">
        <v>28</v>
      </c>
      <c r="B35" s="188" t="str">
        <f>IF(NOMINA!B28="","",NOMINA!B28)</f>
        <v xml:space="preserve">  </v>
      </c>
      <c r="C35" s="259" t="str">
        <f>IF('EVAL SER Y DECIDIR'!H35="","",'EVAL SER Y DECIDIR'!H35)</f>
        <v/>
      </c>
      <c r="D35" s="156"/>
      <c r="E35" s="156"/>
      <c r="F35" s="156"/>
      <c r="G35" s="156"/>
      <c r="H35" s="157"/>
      <c r="I35" s="265" t="str">
        <f t="shared" si="0"/>
        <v/>
      </c>
      <c r="J35" s="159"/>
      <c r="K35" s="156"/>
      <c r="L35" s="156"/>
      <c r="M35" s="156"/>
      <c r="N35" s="156"/>
      <c r="O35" s="265" t="str">
        <f t="shared" si="1"/>
        <v/>
      </c>
      <c r="P35" s="259" t="str">
        <f>IF('EVAL SER Y DECIDIR'!N35="","",'EVAL SER Y DECIDIR'!N35)</f>
        <v/>
      </c>
      <c r="Q35" s="160" t="str">
        <f>IF(AUTOEVALUACIÓN!C35="","",AUTOEVALUACIÓN!C35)</f>
        <v/>
      </c>
      <c r="R35" s="264" t="str">
        <f t="shared" si="2"/>
        <v/>
      </c>
      <c r="S35" s="262"/>
      <c r="T35" s="262"/>
      <c r="U35" s="263"/>
      <c r="V35" s="263"/>
      <c r="W35" s="263"/>
    </row>
    <row r="36" spans="1:23" s="182" customFormat="1" ht="18.95" hidden="1" customHeight="1" x14ac:dyDescent="0.25">
      <c r="A36" s="183">
        <v>29</v>
      </c>
      <c r="B36" s="188" t="str">
        <f>IF(NOMINA!B29="","",NOMINA!B29)</f>
        <v xml:space="preserve">  </v>
      </c>
      <c r="C36" s="259" t="str">
        <f>IF('EVAL SER Y DECIDIR'!H36="","",'EVAL SER Y DECIDIR'!H36)</f>
        <v/>
      </c>
      <c r="D36" s="156"/>
      <c r="E36" s="156"/>
      <c r="F36" s="156"/>
      <c r="G36" s="156"/>
      <c r="H36" s="157"/>
      <c r="I36" s="265" t="str">
        <f t="shared" si="0"/>
        <v/>
      </c>
      <c r="J36" s="159"/>
      <c r="K36" s="156"/>
      <c r="L36" s="156"/>
      <c r="M36" s="156"/>
      <c r="N36" s="156"/>
      <c r="O36" s="265" t="str">
        <f t="shared" si="1"/>
        <v/>
      </c>
      <c r="P36" s="259" t="str">
        <f>IF('EVAL SER Y DECIDIR'!N36="","",'EVAL SER Y DECIDIR'!N36)</f>
        <v/>
      </c>
      <c r="Q36" s="160" t="str">
        <f>IF(AUTOEVALUACIÓN!C36="","",AUTOEVALUACIÓN!C36)</f>
        <v/>
      </c>
      <c r="R36" s="264" t="str">
        <f t="shared" si="2"/>
        <v/>
      </c>
      <c r="S36" s="262"/>
      <c r="T36" s="262"/>
      <c r="U36" s="263"/>
      <c r="V36" s="263"/>
      <c r="W36" s="263"/>
    </row>
    <row r="37" spans="1:23" s="182" customFormat="1" ht="18.95" hidden="1" customHeight="1" x14ac:dyDescent="0.25">
      <c r="A37" s="183">
        <v>30</v>
      </c>
      <c r="B37" s="188" t="str">
        <f>IF(NOMINA!B30="","",NOMINA!B30)</f>
        <v xml:space="preserve">  </v>
      </c>
      <c r="C37" s="259" t="str">
        <f>IF('EVAL SER Y DECIDIR'!H37="","",'EVAL SER Y DECIDIR'!H37)</f>
        <v/>
      </c>
      <c r="D37" s="156"/>
      <c r="E37" s="156"/>
      <c r="F37" s="156"/>
      <c r="G37" s="156"/>
      <c r="H37" s="157"/>
      <c r="I37" s="265" t="str">
        <f t="shared" si="0"/>
        <v/>
      </c>
      <c r="J37" s="159"/>
      <c r="K37" s="156"/>
      <c r="L37" s="156"/>
      <c r="M37" s="156"/>
      <c r="N37" s="156"/>
      <c r="O37" s="265" t="str">
        <f t="shared" si="1"/>
        <v/>
      </c>
      <c r="P37" s="259" t="str">
        <f>IF('EVAL SER Y DECIDIR'!N37="","",'EVAL SER Y DECIDIR'!N37)</f>
        <v/>
      </c>
      <c r="Q37" s="160" t="str">
        <f>IF(AUTOEVALUACIÓN!C37="","",AUTOEVALUACIÓN!C37)</f>
        <v/>
      </c>
      <c r="R37" s="264" t="str">
        <f t="shared" si="2"/>
        <v/>
      </c>
      <c r="S37" s="262"/>
      <c r="T37" s="262"/>
      <c r="U37" s="263"/>
      <c r="V37" s="263"/>
      <c r="W37" s="263"/>
    </row>
    <row r="38" spans="1:23" s="182" customFormat="1" ht="16.5" hidden="1" customHeight="1" x14ac:dyDescent="0.25">
      <c r="A38" s="183">
        <v>31</v>
      </c>
      <c r="B38" s="188" t="str">
        <f>IF(NOMINA!B31="","",NOMINA!B31)</f>
        <v xml:space="preserve">  </v>
      </c>
      <c r="C38" s="259" t="str">
        <f>IF('EVAL SER Y DECIDIR'!H38="","",'EVAL SER Y DECIDIR'!H38)</f>
        <v/>
      </c>
      <c r="D38" s="156"/>
      <c r="E38" s="156"/>
      <c r="F38" s="156"/>
      <c r="G38" s="156"/>
      <c r="H38" s="157"/>
      <c r="I38" s="265" t="str">
        <f t="shared" si="0"/>
        <v/>
      </c>
      <c r="J38" s="159"/>
      <c r="K38" s="156"/>
      <c r="L38" s="156"/>
      <c r="M38" s="156"/>
      <c r="N38" s="156"/>
      <c r="O38" s="265" t="str">
        <f t="shared" si="1"/>
        <v/>
      </c>
      <c r="P38" s="259" t="str">
        <f>IF('EVAL SER Y DECIDIR'!N38="","",'EVAL SER Y DECIDIR'!N38)</f>
        <v/>
      </c>
      <c r="Q38" s="160" t="str">
        <f>IF(AUTOEVALUACIÓN!C38="","",AUTOEVALUACIÓN!C38)</f>
        <v/>
      </c>
      <c r="R38" s="264" t="str">
        <f t="shared" si="2"/>
        <v/>
      </c>
      <c r="S38" s="262"/>
      <c r="T38" s="262"/>
      <c r="U38" s="263"/>
      <c r="V38" s="263"/>
      <c r="W38" s="263"/>
    </row>
    <row r="39" spans="1:23" s="182" customFormat="1" ht="16.5" hidden="1" customHeight="1" x14ac:dyDescent="0.25">
      <c r="A39" s="183">
        <v>32</v>
      </c>
      <c r="B39" s="188" t="str">
        <f>IF(NOMINA!B32="","",NOMINA!B32)</f>
        <v xml:space="preserve">  </v>
      </c>
      <c r="C39" s="259" t="str">
        <f>IF('EVAL SER Y DECIDIR'!H39="","",'EVAL SER Y DECIDIR'!H39)</f>
        <v/>
      </c>
      <c r="D39" s="156"/>
      <c r="E39" s="156"/>
      <c r="F39" s="156"/>
      <c r="G39" s="156"/>
      <c r="H39" s="157"/>
      <c r="I39" s="265" t="str">
        <f t="shared" si="0"/>
        <v/>
      </c>
      <c r="J39" s="159"/>
      <c r="K39" s="156"/>
      <c r="L39" s="156"/>
      <c r="M39" s="156"/>
      <c r="N39" s="156"/>
      <c r="O39" s="265" t="str">
        <f t="shared" si="1"/>
        <v/>
      </c>
      <c r="P39" s="259" t="str">
        <f>IF('EVAL SER Y DECIDIR'!N39="","",'EVAL SER Y DECIDIR'!N39)</f>
        <v/>
      </c>
      <c r="Q39" s="160" t="str">
        <f>IF(AUTOEVALUACIÓN!C39="","",AUTOEVALUACIÓN!C39)</f>
        <v/>
      </c>
      <c r="R39" s="264" t="str">
        <f t="shared" si="2"/>
        <v/>
      </c>
      <c r="S39" s="262"/>
      <c r="T39" s="262"/>
      <c r="U39" s="263"/>
      <c r="V39" s="263"/>
      <c r="W39" s="263"/>
    </row>
    <row r="40" spans="1:23" s="182" customFormat="1" ht="16.5" hidden="1" customHeight="1" x14ac:dyDescent="0.25">
      <c r="A40" s="183">
        <v>33</v>
      </c>
      <c r="B40" s="188" t="str">
        <f>IF(NOMINA!B33="","",NOMINA!B33)</f>
        <v xml:space="preserve">  </v>
      </c>
      <c r="C40" s="259" t="str">
        <f>IF('EVAL SER Y DECIDIR'!H40="","",'EVAL SER Y DECIDIR'!H40)</f>
        <v/>
      </c>
      <c r="D40" s="156"/>
      <c r="E40" s="156"/>
      <c r="F40" s="156"/>
      <c r="G40" s="156"/>
      <c r="H40" s="157"/>
      <c r="I40" s="265" t="str">
        <f t="shared" si="0"/>
        <v/>
      </c>
      <c r="J40" s="159"/>
      <c r="K40" s="156"/>
      <c r="L40" s="156"/>
      <c r="M40" s="156"/>
      <c r="N40" s="156"/>
      <c r="O40" s="265" t="str">
        <f t="shared" si="1"/>
        <v/>
      </c>
      <c r="P40" s="259" t="str">
        <f>IF('EVAL SER Y DECIDIR'!N40="","",'EVAL SER Y DECIDIR'!N40)</f>
        <v/>
      </c>
      <c r="Q40" s="160" t="str">
        <f>IF(AUTOEVALUACIÓN!C40="","",AUTOEVALUACIÓN!C40)</f>
        <v/>
      </c>
      <c r="R40" s="264" t="str">
        <f t="shared" si="2"/>
        <v/>
      </c>
      <c r="S40" s="262"/>
      <c r="T40" s="262"/>
      <c r="U40" s="263"/>
      <c r="V40" s="263"/>
      <c r="W40" s="263"/>
    </row>
    <row r="41" spans="1:23" s="182" customFormat="1" ht="16.5" hidden="1" customHeight="1" x14ac:dyDescent="0.25">
      <c r="A41" s="183">
        <v>34</v>
      </c>
      <c r="B41" s="188" t="str">
        <f>IF(NOMINA!B34="","",NOMINA!B34)</f>
        <v xml:space="preserve">  </v>
      </c>
      <c r="C41" s="259" t="str">
        <f>IF('EVAL SER Y DECIDIR'!H41="","",'EVAL SER Y DECIDIR'!H41)</f>
        <v/>
      </c>
      <c r="D41" s="156"/>
      <c r="E41" s="156"/>
      <c r="F41" s="156"/>
      <c r="G41" s="156"/>
      <c r="H41" s="157"/>
      <c r="I41" s="265" t="str">
        <f t="shared" si="0"/>
        <v/>
      </c>
      <c r="J41" s="159"/>
      <c r="K41" s="156"/>
      <c r="L41" s="156"/>
      <c r="M41" s="156"/>
      <c r="N41" s="156"/>
      <c r="O41" s="265" t="str">
        <f t="shared" si="1"/>
        <v/>
      </c>
      <c r="P41" s="259" t="str">
        <f>IF('EVAL SER Y DECIDIR'!N41="","",'EVAL SER Y DECIDIR'!N41)</f>
        <v/>
      </c>
      <c r="Q41" s="160" t="str">
        <f>IF(AUTOEVALUACIÓN!C41="","",AUTOEVALUACIÓN!C41)</f>
        <v/>
      </c>
      <c r="R41" s="264" t="str">
        <f t="shared" si="2"/>
        <v/>
      </c>
      <c r="S41" s="262"/>
      <c r="T41" s="262"/>
      <c r="U41" s="263"/>
      <c r="V41" s="263"/>
      <c r="W41" s="263"/>
    </row>
    <row r="42" spans="1:23" s="182" customFormat="1" ht="16.5" hidden="1" customHeight="1" x14ac:dyDescent="0.25">
      <c r="A42" s="183">
        <v>35</v>
      </c>
      <c r="B42" s="188" t="str">
        <f>IF(NOMINA!B35="","",NOMINA!B35)</f>
        <v xml:space="preserve">  </v>
      </c>
      <c r="C42" s="259" t="str">
        <f>IF('EVAL SER Y DECIDIR'!H42="","",'EVAL SER Y DECIDIR'!H42)</f>
        <v/>
      </c>
      <c r="D42" s="156"/>
      <c r="E42" s="156"/>
      <c r="F42" s="156"/>
      <c r="G42" s="156"/>
      <c r="H42" s="157"/>
      <c r="I42" s="265" t="str">
        <f t="shared" si="0"/>
        <v/>
      </c>
      <c r="J42" s="159"/>
      <c r="K42" s="156"/>
      <c r="L42" s="156"/>
      <c r="M42" s="156"/>
      <c r="N42" s="156"/>
      <c r="O42" s="265" t="str">
        <f t="shared" si="1"/>
        <v/>
      </c>
      <c r="P42" s="259" t="str">
        <f>IF('EVAL SER Y DECIDIR'!N42="","",'EVAL SER Y DECIDIR'!N42)</f>
        <v/>
      </c>
      <c r="Q42" s="160" t="str">
        <f>IF(AUTOEVALUACIÓN!C42="","",AUTOEVALUACIÓN!C42)</f>
        <v/>
      </c>
      <c r="R42" s="264" t="str">
        <f t="shared" si="2"/>
        <v/>
      </c>
      <c r="S42" s="262"/>
      <c r="T42" s="262"/>
      <c r="U42" s="263"/>
      <c r="V42" s="263"/>
      <c r="W42" s="263"/>
    </row>
    <row r="43" spans="1:23" s="182" customFormat="1" ht="15.6" hidden="1" customHeight="1" x14ac:dyDescent="0.25">
      <c r="A43" s="183">
        <v>36</v>
      </c>
      <c r="B43" s="188" t="str">
        <f>IF(NOMINA!B36="","",NOMINA!B36)</f>
        <v xml:space="preserve">  </v>
      </c>
      <c r="C43" s="259" t="str">
        <f>IF('EVAL SER Y DECIDIR'!H43="","",'EVAL SER Y DECIDIR'!H43)</f>
        <v/>
      </c>
      <c r="D43" s="156"/>
      <c r="E43" s="156"/>
      <c r="F43" s="156"/>
      <c r="G43" s="156"/>
      <c r="H43" s="157"/>
      <c r="I43" s="265" t="str">
        <f t="shared" si="0"/>
        <v/>
      </c>
      <c r="J43" s="159"/>
      <c r="K43" s="156"/>
      <c r="L43" s="156"/>
      <c r="M43" s="156"/>
      <c r="N43" s="156"/>
      <c r="O43" s="265" t="str">
        <f t="shared" si="1"/>
        <v/>
      </c>
      <c r="P43" s="259" t="str">
        <f>IF('EVAL SER Y DECIDIR'!N43="","",'EVAL SER Y DECIDIR'!N43)</f>
        <v/>
      </c>
      <c r="Q43" s="160" t="str">
        <f>IF(AUTOEVALUACIÓN!C43="","",AUTOEVALUACIÓN!C43)</f>
        <v/>
      </c>
      <c r="R43" s="264" t="str">
        <f t="shared" si="2"/>
        <v/>
      </c>
      <c r="S43" s="262"/>
      <c r="T43" s="262"/>
      <c r="U43" s="263"/>
      <c r="V43" s="263"/>
      <c r="W43" s="263"/>
    </row>
    <row r="44" spans="1:23" s="182" customFormat="1" ht="15.6" hidden="1" customHeight="1" x14ac:dyDescent="0.25">
      <c r="A44" s="183">
        <v>37</v>
      </c>
      <c r="B44" s="188" t="str">
        <f>IF(NOMINA!B37="","",NOMINA!B37)</f>
        <v xml:space="preserve">  </v>
      </c>
      <c r="C44" s="259" t="str">
        <f>IF('EVAL SER Y DECIDIR'!H44="","",'EVAL SER Y DECIDIR'!H44)</f>
        <v/>
      </c>
      <c r="D44" s="156"/>
      <c r="E44" s="156"/>
      <c r="F44" s="156"/>
      <c r="G44" s="156"/>
      <c r="H44" s="157"/>
      <c r="I44" s="265" t="str">
        <f t="shared" si="0"/>
        <v/>
      </c>
      <c r="J44" s="159"/>
      <c r="K44" s="156"/>
      <c r="L44" s="156"/>
      <c r="M44" s="156"/>
      <c r="N44" s="156"/>
      <c r="O44" s="265" t="str">
        <f t="shared" si="1"/>
        <v/>
      </c>
      <c r="P44" s="259" t="str">
        <f>IF('EVAL SER Y DECIDIR'!N44="","",'EVAL SER Y DECIDIR'!N44)</f>
        <v/>
      </c>
      <c r="Q44" s="160" t="str">
        <f>IF(AUTOEVALUACIÓN!C44="","",AUTOEVALUACIÓN!C44)</f>
        <v/>
      </c>
      <c r="R44" s="264" t="str">
        <f t="shared" si="2"/>
        <v/>
      </c>
      <c r="S44" s="262"/>
      <c r="T44" s="262"/>
      <c r="U44" s="263"/>
      <c r="V44" s="263"/>
      <c r="W44" s="263"/>
    </row>
    <row r="45" spans="1:23" s="182" customFormat="1" ht="15.6" hidden="1" customHeight="1" x14ac:dyDescent="0.25">
      <c r="A45" s="183">
        <v>38</v>
      </c>
      <c r="B45" s="188" t="str">
        <f>IF(NOMINA!B38="","",NOMINA!B38)</f>
        <v xml:space="preserve">  </v>
      </c>
      <c r="C45" s="259" t="str">
        <f>IF('EVAL SER Y DECIDIR'!H45="","",'EVAL SER Y DECIDIR'!H45)</f>
        <v/>
      </c>
      <c r="D45" s="156"/>
      <c r="E45" s="156"/>
      <c r="F45" s="156"/>
      <c r="G45" s="156"/>
      <c r="H45" s="157"/>
      <c r="I45" s="265" t="str">
        <f t="shared" si="0"/>
        <v/>
      </c>
      <c r="J45" s="159"/>
      <c r="K45" s="156"/>
      <c r="L45" s="156"/>
      <c r="M45" s="156"/>
      <c r="N45" s="156"/>
      <c r="O45" s="265" t="str">
        <f t="shared" si="1"/>
        <v/>
      </c>
      <c r="P45" s="259" t="str">
        <f>IF('EVAL SER Y DECIDIR'!N45="","",'EVAL SER Y DECIDIR'!N45)</f>
        <v/>
      </c>
      <c r="Q45" s="160" t="str">
        <f>IF(AUTOEVALUACIÓN!C45="","",AUTOEVALUACIÓN!C45)</f>
        <v/>
      </c>
      <c r="R45" s="264" t="str">
        <f t="shared" si="2"/>
        <v/>
      </c>
      <c r="S45" s="263"/>
      <c r="T45" s="263"/>
      <c r="U45" s="263"/>
      <c r="V45" s="263"/>
      <c r="W45" s="263"/>
    </row>
    <row r="46" spans="1:23" s="182" customFormat="1" ht="14.45" hidden="1" customHeight="1" x14ac:dyDescent="0.25">
      <c r="A46" s="183">
        <v>39</v>
      </c>
      <c r="B46" s="188" t="str">
        <f>IF(NOMINA!B39="","",NOMINA!B39)</f>
        <v xml:space="preserve">  </v>
      </c>
      <c r="C46" s="259" t="str">
        <f>IF('EVAL SER Y DECIDIR'!H46="","",'EVAL SER Y DECIDIR'!H46)</f>
        <v/>
      </c>
      <c r="D46" s="156"/>
      <c r="E46" s="156"/>
      <c r="F46" s="156"/>
      <c r="G46" s="156"/>
      <c r="H46" s="157"/>
      <c r="I46" s="265" t="str">
        <f t="shared" si="0"/>
        <v/>
      </c>
      <c r="J46" s="159"/>
      <c r="K46" s="156"/>
      <c r="L46" s="156"/>
      <c r="M46" s="156"/>
      <c r="N46" s="156"/>
      <c r="O46" s="265" t="str">
        <f t="shared" si="1"/>
        <v/>
      </c>
      <c r="P46" s="259" t="str">
        <f>IF('EVAL SER Y DECIDIR'!N46="","",'EVAL SER Y DECIDIR'!N46)</f>
        <v/>
      </c>
      <c r="Q46" s="160" t="str">
        <f>IF(AUTOEVALUACIÓN!C46="","",AUTOEVALUACIÓN!C46)</f>
        <v/>
      </c>
      <c r="R46" s="264" t="str">
        <f t="shared" si="2"/>
        <v/>
      </c>
      <c r="S46" s="263"/>
      <c r="T46" s="263"/>
      <c r="U46" s="263"/>
      <c r="V46" s="263"/>
      <c r="W46" s="263"/>
    </row>
    <row r="47" spans="1:23" s="182" customFormat="1" ht="14.45" hidden="1" customHeight="1" x14ac:dyDescent="0.25">
      <c r="A47" s="183">
        <v>40</v>
      </c>
      <c r="B47" s="188" t="str">
        <f>IF(NOMINA!B40="","",NOMINA!B40)</f>
        <v xml:space="preserve">  </v>
      </c>
      <c r="C47" s="259" t="str">
        <f>IF('EVAL SER Y DECIDIR'!H47="","",'EVAL SER Y DECIDIR'!H47)</f>
        <v/>
      </c>
      <c r="D47" s="156"/>
      <c r="E47" s="156"/>
      <c r="F47" s="156"/>
      <c r="G47" s="156"/>
      <c r="H47" s="157"/>
      <c r="I47" s="265" t="str">
        <f t="shared" si="0"/>
        <v/>
      </c>
      <c r="J47" s="159"/>
      <c r="K47" s="156"/>
      <c r="L47" s="156"/>
      <c r="M47" s="156"/>
      <c r="N47" s="156"/>
      <c r="O47" s="265" t="str">
        <f t="shared" si="1"/>
        <v/>
      </c>
      <c r="P47" s="259" t="str">
        <f>IF('EVAL SER Y DECIDIR'!N47="","",'EVAL SER Y DECIDIR'!N47)</f>
        <v/>
      </c>
      <c r="Q47" s="160" t="str">
        <f>IF(AUTOEVALUACIÓN!C47="","",AUTOEVALUACIÓN!C47)</f>
        <v/>
      </c>
      <c r="R47" s="264" t="str">
        <f t="shared" si="2"/>
        <v/>
      </c>
      <c r="S47" s="263"/>
      <c r="T47" s="263"/>
      <c r="U47" s="263"/>
      <c r="V47" s="263"/>
      <c r="W47" s="263"/>
    </row>
    <row r="48" spans="1:23" s="182" customFormat="1" ht="14.45" hidden="1" customHeight="1" x14ac:dyDescent="0.25">
      <c r="A48" s="183">
        <v>41</v>
      </c>
      <c r="B48" s="188" t="str">
        <f>IF(NOMINA!B41="","",NOMINA!B41)</f>
        <v xml:space="preserve">  </v>
      </c>
      <c r="C48" s="259" t="str">
        <f>IF('EVAL SER Y DECIDIR'!H48="","",'EVAL SER Y DECIDIR'!H48)</f>
        <v/>
      </c>
      <c r="D48" s="156"/>
      <c r="E48" s="156"/>
      <c r="F48" s="156"/>
      <c r="G48" s="156"/>
      <c r="H48" s="157"/>
      <c r="I48" s="265" t="str">
        <f t="shared" si="0"/>
        <v/>
      </c>
      <c r="J48" s="159"/>
      <c r="K48" s="156"/>
      <c r="L48" s="156"/>
      <c r="M48" s="156"/>
      <c r="N48" s="156"/>
      <c r="O48" s="265" t="str">
        <f t="shared" si="1"/>
        <v/>
      </c>
      <c r="P48" s="259" t="str">
        <f>IF('EVAL SER Y DECIDIR'!N48="","",'EVAL SER Y DECIDIR'!N48)</f>
        <v/>
      </c>
      <c r="Q48" s="160" t="str">
        <f>IF(AUTOEVALUACIÓN!C48="","",AUTOEVALUACIÓN!C48)</f>
        <v/>
      </c>
      <c r="R48" s="264" t="str">
        <f t="shared" si="2"/>
        <v/>
      </c>
      <c r="S48" s="263"/>
      <c r="T48" s="263"/>
      <c r="U48" s="263"/>
      <c r="V48" s="263"/>
      <c r="W48" s="263"/>
    </row>
    <row r="49" spans="1:23" s="182" customFormat="1" ht="14.45" hidden="1" customHeight="1" x14ac:dyDescent="0.25">
      <c r="A49" s="183">
        <v>42</v>
      </c>
      <c r="B49" s="188" t="str">
        <f>IF(NOMINA!B42="","",NOMINA!B42)</f>
        <v xml:space="preserve">  </v>
      </c>
      <c r="C49" s="259" t="str">
        <f>IF('EVAL SER Y DECIDIR'!H49="","",'EVAL SER Y DECIDIR'!H49)</f>
        <v/>
      </c>
      <c r="D49" s="156"/>
      <c r="E49" s="156"/>
      <c r="F49" s="156"/>
      <c r="G49" s="156"/>
      <c r="H49" s="157"/>
      <c r="I49" s="265" t="str">
        <f t="shared" si="0"/>
        <v/>
      </c>
      <c r="J49" s="159"/>
      <c r="K49" s="156"/>
      <c r="L49" s="156"/>
      <c r="M49" s="156"/>
      <c r="N49" s="156"/>
      <c r="O49" s="265" t="str">
        <f t="shared" si="1"/>
        <v/>
      </c>
      <c r="P49" s="259" t="str">
        <f>IF('EVAL SER Y DECIDIR'!N49="","",'EVAL SER Y DECIDIR'!N49)</f>
        <v/>
      </c>
      <c r="Q49" s="160" t="str">
        <f>IF(AUTOEVALUACIÓN!C49="","",AUTOEVALUACIÓN!C49)</f>
        <v/>
      </c>
      <c r="R49" s="264" t="str">
        <f t="shared" si="2"/>
        <v/>
      </c>
      <c r="S49" s="263"/>
      <c r="T49" s="263"/>
      <c r="U49" s="263"/>
      <c r="V49" s="263"/>
      <c r="W49" s="263"/>
    </row>
    <row r="50" spans="1:23" s="182" customFormat="1" ht="15" hidden="1" customHeight="1" x14ac:dyDescent="0.25">
      <c r="A50" s="183">
        <v>43</v>
      </c>
      <c r="B50" s="188" t="str">
        <f>IF(NOMINA!B43="","",NOMINA!B43)</f>
        <v xml:space="preserve">  </v>
      </c>
      <c r="C50" s="259" t="str">
        <f>IF('EVAL SER Y DECIDIR'!H50="","",'EVAL SER Y DECIDIR'!H50)</f>
        <v/>
      </c>
      <c r="D50" s="156"/>
      <c r="E50" s="156"/>
      <c r="F50" s="156"/>
      <c r="G50" s="156"/>
      <c r="H50" s="157"/>
      <c r="I50" s="265" t="str">
        <f t="shared" si="0"/>
        <v/>
      </c>
      <c r="J50" s="159"/>
      <c r="K50" s="156"/>
      <c r="L50" s="156"/>
      <c r="M50" s="156"/>
      <c r="N50" s="156"/>
      <c r="O50" s="265" t="str">
        <f t="shared" si="1"/>
        <v/>
      </c>
      <c r="P50" s="259" t="str">
        <f>IF('EVAL SER Y DECIDIR'!N50="","",'EVAL SER Y DECIDIR'!N50)</f>
        <v/>
      </c>
      <c r="Q50" s="160" t="str">
        <f>IF(AUTOEVALUACIÓN!C50="","",AUTOEVALUACIÓN!C50)</f>
        <v/>
      </c>
      <c r="R50" s="264" t="str">
        <f t="shared" si="2"/>
        <v/>
      </c>
      <c r="S50" s="263"/>
      <c r="T50" s="263"/>
      <c r="U50" s="263"/>
      <c r="V50" s="263"/>
      <c r="W50" s="263"/>
    </row>
    <row r="51" spans="1:23" s="182" customFormat="1" ht="15" hidden="1" customHeight="1" x14ac:dyDescent="0.25">
      <c r="A51" s="183">
        <v>44</v>
      </c>
      <c r="B51" s="188" t="str">
        <f>IF(NOMINA!B44="","",NOMINA!B44)</f>
        <v xml:space="preserve">  </v>
      </c>
      <c r="C51" s="259" t="str">
        <f>IF('EVAL SER Y DECIDIR'!H51="","",'EVAL SER Y DECIDIR'!H51)</f>
        <v/>
      </c>
      <c r="D51" s="156"/>
      <c r="E51" s="156"/>
      <c r="F51" s="156"/>
      <c r="G51" s="156"/>
      <c r="H51" s="157"/>
      <c r="I51" s="265" t="str">
        <f t="shared" si="0"/>
        <v/>
      </c>
      <c r="J51" s="159"/>
      <c r="K51" s="156"/>
      <c r="L51" s="156"/>
      <c r="M51" s="156"/>
      <c r="N51" s="156"/>
      <c r="O51" s="265" t="str">
        <f t="shared" si="1"/>
        <v/>
      </c>
      <c r="P51" s="259" t="str">
        <f>IF('EVAL SER Y DECIDIR'!N51="","",'EVAL SER Y DECIDIR'!N51)</f>
        <v/>
      </c>
      <c r="Q51" s="160" t="str">
        <f>IF(AUTOEVALUACIÓN!C51="","",AUTOEVALUACIÓN!C51)</f>
        <v/>
      </c>
      <c r="R51" s="264" t="str">
        <f t="shared" si="2"/>
        <v/>
      </c>
      <c r="S51" s="263"/>
      <c r="T51" s="263"/>
      <c r="U51" s="263"/>
      <c r="V51" s="263"/>
      <c r="W51" s="263"/>
    </row>
    <row r="52" spans="1:23" s="182" customFormat="1" ht="15" hidden="1" customHeight="1" x14ac:dyDescent="0.25">
      <c r="A52" s="183">
        <v>45</v>
      </c>
      <c r="B52" s="188" t="str">
        <f>IF(NOMINA!B45="","",NOMINA!B45)</f>
        <v xml:space="preserve">  </v>
      </c>
      <c r="C52" s="259" t="str">
        <f>IF('EVAL SER Y DECIDIR'!H52="","",'EVAL SER Y DECIDIR'!H52)</f>
        <v/>
      </c>
      <c r="D52" s="156"/>
      <c r="E52" s="156"/>
      <c r="F52" s="156"/>
      <c r="G52" s="156"/>
      <c r="H52" s="157"/>
      <c r="I52" s="265" t="str">
        <f t="shared" si="0"/>
        <v/>
      </c>
      <c r="J52" s="159"/>
      <c r="K52" s="156"/>
      <c r="L52" s="156"/>
      <c r="M52" s="156"/>
      <c r="N52" s="156"/>
      <c r="O52" s="265" t="str">
        <f t="shared" si="1"/>
        <v/>
      </c>
      <c r="P52" s="259" t="str">
        <f>IF('EVAL SER Y DECIDIR'!N52="","",'EVAL SER Y DECIDIR'!N52)</f>
        <v/>
      </c>
      <c r="Q52" s="160" t="str">
        <f>IF(AUTOEVALUACIÓN!C52="","",AUTOEVALUACIÓN!C52)</f>
        <v/>
      </c>
      <c r="R52" s="264" t="str">
        <f t="shared" si="2"/>
        <v/>
      </c>
      <c r="S52" s="263"/>
      <c r="T52" s="263"/>
      <c r="U52" s="263"/>
      <c r="V52" s="263"/>
      <c r="W52" s="263"/>
    </row>
    <row r="53" spans="1:23" s="182" customFormat="1" ht="15" hidden="1" customHeight="1" x14ac:dyDescent="0.25">
      <c r="A53" s="183">
        <v>46</v>
      </c>
      <c r="B53" s="188" t="str">
        <f>IF(NOMINA!B46="","",NOMINA!B46)</f>
        <v/>
      </c>
      <c r="C53" s="155" t="str">
        <f>IF('EVAL SER Y DECIDIR'!H53="","",'EVAL SER Y DECIDIR'!H53)</f>
        <v/>
      </c>
      <c r="D53" s="156"/>
      <c r="E53" s="156"/>
      <c r="F53" s="156"/>
      <c r="G53" s="156"/>
      <c r="H53" s="157"/>
      <c r="I53" s="158" t="str">
        <f t="shared" ref="I53:I55" si="3">IF(ISERROR(ROUND(AVERAGE(D53:H53),0)),"",ROUND(AVERAGE(D53:H53),0))</f>
        <v/>
      </c>
      <c r="J53" s="159"/>
      <c r="K53" s="156"/>
      <c r="L53" s="156"/>
      <c r="M53" s="156"/>
      <c r="N53" s="156"/>
      <c r="O53" s="158" t="str">
        <f t="shared" ref="O53:O55" si="4">IF(ISERROR(ROUND(AVERAGE(J53:N53),0)),"",ROUND(AVERAGE(J53:N53),0))</f>
        <v/>
      </c>
      <c r="P53" s="155" t="str">
        <f>IF('EVAL SER Y DECIDIR'!N53="","",'EVAL SER Y DECIDIR'!N53)</f>
        <v/>
      </c>
      <c r="Q53" s="160" t="str">
        <f>IF(AUTOEVALUACIÓN!C53="","",AUTOEVALUACIÓN!C53)</f>
        <v/>
      </c>
      <c r="R53" s="264" t="str">
        <f t="shared" si="2"/>
        <v/>
      </c>
      <c r="S53" s="263"/>
      <c r="T53" s="263"/>
      <c r="U53" s="263"/>
      <c r="V53" s="263"/>
      <c r="W53" s="263"/>
    </row>
    <row r="54" spans="1:23" s="182" customFormat="1" ht="15" hidden="1" customHeight="1" x14ac:dyDescent="0.25">
      <c r="A54" s="183">
        <v>47</v>
      </c>
      <c r="B54" s="188" t="str">
        <f>IF(NOMINA!B47="","",NOMINA!B47)</f>
        <v/>
      </c>
      <c r="C54" s="155" t="str">
        <f>IF('EVAL SER Y DECIDIR'!H54="","",'EVAL SER Y DECIDIR'!H54)</f>
        <v/>
      </c>
      <c r="D54" s="156"/>
      <c r="E54" s="156"/>
      <c r="F54" s="156"/>
      <c r="G54" s="156"/>
      <c r="H54" s="157"/>
      <c r="I54" s="158" t="str">
        <f t="shared" si="3"/>
        <v/>
      </c>
      <c r="J54" s="159"/>
      <c r="K54" s="156"/>
      <c r="L54" s="156"/>
      <c r="M54" s="156"/>
      <c r="N54" s="156"/>
      <c r="O54" s="158" t="str">
        <f t="shared" si="4"/>
        <v/>
      </c>
      <c r="P54" s="155" t="str">
        <f>IF('EVAL SER Y DECIDIR'!N54="","",'EVAL SER Y DECIDIR'!N54)</f>
        <v/>
      </c>
      <c r="Q54" s="160" t="str">
        <f>IF(AUTOEVALUACIÓN!C54="","",AUTOEVALUACIÓN!C54)</f>
        <v/>
      </c>
      <c r="R54" s="264" t="str">
        <f t="shared" si="2"/>
        <v/>
      </c>
      <c r="S54" s="263"/>
      <c r="T54" s="263"/>
      <c r="U54" s="263"/>
      <c r="V54" s="263"/>
      <c r="W54" s="263"/>
    </row>
    <row r="55" spans="1:23" ht="15" hidden="1" customHeight="1" x14ac:dyDescent="0.25">
      <c r="A55" s="104">
        <v>48</v>
      </c>
      <c r="B55" s="132" t="str">
        <f>IF(NOMINA!B48="","",NOMINA!B48)</f>
        <v/>
      </c>
      <c r="C55" s="155" t="str">
        <f>IF('EVAL SER Y DECIDIR'!H55="","",'EVAL SER Y DECIDIR'!H55)</f>
        <v/>
      </c>
      <c r="D55" s="95"/>
      <c r="E55" s="95"/>
      <c r="F55" s="95"/>
      <c r="G55" s="95"/>
      <c r="H55" s="96"/>
      <c r="I55" s="123" t="str">
        <f t="shared" si="3"/>
        <v/>
      </c>
      <c r="J55" s="94"/>
      <c r="K55" s="95"/>
      <c r="L55" s="95"/>
      <c r="M55" s="95"/>
      <c r="N55" s="95"/>
      <c r="O55" s="123" t="str">
        <f t="shared" si="4"/>
        <v/>
      </c>
      <c r="P55" s="155" t="str">
        <f>IF('EVAL SER Y DECIDIR'!N55="","",'EVAL SER Y DECIDIR'!N55)</f>
        <v/>
      </c>
      <c r="Q55" s="124" t="str">
        <f>IF(AUTOEVALUACIÓN!C55="","",AUTOEVALUACIÓN!C55)</f>
        <v/>
      </c>
      <c r="R55" s="264" t="str">
        <f t="shared" si="2"/>
        <v/>
      </c>
    </row>
  </sheetData>
  <sheetProtection sheet="1" formatCells="0" formatColumns="0" formatRows="0"/>
  <mergeCells count="20">
    <mergeCell ref="N6:N7"/>
    <mergeCell ref="O6:O7"/>
    <mergeCell ref="L6:L7"/>
    <mergeCell ref="E6:E7"/>
    <mergeCell ref="C5:C7"/>
    <mergeCell ref="P5:P7"/>
    <mergeCell ref="A2:R2"/>
    <mergeCell ref="R5:R7"/>
    <mergeCell ref="A5:A7"/>
    <mergeCell ref="D6:D7"/>
    <mergeCell ref="F6:F7"/>
    <mergeCell ref="G6:G7"/>
    <mergeCell ref="H6:H7"/>
    <mergeCell ref="Q5:Q7"/>
    <mergeCell ref="M6:M7"/>
    <mergeCell ref="I6:I7"/>
    <mergeCell ref="D5:I5"/>
    <mergeCell ref="J5:O5"/>
    <mergeCell ref="J6:J7"/>
    <mergeCell ref="K6:K7"/>
  </mergeCells>
  <phoneticPr fontId="53" type="noConversion"/>
  <conditionalFormatting sqref="R8:R55">
    <cfRule type="cellIs" dxfId="16" priority="1" operator="between">
      <formula>1</formula>
      <formula>50</formula>
    </cfRule>
  </conditionalFormatting>
  <dataValidations count="3">
    <dataValidation type="whole" allowBlank="1" showInputMessage="1" showErrorMessage="1" error="Ingrese solo numeros de 1 - 35" sqref="D53:H55 J53:N55" xr:uid="{B67A42E8-B287-42B3-8514-5E3FE5314DF6}">
      <formula1>1</formula1>
      <formula2>35</formula2>
    </dataValidation>
    <dataValidation type="whole" allowBlank="1" showInputMessage="1" showErrorMessage="1" error="Ingrese solo numeros de 1 - 45" sqref="D8:H52" xr:uid="{B363C6BD-300F-49B5-B7EA-DEF374FE8712}">
      <formula1>1</formula1>
      <formula2>45</formula2>
    </dataValidation>
    <dataValidation type="whole" allowBlank="1" showInputMessage="1" showErrorMessage="1" error="Ingrese solo numeros de 1 - 40" sqref="J8:N52" xr:uid="{A1C68387-1BB1-4253-90EB-51C588555576}">
      <formula1>1</formula1>
      <formula2>40</formula2>
    </dataValidation>
  </dataValidations>
  <printOptions horizontalCentered="1"/>
  <pageMargins left="0.47244094488188981" right="0.19685039370078741" top="0.39370078740157483" bottom="0.19685039370078741" header="0.31496062992125984" footer="7.874015748031496E-2"/>
  <pageSetup scale="94" fitToHeight="0" orientation="portrait" horizontalDpi="4294967294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3">
    <tabColor rgb="FF7030A0"/>
    <pageSetUpPr fitToPage="1"/>
  </sheetPr>
  <dimension ref="A1:Z55"/>
  <sheetViews>
    <sheetView view="pageBreakPreview" zoomScaleNormal="100" zoomScaleSheetLayoutView="100" workbookViewId="0">
      <selection activeCell="A8" sqref="A8:XFD32"/>
    </sheetView>
  </sheetViews>
  <sheetFormatPr baseColWidth="10" defaultColWidth="10.5703125" defaultRowHeight="15" x14ac:dyDescent="0.25"/>
  <cols>
    <col min="1" max="1" width="2.85546875" customWidth="1"/>
    <col min="2" max="2" width="33.5703125" customWidth="1"/>
    <col min="3" max="3" width="3.7109375" customWidth="1"/>
    <col min="4" max="8" width="4.7109375" customWidth="1"/>
    <col min="9" max="9" width="3.7109375" customWidth="1"/>
    <col min="10" max="14" width="4.7109375" customWidth="1"/>
    <col min="15" max="16" width="3.7109375" customWidth="1"/>
    <col min="17" max="17" width="2.7109375" customWidth="1"/>
    <col min="18" max="18" width="5.28515625" customWidth="1"/>
    <col min="19" max="23" width="5.7109375" style="261" customWidth="1"/>
    <col min="24" max="26" width="5.7109375" customWidth="1"/>
  </cols>
  <sheetData>
    <row r="1" spans="1:26" ht="12" customHeight="1" x14ac:dyDescent="0.25">
      <c r="A1" s="101" t="str">
        <f>NOMINA!$F$1</f>
        <v>U.E. "BEATRIZ HARTMANN DE BEDREGAL"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</row>
    <row r="2" spans="1:26" s="267" customFormat="1" ht="16.5" customHeight="1" x14ac:dyDescent="0.2">
      <c r="A2" s="471" t="s">
        <v>167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471"/>
      <c r="P2" s="471"/>
      <c r="Q2" s="471"/>
      <c r="R2" s="471"/>
    </row>
    <row r="3" spans="1:26" ht="18.95" customHeight="1" x14ac:dyDescent="0.25">
      <c r="A3" s="174" t="str">
        <f>NOMINA!$C$1</f>
        <v>PROFESOR(A): SARA VALDIVIA ARANCIBIA</v>
      </c>
      <c r="B3" s="175"/>
      <c r="C3" s="174"/>
      <c r="D3" s="174"/>
      <c r="E3" s="174"/>
      <c r="F3" s="22"/>
      <c r="G3" s="174"/>
      <c r="H3" s="174" t="s">
        <v>4</v>
      </c>
      <c r="I3" s="174"/>
      <c r="J3" s="174"/>
      <c r="K3" s="174"/>
      <c r="L3" s="174"/>
      <c r="M3" s="174"/>
      <c r="N3" s="174"/>
      <c r="O3" s="174"/>
      <c r="P3" s="174"/>
      <c r="Q3" s="174"/>
      <c r="R3" s="174"/>
    </row>
    <row r="4" spans="1:26" ht="18.95" customHeight="1" x14ac:dyDescent="0.25">
      <c r="A4" s="176" t="str">
        <f>NOMINA!$C$2</f>
        <v>CURSO: 5º "A" PRIMARIA</v>
      </c>
      <c r="B4" s="177"/>
      <c r="C4" s="176"/>
      <c r="D4" s="176"/>
      <c r="E4" s="176"/>
      <c r="F4" s="22"/>
      <c r="G4" s="176"/>
      <c r="H4" s="176" t="str">
        <f>NOMINA!$C$4</f>
        <v>GESTIÓN: 2024</v>
      </c>
      <c r="I4" s="176"/>
      <c r="J4" s="176"/>
      <c r="K4" s="176"/>
      <c r="L4" s="176"/>
      <c r="M4" s="176"/>
      <c r="N4" s="176"/>
      <c r="O4" s="176"/>
      <c r="P4" s="176"/>
      <c r="Q4" s="176"/>
      <c r="R4" s="176"/>
    </row>
    <row r="5" spans="1:26" ht="15.75" customHeight="1" x14ac:dyDescent="0.25">
      <c r="A5" s="458" t="s">
        <v>0</v>
      </c>
      <c r="B5" s="113" t="s">
        <v>150</v>
      </c>
      <c r="C5" s="451" t="s">
        <v>430</v>
      </c>
      <c r="D5" s="466" t="s">
        <v>432</v>
      </c>
      <c r="E5" s="466"/>
      <c r="F5" s="466"/>
      <c r="G5" s="466"/>
      <c r="H5" s="466"/>
      <c r="I5" s="467"/>
      <c r="J5" s="466" t="s">
        <v>433</v>
      </c>
      <c r="K5" s="466"/>
      <c r="L5" s="466"/>
      <c r="M5" s="466"/>
      <c r="N5" s="466"/>
      <c r="O5" s="467"/>
      <c r="P5" s="451" t="s">
        <v>431</v>
      </c>
      <c r="Q5" s="463" t="s">
        <v>436</v>
      </c>
      <c r="R5" s="455" t="s">
        <v>166</v>
      </c>
    </row>
    <row r="6" spans="1:26" ht="66" customHeight="1" x14ac:dyDescent="0.25">
      <c r="A6" s="458"/>
      <c r="B6" s="178"/>
      <c r="C6" s="452"/>
      <c r="D6" s="472"/>
      <c r="E6" s="472"/>
      <c r="F6" s="472"/>
      <c r="G6" s="472"/>
      <c r="H6" s="473"/>
      <c r="I6" s="474" t="s">
        <v>188</v>
      </c>
      <c r="J6" s="476"/>
      <c r="K6" s="472"/>
      <c r="L6" s="472"/>
      <c r="M6" s="472"/>
      <c r="N6" s="472"/>
      <c r="O6" s="447" t="s">
        <v>188</v>
      </c>
      <c r="P6" s="452"/>
      <c r="Q6" s="464"/>
      <c r="R6" s="456"/>
    </row>
    <row r="7" spans="1:26" ht="58.5" customHeight="1" x14ac:dyDescent="0.25">
      <c r="A7" s="458"/>
      <c r="B7" s="257" t="s">
        <v>165</v>
      </c>
      <c r="C7" s="453"/>
      <c r="D7" s="450"/>
      <c r="E7" s="450"/>
      <c r="F7" s="450"/>
      <c r="G7" s="450"/>
      <c r="H7" s="462"/>
      <c r="I7" s="475"/>
      <c r="J7" s="460"/>
      <c r="K7" s="450"/>
      <c r="L7" s="450"/>
      <c r="M7" s="450"/>
      <c r="N7" s="450"/>
      <c r="O7" s="448"/>
      <c r="P7" s="453"/>
      <c r="Q7" s="465"/>
      <c r="R7" s="457"/>
      <c r="T7" s="260" t="s">
        <v>404</v>
      </c>
      <c r="U7" s="260" t="s">
        <v>405</v>
      </c>
      <c r="V7" s="260" t="s">
        <v>406</v>
      </c>
      <c r="X7" s="255"/>
      <c r="Y7" s="255"/>
      <c r="Z7" s="255"/>
    </row>
    <row r="8" spans="1:26" s="182" customFormat="1" ht="22.5" customHeight="1" x14ac:dyDescent="0.25">
      <c r="A8" s="183">
        <v>1</v>
      </c>
      <c r="B8" s="188" t="str">
        <f>IF(NOMINA!B1="","",NOMINA!B1)</f>
        <v xml:space="preserve"> TORREZ CAMILA VICTORIA</v>
      </c>
      <c r="C8" s="259" t="str">
        <f>IF('EVAL SER Y DECIDIR'!H8="","",'EVAL SER Y DECIDIR'!H8)</f>
        <v/>
      </c>
      <c r="D8" s="156"/>
      <c r="E8" s="156"/>
      <c r="F8" s="156"/>
      <c r="G8" s="156"/>
      <c r="H8" s="157"/>
      <c r="I8" s="265" t="str">
        <f>IF(ISERROR(ROUND(AVERAGE(D8:H8),0)),"",ROUND(AVERAGE(D8:H8),0))</f>
        <v/>
      </c>
      <c r="J8" s="159"/>
      <c r="K8" s="156"/>
      <c r="L8" s="156"/>
      <c r="M8" s="156"/>
      <c r="N8" s="156"/>
      <c r="O8" s="265" t="str">
        <f>IF(ISERROR(ROUND(AVERAGE(J8:N8),0)),"",ROUND(AVERAGE(J8:N8),0))</f>
        <v/>
      </c>
      <c r="P8" s="259" t="str">
        <f>IF('EVAL SER Y DECIDIR'!N8="","",'EVAL SER Y DECIDIR'!N8)</f>
        <v/>
      </c>
      <c r="Q8" s="160" t="str">
        <f>IF(AUTOEVALUACIÓN!C8="","",AUTOEVALUACIÓN!C8)</f>
        <v/>
      </c>
      <c r="R8" s="264" t="str">
        <f>IF(OR(C8="",I8="",O8="",P8="",Q8=""),"",SUM(C8,I8,O8,P8,Q8))</f>
        <v/>
      </c>
      <c r="S8" s="262"/>
      <c r="T8" s="262">
        <f>COUNTIFS(R8:R52,"&lt;101",R8:R52,"&gt;0")</f>
        <v>0</v>
      </c>
      <c r="U8" s="263">
        <f>COUNTIFS(R8:R52,"&lt;51",R8:R52,"&gt;1")</f>
        <v>0</v>
      </c>
      <c r="V8" s="263">
        <f>T8-U8</f>
        <v>0</v>
      </c>
      <c r="W8" s="263"/>
      <c r="X8" s="191"/>
      <c r="Y8" s="256"/>
    </row>
    <row r="9" spans="1:26" s="182" customFormat="1" ht="22.5" customHeight="1" x14ac:dyDescent="0.25">
      <c r="A9" s="183">
        <v>2</v>
      </c>
      <c r="B9" s="188" t="str">
        <f>IF(NOMINA!B2="","",NOMINA!B2)</f>
        <v>AZERO BLANCO SARAH JOYCE</v>
      </c>
      <c r="C9" s="259" t="str">
        <f>IF('EVAL SER Y DECIDIR'!H9="","",'EVAL SER Y DECIDIR'!H9)</f>
        <v/>
      </c>
      <c r="D9" s="156"/>
      <c r="E9" s="156"/>
      <c r="F9" s="156"/>
      <c r="G9" s="156"/>
      <c r="H9" s="157"/>
      <c r="I9" s="265" t="str">
        <f t="shared" ref="I9:I52" si="0">IF(ISERROR(ROUND(AVERAGE(D9:H9),0)),"",ROUND(AVERAGE(D9:H9),0))</f>
        <v/>
      </c>
      <c r="J9" s="159"/>
      <c r="K9" s="156"/>
      <c r="L9" s="156"/>
      <c r="M9" s="156"/>
      <c r="N9" s="156"/>
      <c r="O9" s="265" t="str">
        <f t="shared" ref="O9:O52" si="1">IF(ISERROR(ROUND(AVERAGE(J9:N9),0)),"",ROUND(AVERAGE(J9:N9),0))</f>
        <v/>
      </c>
      <c r="P9" s="259" t="str">
        <f>IF('EVAL SER Y DECIDIR'!N9="","",'EVAL SER Y DECIDIR'!N9)</f>
        <v/>
      </c>
      <c r="Q9" s="160" t="str">
        <f>IF(AUTOEVALUACIÓN!C9="","",AUTOEVALUACIÓN!C9)</f>
        <v/>
      </c>
      <c r="R9" s="264" t="str">
        <f t="shared" ref="R9:R55" si="2">IF(OR(C9="",I9="",O9="",P9="",Q9=""),"",SUM(C9,I9,O9,P9,Q9))</f>
        <v/>
      </c>
      <c r="S9" s="262"/>
      <c r="T9" s="262"/>
      <c r="U9" s="263"/>
      <c r="V9" s="263"/>
      <c r="W9" s="263"/>
    </row>
    <row r="10" spans="1:26" s="182" customFormat="1" ht="22.5" customHeight="1" x14ac:dyDescent="0.25">
      <c r="A10" s="183">
        <v>3</v>
      </c>
      <c r="B10" s="188" t="str">
        <f>IF(NOMINA!B3="","",NOMINA!B3)</f>
        <v xml:space="preserve">BAUTISTA MITA RODRIGO </v>
      </c>
      <c r="C10" s="259" t="str">
        <f>IF('EVAL SER Y DECIDIR'!H10="","",'EVAL SER Y DECIDIR'!H10)</f>
        <v/>
      </c>
      <c r="D10" s="156"/>
      <c r="E10" s="156"/>
      <c r="F10" s="156"/>
      <c r="G10" s="156"/>
      <c r="H10" s="157"/>
      <c r="I10" s="265" t="str">
        <f t="shared" si="0"/>
        <v/>
      </c>
      <c r="J10" s="159"/>
      <c r="K10" s="156"/>
      <c r="L10" s="156"/>
      <c r="M10" s="156"/>
      <c r="N10" s="156"/>
      <c r="O10" s="265" t="str">
        <f t="shared" si="1"/>
        <v/>
      </c>
      <c r="P10" s="259" t="str">
        <f>IF('EVAL SER Y DECIDIR'!N10="","",'EVAL SER Y DECIDIR'!N10)</f>
        <v/>
      </c>
      <c r="Q10" s="160" t="str">
        <f>IF(AUTOEVALUACIÓN!C10="","",AUTOEVALUACIÓN!C10)</f>
        <v/>
      </c>
      <c r="R10" s="264" t="str">
        <f t="shared" si="2"/>
        <v/>
      </c>
      <c r="S10" s="262"/>
      <c r="T10" s="262"/>
      <c r="U10" s="263"/>
      <c r="V10" s="263"/>
      <c r="W10" s="263"/>
    </row>
    <row r="11" spans="1:26" s="182" customFormat="1" ht="22.5" customHeight="1" x14ac:dyDescent="0.25">
      <c r="A11" s="183">
        <v>4</v>
      </c>
      <c r="B11" s="188" t="str">
        <f>IF(NOMINA!B4="","",NOMINA!B4)</f>
        <v>CANSECO PEREDO ANGELINA ISABELLA</v>
      </c>
      <c r="C11" s="259" t="str">
        <f>IF('EVAL SER Y DECIDIR'!H11="","",'EVAL SER Y DECIDIR'!H11)</f>
        <v/>
      </c>
      <c r="D11" s="156"/>
      <c r="E11" s="156"/>
      <c r="F11" s="156"/>
      <c r="G11" s="156"/>
      <c r="H11" s="157"/>
      <c r="I11" s="265" t="str">
        <f t="shared" si="0"/>
        <v/>
      </c>
      <c r="J11" s="159"/>
      <c r="K11" s="156"/>
      <c r="L11" s="156"/>
      <c r="M11" s="156"/>
      <c r="N11" s="156"/>
      <c r="O11" s="265" t="str">
        <f t="shared" si="1"/>
        <v/>
      </c>
      <c r="P11" s="259" t="str">
        <f>IF('EVAL SER Y DECIDIR'!N11="","",'EVAL SER Y DECIDIR'!N11)</f>
        <v/>
      </c>
      <c r="Q11" s="160" t="str">
        <f>IF(AUTOEVALUACIÓN!C11="","",AUTOEVALUACIÓN!C11)</f>
        <v/>
      </c>
      <c r="R11" s="264" t="str">
        <f t="shared" si="2"/>
        <v/>
      </c>
      <c r="S11" s="262"/>
      <c r="T11" s="262"/>
      <c r="U11" s="263"/>
      <c r="V11" s="263"/>
      <c r="W11" s="263"/>
    </row>
    <row r="12" spans="1:26" s="182" customFormat="1" ht="22.5" customHeight="1" x14ac:dyDescent="0.25">
      <c r="A12" s="183">
        <v>5</v>
      </c>
      <c r="B12" s="188" t="str">
        <f>IF(NOMINA!B5="","",NOMINA!B5)</f>
        <v>CERVANTES GUTIERREZ LUIS FERNANDO</v>
      </c>
      <c r="C12" s="259" t="str">
        <f>IF('EVAL SER Y DECIDIR'!H12="","",'EVAL SER Y DECIDIR'!H12)</f>
        <v/>
      </c>
      <c r="D12" s="156"/>
      <c r="E12" s="156"/>
      <c r="F12" s="156"/>
      <c r="G12" s="156"/>
      <c r="H12" s="157"/>
      <c r="I12" s="265" t="str">
        <f t="shared" si="0"/>
        <v/>
      </c>
      <c r="J12" s="159"/>
      <c r="K12" s="156"/>
      <c r="L12" s="156"/>
      <c r="M12" s="156"/>
      <c r="N12" s="156"/>
      <c r="O12" s="265" t="str">
        <f t="shared" si="1"/>
        <v/>
      </c>
      <c r="P12" s="259" t="str">
        <f>IF('EVAL SER Y DECIDIR'!N12="","",'EVAL SER Y DECIDIR'!N12)</f>
        <v/>
      </c>
      <c r="Q12" s="160" t="str">
        <f>IF(AUTOEVALUACIÓN!C12="","",AUTOEVALUACIÓN!C12)</f>
        <v/>
      </c>
      <c r="R12" s="264" t="str">
        <f t="shared" si="2"/>
        <v/>
      </c>
      <c r="S12" s="262"/>
      <c r="T12" s="262"/>
      <c r="U12" s="263"/>
      <c r="V12" s="263"/>
      <c r="W12" s="263"/>
    </row>
    <row r="13" spans="1:26" s="182" customFormat="1" ht="22.5" customHeight="1" x14ac:dyDescent="0.25">
      <c r="A13" s="183">
        <v>6</v>
      </c>
      <c r="B13" s="188" t="str">
        <f>IF(NOMINA!B6="","",NOMINA!B6)</f>
        <v>COLQUE QUENTA MICHELLE ANGELETH</v>
      </c>
      <c r="C13" s="259" t="str">
        <f>IF('EVAL SER Y DECIDIR'!H13="","",'EVAL SER Y DECIDIR'!H13)</f>
        <v/>
      </c>
      <c r="D13" s="156"/>
      <c r="E13" s="156"/>
      <c r="F13" s="156"/>
      <c r="G13" s="156"/>
      <c r="H13" s="157"/>
      <c r="I13" s="265" t="str">
        <f t="shared" si="0"/>
        <v/>
      </c>
      <c r="J13" s="159"/>
      <c r="K13" s="156"/>
      <c r="L13" s="156"/>
      <c r="M13" s="156"/>
      <c r="N13" s="156"/>
      <c r="O13" s="265" t="str">
        <f t="shared" si="1"/>
        <v/>
      </c>
      <c r="P13" s="259" t="str">
        <f>IF('EVAL SER Y DECIDIR'!N13="","",'EVAL SER Y DECIDIR'!N13)</f>
        <v/>
      </c>
      <c r="Q13" s="160" t="str">
        <f>IF(AUTOEVALUACIÓN!C13="","",AUTOEVALUACIÓN!C13)</f>
        <v/>
      </c>
      <c r="R13" s="264" t="str">
        <f t="shared" si="2"/>
        <v/>
      </c>
      <c r="S13" s="262"/>
      <c r="T13" s="262"/>
      <c r="U13" s="263"/>
      <c r="V13" s="263"/>
      <c r="W13" s="263"/>
    </row>
    <row r="14" spans="1:26" s="182" customFormat="1" ht="22.5" customHeight="1" x14ac:dyDescent="0.25">
      <c r="A14" s="183">
        <v>7</v>
      </c>
      <c r="B14" s="188" t="str">
        <f>IF(NOMINA!B7="","",NOMINA!B7)</f>
        <v>CORDOVA MONTAÑO KENDALL MATIAS</v>
      </c>
      <c r="C14" s="259" t="str">
        <f>IF('EVAL SER Y DECIDIR'!H14="","",'EVAL SER Y DECIDIR'!H14)</f>
        <v/>
      </c>
      <c r="D14" s="156"/>
      <c r="E14" s="156"/>
      <c r="F14" s="156"/>
      <c r="G14" s="156"/>
      <c r="H14" s="157"/>
      <c r="I14" s="265" t="str">
        <f t="shared" si="0"/>
        <v/>
      </c>
      <c r="J14" s="159"/>
      <c r="K14" s="156"/>
      <c r="L14" s="156"/>
      <c r="M14" s="156"/>
      <c r="N14" s="156"/>
      <c r="O14" s="265" t="str">
        <f t="shared" si="1"/>
        <v/>
      </c>
      <c r="P14" s="259" t="str">
        <f>IF('EVAL SER Y DECIDIR'!N14="","",'EVAL SER Y DECIDIR'!N14)</f>
        <v/>
      </c>
      <c r="Q14" s="160" t="str">
        <f>IF(AUTOEVALUACIÓN!C14="","",AUTOEVALUACIÓN!C14)</f>
        <v/>
      </c>
      <c r="R14" s="264" t="str">
        <f t="shared" si="2"/>
        <v/>
      </c>
      <c r="S14" s="262"/>
      <c r="T14" s="262"/>
      <c r="U14" s="263"/>
      <c r="V14" s="263"/>
      <c r="W14" s="263"/>
    </row>
    <row r="15" spans="1:26" s="182" customFormat="1" ht="22.5" customHeight="1" x14ac:dyDescent="0.25">
      <c r="A15" s="183">
        <v>8</v>
      </c>
      <c r="B15" s="188" t="str">
        <f>IF(NOMINA!B8="","",NOMINA!B8)</f>
        <v xml:space="preserve">CUCHALLO ALORAS CHRISTOPHER </v>
      </c>
      <c r="C15" s="259" t="str">
        <f>IF('EVAL SER Y DECIDIR'!H15="","",'EVAL SER Y DECIDIR'!H15)</f>
        <v/>
      </c>
      <c r="D15" s="156"/>
      <c r="E15" s="156"/>
      <c r="F15" s="156"/>
      <c r="G15" s="156"/>
      <c r="H15" s="157"/>
      <c r="I15" s="265" t="str">
        <f t="shared" si="0"/>
        <v/>
      </c>
      <c r="J15" s="159"/>
      <c r="K15" s="156"/>
      <c r="L15" s="156"/>
      <c r="M15" s="156"/>
      <c r="N15" s="156"/>
      <c r="O15" s="265" t="str">
        <f t="shared" si="1"/>
        <v/>
      </c>
      <c r="P15" s="259" t="str">
        <f>IF('EVAL SER Y DECIDIR'!N15="","",'EVAL SER Y DECIDIR'!N15)</f>
        <v/>
      </c>
      <c r="Q15" s="160" t="str">
        <f>IF(AUTOEVALUACIÓN!C15="","",AUTOEVALUACIÓN!C15)</f>
        <v/>
      </c>
      <c r="R15" s="264" t="str">
        <f t="shared" si="2"/>
        <v/>
      </c>
      <c r="S15" s="262"/>
      <c r="T15" s="262"/>
      <c r="U15" s="263"/>
      <c r="V15" s="263"/>
      <c r="W15" s="263"/>
    </row>
    <row r="16" spans="1:26" s="182" customFormat="1" ht="22.5" customHeight="1" x14ac:dyDescent="0.25">
      <c r="A16" s="183">
        <v>9</v>
      </c>
      <c r="B16" s="188" t="str">
        <f>IF(NOMINA!B9="","",NOMINA!B9)</f>
        <v>DUARTE MELO ANA CLARA</v>
      </c>
      <c r="C16" s="259" t="str">
        <f>IF('EVAL SER Y DECIDIR'!H16="","",'EVAL SER Y DECIDIR'!H16)</f>
        <v/>
      </c>
      <c r="D16" s="156"/>
      <c r="E16" s="156"/>
      <c r="F16" s="156"/>
      <c r="G16" s="156"/>
      <c r="H16" s="157"/>
      <c r="I16" s="265" t="str">
        <f t="shared" si="0"/>
        <v/>
      </c>
      <c r="J16" s="159"/>
      <c r="K16" s="156"/>
      <c r="L16" s="156"/>
      <c r="M16" s="156"/>
      <c r="N16" s="156"/>
      <c r="O16" s="265" t="str">
        <f t="shared" si="1"/>
        <v/>
      </c>
      <c r="P16" s="259" t="str">
        <f>IF('EVAL SER Y DECIDIR'!N16="","",'EVAL SER Y DECIDIR'!N16)</f>
        <v/>
      </c>
      <c r="Q16" s="160" t="str">
        <f>IF(AUTOEVALUACIÓN!C16="","",AUTOEVALUACIÓN!C16)</f>
        <v/>
      </c>
      <c r="R16" s="264" t="str">
        <f t="shared" si="2"/>
        <v/>
      </c>
      <c r="S16" s="262"/>
      <c r="T16" s="262"/>
      <c r="U16" s="263"/>
      <c r="V16" s="263"/>
      <c r="W16" s="263"/>
    </row>
    <row r="17" spans="1:23" s="182" customFormat="1" ht="22.5" customHeight="1" x14ac:dyDescent="0.25">
      <c r="A17" s="183">
        <v>10</v>
      </c>
      <c r="B17" s="188" t="str">
        <f>IF(NOMINA!B10="","",NOMINA!B10)</f>
        <v>GONZALES ROJAS ANTONELLA INDIRA</v>
      </c>
      <c r="C17" s="259" t="str">
        <f>IF('EVAL SER Y DECIDIR'!H17="","",'EVAL SER Y DECIDIR'!H17)</f>
        <v/>
      </c>
      <c r="D17" s="156"/>
      <c r="E17" s="156"/>
      <c r="F17" s="156"/>
      <c r="G17" s="156"/>
      <c r="H17" s="157"/>
      <c r="I17" s="265" t="str">
        <f t="shared" si="0"/>
        <v/>
      </c>
      <c r="J17" s="159"/>
      <c r="K17" s="156"/>
      <c r="L17" s="156"/>
      <c r="M17" s="156"/>
      <c r="N17" s="156"/>
      <c r="O17" s="265" t="str">
        <f t="shared" si="1"/>
        <v/>
      </c>
      <c r="P17" s="259" t="str">
        <f>IF('EVAL SER Y DECIDIR'!N17="","",'EVAL SER Y DECIDIR'!N17)</f>
        <v/>
      </c>
      <c r="Q17" s="160" t="str">
        <f>IF(AUTOEVALUACIÓN!C17="","",AUTOEVALUACIÓN!C17)</f>
        <v/>
      </c>
      <c r="R17" s="264" t="str">
        <f t="shared" si="2"/>
        <v/>
      </c>
      <c r="S17" s="262"/>
      <c r="T17" s="262"/>
      <c r="U17" s="263"/>
      <c r="V17" s="263"/>
      <c r="W17" s="263"/>
    </row>
    <row r="18" spans="1:23" s="182" customFormat="1" ht="22.5" customHeight="1" x14ac:dyDescent="0.25">
      <c r="A18" s="183">
        <v>11</v>
      </c>
      <c r="B18" s="188" t="str">
        <f>IF(NOMINA!B11="","",NOMINA!B11)</f>
        <v>GUERRA PANTIGOSO ROGER ALEJANDRO</v>
      </c>
      <c r="C18" s="259" t="str">
        <f>IF('EVAL SER Y DECIDIR'!H18="","",'EVAL SER Y DECIDIR'!H18)</f>
        <v/>
      </c>
      <c r="D18" s="156"/>
      <c r="E18" s="156"/>
      <c r="F18" s="156"/>
      <c r="G18" s="156"/>
      <c r="H18" s="157"/>
      <c r="I18" s="265" t="str">
        <f t="shared" si="0"/>
        <v/>
      </c>
      <c r="J18" s="159"/>
      <c r="K18" s="156"/>
      <c r="L18" s="156"/>
      <c r="M18" s="156"/>
      <c r="N18" s="156"/>
      <c r="O18" s="265" t="str">
        <f t="shared" si="1"/>
        <v/>
      </c>
      <c r="P18" s="259" t="str">
        <f>IF('EVAL SER Y DECIDIR'!N18="","",'EVAL SER Y DECIDIR'!N18)</f>
        <v/>
      </c>
      <c r="Q18" s="160" t="str">
        <f>IF(AUTOEVALUACIÓN!C18="","",AUTOEVALUACIÓN!C18)</f>
        <v/>
      </c>
      <c r="R18" s="264" t="str">
        <f t="shared" si="2"/>
        <v/>
      </c>
      <c r="S18" s="262"/>
      <c r="T18" s="262"/>
      <c r="U18" s="263"/>
      <c r="V18" s="263"/>
      <c r="W18" s="263"/>
    </row>
    <row r="19" spans="1:23" s="182" customFormat="1" ht="22.5" customHeight="1" x14ac:dyDescent="0.25">
      <c r="A19" s="183">
        <v>12</v>
      </c>
      <c r="B19" s="188" t="str">
        <f>IF(NOMINA!B12="","",NOMINA!B12)</f>
        <v>LEON GARNICA JUNIOR ISAIAS</v>
      </c>
      <c r="C19" s="259" t="str">
        <f>IF('EVAL SER Y DECIDIR'!H19="","",'EVAL SER Y DECIDIR'!H19)</f>
        <v/>
      </c>
      <c r="D19" s="156"/>
      <c r="E19" s="156"/>
      <c r="F19" s="156"/>
      <c r="G19" s="156"/>
      <c r="H19" s="157"/>
      <c r="I19" s="265" t="str">
        <f t="shared" si="0"/>
        <v/>
      </c>
      <c r="J19" s="159"/>
      <c r="K19" s="156"/>
      <c r="L19" s="156"/>
      <c r="M19" s="156"/>
      <c r="N19" s="156"/>
      <c r="O19" s="265" t="str">
        <f t="shared" si="1"/>
        <v/>
      </c>
      <c r="P19" s="259" t="str">
        <f>IF('EVAL SER Y DECIDIR'!N19="","",'EVAL SER Y DECIDIR'!N19)</f>
        <v/>
      </c>
      <c r="Q19" s="160" t="str">
        <f>IF(AUTOEVALUACIÓN!C19="","",AUTOEVALUACIÓN!C19)</f>
        <v/>
      </c>
      <c r="R19" s="264" t="str">
        <f t="shared" si="2"/>
        <v/>
      </c>
      <c r="S19" s="262"/>
      <c r="T19" s="262"/>
      <c r="U19" s="263"/>
      <c r="V19" s="263"/>
      <c r="W19" s="263"/>
    </row>
    <row r="20" spans="1:23" s="182" customFormat="1" ht="22.5" customHeight="1" x14ac:dyDescent="0.25">
      <c r="A20" s="183">
        <v>13</v>
      </c>
      <c r="B20" s="188" t="str">
        <f>IF(NOMINA!B13="","",NOMINA!B13)</f>
        <v>MAMANI ESTRADA MARISOL CARMEN</v>
      </c>
      <c r="C20" s="259" t="str">
        <f>IF('EVAL SER Y DECIDIR'!H20="","",'EVAL SER Y DECIDIR'!H20)</f>
        <v/>
      </c>
      <c r="D20" s="156"/>
      <c r="E20" s="156"/>
      <c r="F20" s="156"/>
      <c r="G20" s="156"/>
      <c r="H20" s="157"/>
      <c r="I20" s="265" t="str">
        <f t="shared" si="0"/>
        <v/>
      </c>
      <c r="J20" s="159"/>
      <c r="K20" s="156"/>
      <c r="L20" s="156"/>
      <c r="M20" s="156"/>
      <c r="N20" s="156"/>
      <c r="O20" s="265" t="str">
        <f t="shared" si="1"/>
        <v/>
      </c>
      <c r="P20" s="259" t="str">
        <f>IF('EVAL SER Y DECIDIR'!N20="","",'EVAL SER Y DECIDIR'!N20)</f>
        <v/>
      </c>
      <c r="Q20" s="160" t="str">
        <f>IF(AUTOEVALUACIÓN!C20="","",AUTOEVALUACIÓN!C20)</f>
        <v/>
      </c>
      <c r="R20" s="264" t="str">
        <f t="shared" si="2"/>
        <v/>
      </c>
      <c r="S20" s="262"/>
      <c r="T20" s="262"/>
      <c r="U20" s="263"/>
      <c r="V20" s="263"/>
      <c r="W20" s="263"/>
    </row>
    <row r="21" spans="1:23" s="182" customFormat="1" ht="22.5" customHeight="1" x14ac:dyDescent="0.25">
      <c r="A21" s="183">
        <v>14</v>
      </c>
      <c r="B21" s="188" t="str">
        <f>IF(NOMINA!B14="","",NOMINA!B14)</f>
        <v>MURILLO CALIZAYA DAVID GABRIEL</v>
      </c>
      <c r="C21" s="259" t="str">
        <f>IF('EVAL SER Y DECIDIR'!H21="","",'EVAL SER Y DECIDIR'!H21)</f>
        <v/>
      </c>
      <c r="D21" s="156"/>
      <c r="E21" s="156"/>
      <c r="F21" s="156"/>
      <c r="G21" s="156"/>
      <c r="H21" s="157"/>
      <c r="I21" s="265" t="str">
        <f t="shared" si="0"/>
        <v/>
      </c>
      <c r="J21" s="159"/>
      <c r="K21" s="156"/>
      <c r="L21" s="156"/>
      <c r="M21" s="156"/>
      <c r="N21" s="156"/>
      <c r="O21" s="265" t="str">
        <f t="shared" si="1"/>
        <v/>
      </c>
      <c r="P21" s="259" t="str">
        <f>IF('EVAL SER Y DECIDIR'!N21="","",'EVAL SER Y DECIDIR'!N21)</f>
        <v/>
      </c>
      <c r="Q21" s="160" t="str">
        <f>IF(AUTOEVALUACIÓN!C21="","",AUTOEVALUACIÓN!C21)</f>
        <v/>
      </c>
      <c r="R21" s="264" t="str">
        <f t="shared" si="2"/>
        <v/>
      </c>
      <c r="S21" s="262"/>
      <c r="T21" s="262"/>
      <c r="U21" s="263"/>
      <c r="V21" s="263"/>
      <c r="W21" s="263"/>
    </row>
    <row r="22" spans="1:23" s="182" customFormat="1" ht="22.5" customHeight="1" x14ac:dyDescent="0.25">
      <c r="A22" s="183">
        <v>15</v>
      </c>
      <c r="B22" s="188" t="str">
        <f>IF(NOMINA!B15="","",NOMINA!B15)</f>
        <v xml:space="preserve">OROSCO LIMACHI ADRIAN </v>
      </c>
      <c r="C22" s="259" t="str">
        <f>IF('EVAL SER Y DECIDIR'!H22="","",'EVAL SER Y DECIDIR'!H22)</f>
        <v/>
      </c>
      <c r="D22" s="156"/>
      <c r="E22" s="156"/>
      <c r="F22" s="156"/>
      <c r="G22" s="156"/>
      <c r="H22" s="157"/>
      <c r="I22" s="265" t="str">
        <f t="shared" si="0"/>
        <v/>
      </c>
      <c r="J22" s="159"/>
      <c r="K22" s="156"/>
      <c r="L22" s="156"/>
      <c r="M22" s="156"/>
      <c r="N22" s="156"/>
      <c r="O22" s="265" t="str">
        <f t="shared" si="1"/>
        <v/>
      </c>
      <c r="P22" s="259" t="str">
        <f>IF('EVAL SER Y DECIDIR'!N22="","",'EVAL SER Y DECIDIR'!N22)</f>
        <v/>
      </c>
      <c r="Q22" s="160" t="str">
        <f>IF(AUTOEVALUACIÓN!C22="","",AUTOEVALUACIÓN!C22)</f>
        <v/>
      </c>
      <c r="R22" s="264" t="str">
        <f t="shared" si="2"/>
        <v/>
      </c>
      <c r="S22" s="262"/>
      <c r="T22" s="262"/>
      <c r="U22" s="263"/>
      <c r="V22" s="263"/>
      <c r="W22" s="263"/>
    </row>
    <row r="23" spans="1:23" s="182" customFormat="1" ht="22.5" customHeight="1" x14ac:dyDescent="0.25">
      <c r="A23" s="183">
        <v>16</v>
      </c>
      <c r="B23" s="188" t="str">
        <f>IF(NOMINA!B16="","",NOMINA!B16)</f>
        <v xml:space="preserve">REINAGA CHOQUECALLATA DAYANA </v>
      </c>
      <c r="C23" s="259" t="str">
        <f>IF('EVAL SER Y DECIDIR'!H23="","",'EVAL SER Y DECIDIR'!H23)</f>
        <v/>
      </c>
      <c r="D23" s="156"/>
      <c r="E23" s="156"/>
      <c r="F23" s="156"/>
      <c r="G23" s="156"/>
      <c r="H23" s="157"/>
      <c r="I23" s="265" t="str">
        <f t="shared" si="0"/>
        <v/>
      </c>
      <c r="J23" s="159"/>
      <c r="K23" s="156"/>
      <c r="L23" s="156"/>
      <c r="M23" s="156"/>
      <c r="N23" s="156"/>
      <c r="O23" s="265" t="str">
        <f t="shared" si="1"/>
        <v/>
      </c>
      <c r="P23" s="259" t="str">
        <f>IF('EVAL SER Y DECIDIR'!N23="","",'EVAL SER Y DECIDIR'!N23)</f>
        <v/>
      </c>
      <c r="Q23" s="160" t="str">
        <f>IF(AUTOEVALUACIÓN!C23="","",AUTOEVALUACIÓN!C23)</f>
        <v/>
      </c>
      <c r="R23" s="264" t="str">
        <f t="shared" si="2"/>
        <v/>
      </c>
      <c r="S23" s="262"/>
      <c r="T23" s="262"/>
      <c r="U23" s="263"/>
      <c r="V23" s="263"/>
      <c r="W23" s="263"/>
    </row>
    <row r="24" spans="1:23" s="182" customFormat="1" ht="22.5" customHeight="1" x14ac:dyDescent="0.25">
      <c r="A24" s="183">
        <v>17</v>
      </c>
      <c r="B24" s="188" t="str">
        <f>IF(NOMINA!B17="","",NOMINA!B17)</f>
        <v>RIVERO VIDAL LUZ MARIA</v>
      </c>
      <c r="C24" s="259" t="str">
        <f>IF('EVAL SER Y DECIDIR'!H24="","",'EVAL SER Y DECIDIR'!H24)</f>
        <v/>
      </c>
      <c r="D24" s="156"/>
      <c r="E24" s="156"/>
      <c r="F24" s="156"/>
      <c r="G24" s="156"/>
      <c r="H24" s="157"/>
      <c r="I24" s="265" t="str">
        <f t="shared" si="0"/>
        <v/>
      </c>
      <c r="J24" s="159"/>
      <c r="K24" s="156"/>
      <c r="L24" s="156"/>
      <c r="M24" s="156"/>
      <c r="N24" s="156"/>
      <c r="O24" s="265" t="str">
        <f t="shared" si="1"/>
        <v/>
      </c>
      <c r="P24" s="259" t="str">
        <f>IF('EVAL SER Y DECIDIR'!N24="","",'EVAL SER Y DECIDIR'!N24)</f>
        <v/>
      </c>
      <c r="Q24" s="160" t="str">
        <f>IF(AUTOEVALUACIÓN!C24="","",AUTOEVALUACIÓN!C24)</f>
        <v/>
      </c>
      <c r="R24" s="264" t="str">
        <f t="shared" si="2"/>
        <v/>
      </c>
      <c r="S24" s="262"/>
      <c r="T24" s="262"/>
      <c r="U24" s="263"/>
      <c r="V24" s="263"/>
      <c r="W24" s="263"/>
    </row>
    <row r="25" spans="1:23" s="182" customFormat="1" ht="22.5" customHeight="1" x14ac:dyDescent="0.25">
      <c r="A25" s="183">
        <v>18</v>
      </c>
      <c r="B25" s="188" t="str">
        <f>IF(NOMINA!B18="","",NOMINA!B18)</f>
        <v>ROJAS MESA KIMBERLYN DARLY</v>
      </c>
      <c r="C25" s="259" t="str">
        <f>IF('EVAL SER Y DECIDIR'!H25="","",'EVAL SER Y DECIDIR'!H25)</f>
        <v/>
      </c>
      <c r="D25" s="156"/>
      <c r="E25" s="156"/>
      <c r="F25" s="156"/>
      <c r="G25" s="156"/>
      <c r="H25" s="157"/>
      <c r="I25" s="265" t="str">
        <f t="shared" si="0"/>
        <v/>
      </c>
      <c r="J25" s="159"/>
      <c r="K25" s="156"/>
      <c r="L25" s="156"/>
      <c r="M25" s="156"/>
      <c r="N25" s="156"/>
      <c r="O25" s="265" t="str">
        <f t="shared" si="1"/>
        <v/>
      </c>
      <c r="P25" s="259" t="str">
        <f>IF('EVAL SER Y DECIDIR'!N25="","",'EVAL SER Y DECIDIR'!N25)</f>
        <v/>
      </c>
      <c r="Q25" s="160" t="str">
        <f>IF(AUTOEVALUACIÓN!C25="","",AUTOEVALUACIÓN!C25)</f>
        <v/>
      </c>
      <c r="R25" s="264" t="str">
        <f t="shared" si="2"/>
        <v/>
      </c>
      <c r="S25" s="262"/>
      <c r="T25" s="262"/>
      <c r="U25" s="263"/>
      <c r="V25" s="263"/>
      <c r="W25" s="263"/>
    </row>
    <row r="26" spans="1:23" s="182" customFormat="1" ht="22.5" customHeight="1" x14ac:dyDescent="0.25">
      <c r="A26" s="183">
        <v>19</v>
      </c>
      <c r="B26" s="188" t="str">
        <f>IF(NOMINA!B19="","",NOMINA!B19)</f>
        <v>SOLIZ SAAVEDRA FERNANDO MARTIN</v>
      </c>
      <c r="C26" s="259" t="str">
        <f>IF('EVAL SER Y DECIDIR'!H26="","",'EVAL SER Y DECIDIR'!H26)</f>
        <v/>
      </c>
      <c r="D26" s="156"/>
      <c r="E26" s="156"/>
      <c r="F26" s="156"/>
      <c r="G26" s="156"/>
      <c r="H26" s="157"/>
      <c r="I26" s="265" t="str">
        <f t="shared" si="0"/>
        <v/>
      </c>
      <c r="J26" s="159"/>
      <c r="K26" s="156"/>
      <c r="L26" s="156"/>
      <c r="M26" s="156"/>
      <c r="N26" s="156"/>
      <c r="O26" s="265" t="str">
        <f t="shared" si="1"/>
        <v/>
      </c>
      <c r="P26" s="259" t="str">
        <f>IF('EVAL SER Y DECIDIR'!N26="","",'EVAL SER Y DECIDIR'!N26)</f>
        <v/>
      </c>
      <c r="Q26" s="160" t="str">
        <f>IF(AUTOEVALUACIÓN!C26="","",AUTOEVALUACIÓN!C26)</f>
        <v/>
      </c>
      <c r="R26" s="264" t="str">
        <f t="shared" si="2"/>
        <v/>
      </c>
      <c r="S26" s="262"/>
      <c r="T26" s="262"/>
      <c r="U26" s="263"/>
      <c r="V26" s="263"/>
      <c r="W26" s="263"/>
    </row>
    <row r="27" spans="1:23" s="182" customFormat="1" ht="22.5" customHeight="1" x14ac:dyDescent="0.25">
      <c r="A27" s="183">
        <v>20</v>
      </c>
      <c r="B27" s="188" t="str">
        <f>IF(NOMINA!B20="","",NOMINA!B20)</f>
        <v>VILLARROEL CAMPOS ISAIAS ORIOL</v>
      </c>
      <c r="C27" s="259" t="str">
        <f>IF('EVAL SER Y DECIDIR'!H27="","",'EVAL SER Y DECIDIR'!H27)</f>
        <v/>
      </c>
      <c r="D27" s="156"/>
      <c r="E27" s="156"/>
      <c r="F27" s="156"/>
      <c r="G27" s="156"/>
      <c r="H27" s="157"/>
      <c r="I27" s="265" t="str">
        <f t="shared" si="0"/>
        <v/>
      </c>
      <c r="J27" s="159"/>
      <c r="K27" s="156"/>
      <c r="L27" s="156"/>
      <c r="M27" s="156"/>
      <c r="N27" s="156"/>
      <c r="O27" s="265" t="str">
        <f t="shared" si="1"/>
        <v/>
      </c>
      <c r="P27" s="259" t="str">
        <f>IF('EVAL SER Y DECIDIR'!N27="","",'EVAL SER Y DECIDIR'!N27)</f>
        <v/>
      </c>
      <c r="Q27" s="160" t="str">
        <f>IF(AUTOEVALUACIÓN!C27="","",AUTOEVALUACIÓN!C27)</f>
        <v/>
      </c>
      <c r="R27" s="264" t="str">
        <f t="shared" si="2"/>
        <v/>
      </c>
      <c r="S27" s="262"/>
      <c r="T27" s="262"/>
      <c r="U27" s="263"/>
      <c r="V27" s="263"/>
      <c r="W27" s="263"/>
    </row>
    <row r="28" spans="1:23" s="182" customFormat="1" ht="22.5" customHeight="1" x14ac:dyDescent="0.25">
      <c r="A28" s="183">
        <v>21</v>
      </c>
      <c r="B28" s="188" t="str">
        <f>IF(NOMINA!B21="","",NOMINA!B21)</f>
        <v xml:space="preserve">  </v>
      </c>
      <c r="C28" s="259" t="str">
        <f>IF('EVAL SER Y DECIDIR'!H28="","",'EVAL SER Y DECIDIR'!H28)</f>
        <v/>
      </c>
      <c r="D28" s="156"/>
      <c r="E28" s="156"/>
      <c r="F28" s="156"/>
      <c r="G28" s="156"/>
      <c r="H28" s="157"/>
      <c r="I28" s="265" t="str">
        <f t="shared" si="0"/>
        <v/>
      </c>
      <c r="J28" s="159"/>
      <c r="K28" s="156"/>
      <c r="L28" s="156"/>
      <c r="M28" s="156"/>
      <c r="N28" s="156"/>
      <c r="O28" s="265" t="str">
        <f t="shared" si="1"/>
        <v/>
      </c>
      <c r="P28" s="259" t="str">
        <f>IF('EVAL SER Y DECIDIR'!N28="","",'EVAL SER Y DECIDIR'!N28)</f>
        <v/>
      </c>
      <c r="Q28" s="160" t="str">
        <f>IF(AUTOEVALUACIÓN!C28="","",AUTOEVALUACIÓN!C28)</f>
        <v/>
      </c>
      <c r="R28" s="264" t="str">
        <f t="shared" si="2"/>
        <v/>
      </c>
      <c r="S28" s="262"/>
      <c r="T28" s="262"/>
      <c r="U28" s="263"/>
      <c r="V28" s="263"/>
      <c r="W28" s="263"/>
    </row>
    <row r="29" spans="1:23" s="182" customFormat="1" ht="22.5" customHeight="1" x14ac:dyDescent="0.25">
      <c r="A29" s="183">
        <v>22</v>
      </c>
      <c r="B29" s="188" t="str">
        <f>IF(NOMINA!B22="","",NOMINA!B22)</f>
        <v xml:space="preserve">  </v>
      </c>
      <c r="C29" s="259" t="str">
        <f>IF('EVAL SER Y DECIDIR'!H29="","",'EVAL SER Y DECIDIR'!H29)</f>
        <v/>
      </c>
      <c r="D29" s="156"/>
      <c r="E29" s="156"/>
      <c r="F29" s="156"/>
      <c r="G29" s="156"/>
      <c r="H29" s="157"/>
      <c r="I29" s="265" t="str">
        <f t="shared" si="0"/>
        <v/>
      </c>
      <c r="J29" s="159"/>
      <c r="K29" s="156"/>
      <c r="L29" s="156"/>
      <c r="M29" s="156"/>
      <c r="N29" s="156"/>
      <c r="O29" s="265" t="str">
        <f t="shared" si="1"/>
        <v/>
      </c>
      <c r="P29" s="259" t="str">
        <f>IF('EVAL SER Y DECIDIR'!N29="","",'EVAL SER Y DECIDIR'!N29)</f>
        <v/>
      </c>
      <c r="Q29" s="160" t="str">
        <f>IF(AUTOEVALUACIÓN!C29="","",AUTOEVALUACIÓN!C29)</f>
        <v/>
      </c>
      <c r="R29" s="264" t="str">
        <f t="shared" si="2"/>
        <v/>
      </c>
      <c r="S29" s="262"/>
      <c r="T29" s="262"/>
      <c r="U29" s="263"/>
      <c r="V29" s="263"/>
      <c r="W29" s="263"/>
    </row>
    <row r="30" spans="1:23" s="182" customFormat="1" ht="22.5" customHeight="1" x14ac:dyDescent="0.25">
      <c r="A30" s="183">
        <v>23</v>
      </c>
      <c r="B30" s="188" t="str">
        <f>IF(NOMINA!B23="","",NOMINA!B23)</f>
        <v xml:space="preserve">  </v>
      </c>
      <c r="C30" s="259" t="str">
        <f>IF('EVAL SER Y DECIDIR'!H30="","",'EVAL SER Y DECIDIR'!H30)</f>
        <v/>
      </c>
      <c r="D30" s="156"/>
      <c r="E30" s="156"/>
      <c r="F30" s="156"/>
      <c r="G30" s="156"/>
      <c r="H30" s="157"/>
      <c r="I30" s="265" t="str">
        <f t="shared" si="0"/>
        <v/>
      </c>
      <c r="J30" s="159"/>
      <c r="K30" s="156"/>
      <c r="L30" s="156"/>
      <c r="M30" s="156"/>
      <c r="N30" s="156"/>
      <c r="O30" s="265" t="str">
        <f t="shared" si="1"/>
        <v/>
      </c>
      <c r="P30" s="259" t="str">
        <f>IF('EVAL SER Y DECIDIR'!N30="","",'EVAL SER Y DECIDIR'!N30)</f>
        <v/>
      </c>
      <c r="Q30" s="160" t="str">
        <f>IF(AUTOEVALUACIÓN!C30="","",AUTOEVALUACIÓN!C30)</f>
        <v/>
      </c>
      <c r="R30" s="264" t="str">
        <f t="shared" si="2"/>
        <v/>
      </c>
      <c r="S30" s="262"/>
      <c r="T30" s="262"/>
      <c r="U30" s="263"/>
      <c r="V30" s="263"/>
      <c r="W30" s="263"/>
    </row>
    <row r="31" spans="1:23" s="182" customFormat="1" ht="22.5" customHeight="1" x14ac:dyDescent="0.25">
      <c r="A31" s="183">
        <v>24</v>
      </c>
      <c r="B31" s="188" t="str">
        <f>IF(NOMINA!B24="","",NOMINA!B24)</f>
        <v xml:space="preserve">  </v>
      </c>
      <c r="C31" s="259" t="str">
        <f>IF('EVAL SER Y DECIDIR'!H31="","",'EVAL SER Y DECIDIR'!H31)</f>
        <v/>
      </c>
      <c r="D31" s="156"/>
      <c r="E31" s="156"/>
      <c r="F31" s="156"/>
      <c r="G31" s="156"/>
      <c r="H31" s="157"/>
      <c r="I31" s="265" t="str">
        <f t="shared" si="0"/>
        <v/>
      </c>
      <c r="J31" s="159"/>
      <c r="K31" s="156"/>
      <c r="L31" s="156"/>
      <c r="M31" s="156"/>
      <c r="N31" s="156"/>
      <c r="O31" s="265" t="str">
        <f t="shared" si="1"/>
        <v/>
      </c>
      <c r="P31" s="259" t="str">
        <f>IF('EVAL SER Y DECIDIR'!N31="","",'EVAL SER Y DECIDIR'!N31)</f>
        <v/>
      </c>
      <c r="Q31" s="160" t="str">
        <f>IF(AUTOEVALUACIÓN!C31="","",AUTOEVALUACIÓN!C31)</f>
        <v/>
      </c>
      <c r="R31" s="264" t="str">
        <f t="shared" si="2"/>
        <v/>
      </c>
      <c r="S31" s="262"/>
      <c r="T31" s="262"/>
      <c r="U31" s="263"/>
      <c r="V31" s="263"/>
      <c r="W31" s="263"/>
    </row>
    <row r="32" spans="1:23" s="182" customFormat="1" ht="22.5" customHeight="1" x14ac:dyDescent="0.25">
      <c r="A32" s="183">
        <v>25</v>
      </c>
      <c r="B32" s="188" t="str">
        <f>IF(NOMINA!B25="","",NOMINA!B25)</f>
        <v xml:space="preserve">  </v>
      </c>
      <c r="C32" s="259" t="str">
        <f>IF('EVAL SER Y DECIDIR'!H32="","",'EVAL SER Y DECIDIR'!H32)</f>
        <v/>
      </c>
      <c r="D32" s="156"/>
      <c r="E32" s="156"/>
      <c r="F32" s="156"/>
      <c r="G32" s="156"/>
      <c r="H32" s="157"/>
      <c r="I32" s="265" t="str">
        <f t="shared" si="0"/>
        <v/>
      </c>
      <c r="J32" s="159"/>
      <c r="K32" s="156"/>
      <c r="L32" s="156"/>
      <c r="M32" s="156"/>
      <c r="N32" s="156"/>
      <c r="O32" s="265" t="str">
        <f t="shared" si="1"/>
        <v/>
      </c>
      <c r="P32" s="259" t="str">
        <f>IF('EVAL SER Y DECIDIR'!N32="","",'EVAL SER Y DECIDIR'!N32)</f>
        <v/>
      </c>
      <c r="Q32" s="160" t="str">
        <f>IF(AUTOEVALUACIÓN!C32="","",AUTOEVALUACIÓN!C32)</f>
        <v/>
      </c>
      <c r="R32" s="264" t="str">
        <f t="shared" si="2"/>
        <v/>
      </c>
      <c r="S32" s="262"/>
      <c r="T32" s="262"/>
      <c r="U32" s="263"/>
      <c r="V32" s="263"/>
      <c r="W32" s="263"/>
    </row>
    <row r="33" spans="1:23" s="182" customFormat="1" ht="18.95" hidden="1" customHeight="1" x14ac:dyDescent="0.25">
      <c r="A33" s="183">
        <v>26</v>
      </c>
      <c r="B33" s="188" t="str">
        <f>IF(NOMINA!B26="","",NOMINA!B26)</f>
        <v xml:space="preserve">  </v>
      </c>
      <c r="C33" s="259" t="str">
        <f>IF('EVAL SER Y DECIDIR'!H33="","",'EVAL SER Y DECIDIR'!H33)</f>
        <v/>
      </c>
      <c r="D33" s="156"/>
      <c r="E33" s="156"/>
      <c r="F33" s="156"/>
      <c r="G33" s="156"/>
      <c r="H33" s="157"/>
      <c r="I33" s="265" t="str">
        <f t="shared" si="0"/>
        <v/>
      </c>
      <c r="J33" s="159"/>
      <c r="K33" s="156"/>
      <c r="L33" s="156"/>
      <c r="M33" s="156"/>
      <c r="N33" s="156"/>
      <c r="O33" s="265" t="str">
        <f t="shared" si="1"/>
        <v/>
      </c>
      <c r="P33" s="259" t="str">
        <f>IF('EVAL SER Y DECIDIR'!N33="","",'EVAL SER Y DECIDIR'!N33)</f>
        <v/>
      </c>
      <c r="Q33" s="160" t="str">
        <f>IF(AUTOEVALUACIÓN!C33="","",AUTOEVALUACIÓN!C33)</f>
        <v/>
      </c>
      <c r="R33" s="264" t="str">
        <f t="shared" si="2"/>
        <v/>
      </c>
      <c r="S33" s="262"/>
      <c r="T33" s="262"/>
      <c r="U33" s="263"/>
      <c r="V33" s="263"/>
      <c r="W33" s="263"/>
    </row>
    <row r="34" spans="1:23" s="182" customFormat="1" ht="18.95" hidden="1" customHeight="1" x14ac:dyDescent="0.25">
      <c r="A34" s="183">
        <v>27</v>
      </c>
      <c r="B34" s="188" t="str">
        <f>IF(NOMINA!B27="","",NOMINA!B27)</f>
        <v xml:space="preserve">  </v>
      </c>
      <c r="C34" s="259" t="str">
        <f>IF('EVAL SER Y DECIDIR'!H34="","",'EVAL SER Y DECIDIR'!H34)</f>
        <v/>
      </c>
      <c r="D34" s="156"/>
      <c r="E34" s="156"/>
      <c r="F34" s="156"/>
      <c r="G34" s="156"/>
      <c r="H34" s="157"/>
      <c r="I34" s="265" t="str">
        <f t="shared" si="0"/>
        <v/>
      </c>
      <c r="J34" s="159"/>
      <c r="K34" s="156"/>
      <c r="L34" s="156"/>
      <c r="M34" s="156"/>
      <c r="N34" s="156"/>
      <c r="O34" s="265" t="str">
        <f t="shared" si="1"/>
        <v/>
      </c>
      <c r="P34" s="259" t="str">
        <f>IF('EVAL SER Y DECIDIR'!N34="","",'EVAL SER Y DECIDIR'!N34)</f>
        <v/>
      </c>
      <c r="Q34" s="160" t="str">
        <f>IF(AUTOEVALUACIÓN!C34="","",AUTOEVALUACIÓN!C34)</f>
        <v/>
      </c>
      <c r="R34" s="264" t="str">
        <f t="shared" si="2"/>
        <v/>
      </c>
      <c r="S34" s="262"/>
      <c r="T34" s="262"/>
      <c r="U34" s="263"/>
      <c r="V34" s="263"/>
      <c r="W34" s="263"/>
    </row>
    <row r="35" spans="1:23" s="182" customFormat="1" ht="18.95" hidden="1" customHeight="1" x14ac:dyDescent="0.25">
      <c r="A35" s="183">
        <v>28</v>
      </c>
      <c r="B35" s="188" t="str">
        <f>IF(NOMINA!B28="","",NOMINA!B28)</f>
        <v xml:space="preserve">  </v>
      </c>
      <c r="C35" s="259" t="str">
        <f>IF('EVAL SER Y DECIDIR'!H35="","",'EVAL SER Y DECIDIR'!H35)</f>
        <v/>
      </c>
      <c r="D35" s="156"/>
      <c r="E35" s="156"/>
      <c r="F35" s="156"/>
      <c r="G35" s="156"/>
      <c r="H35" s="157"/>
      <c r="I35" s="265" t="str">
        <f t="shared" si="0"/>
        <v/>
      </c>
      <c r="J35" s="159"/>
      <c r="K35" s="156"/>
      <c r="L35" s="156"/>
      <c r="M35" s="156"/>
      <c r="N35" s="156"/>
      <c r="O35" s="265" t="str">
        <f t="shared" si="1"/>
        <v/>
      </c>
      <c r="P35" s="259" t="str">
        <f>IF('EVAL SER Y DECIDIR'!N35="","",'EVAL SER Y DECIDIR'!N35)</f>
        <v/>
      </c>
      <c r="Q35" s="160" t="str">
        <f>IF(AUTOEVALUACIÓN!C35="","",AUTOEVALUACIÓN!C35)</f>
        <v/>
      </c>
      <c r="R35" s="264" t="str">
        <f t="shared" si="2"/>
        <v/>
      </c>
      <c r="S35" s="262"/>
      <c r="T35" s="262"/>
      <c r="U35" s="263"/>
      <c r="V35" s="263"/>
      <c r="W35" s="263"/>
    </row>
    <row r="36" spans="1:23" s="182" customFormat="1" ht="18.95" hidden="1" customHeight="1" x14ac:dyDescent="0.25">
      <c r="A36" s="183">
        <v>29</v>
      </c>
      <c r="B36" s="188" t="str">
        <f>IF(NOMINA!B29="","",NOMINA!B29)</f>
        <v xml:space="preserve">  </v>
      </c>
      <c r="C36" s="259" t="str">
        <f>IF('EVAL SER Y DECIDIR'!H36="","",'EVAL SER Y DECIDIR'!H36)</f>
        <v/>
      </c>
      <c r="D36" s="156"/>
      <c r="E36" s="156"/>
      <c r="F36" s="156"/>
      <c r="G36" s="156"/>
      <c r="H36" s="157"/>
      <c r="I36" s="265" t="str">
        <f t="shared" si="0"/>
        <v/>
      </c>
      <c r="J36" s="159"/>
      <c r="K36" s="156"/>
      <c r="L36" s="156"/>
      <c r="M36" s="156"/>
      <c r="N36" s="156"/>
      <c r="O36" s="265" t="str">
        <f t="shared" si="1"/>
        <v/>
      </c>
      <c r="P36" s="259" t="str">
        <f>IF('EVAL SER Y DECIDIR'!N36="","",'EVAL SER Y DECIDIR'!N36)</f>
        <v/>
      </c>
      <c r="Q36" s="160" t="str">
        <f>IF(AUTOEVALUACIÓN!C36="","",AUTOEVALUACIÓN!C36)</f>
        <v/>
      </c>
      <c r="R36" s="264" t="str">
        <f t="shared" si="2"/>
        <v/>
      </c>
      <c r="S36" s="262"/>
      <c r="T36" s="262"/>
      <c r="U36" s="263"/>
      <c r="V36" s="263"/>
      <c r="W36" s="263"/>
    </row>
    <row r="37" spans="1:23" s="182" customFormat="1" ht="18.95" hidden="1" customHeight="1" x14ac:dyDescent="0.25">
      <c r="A37" s="183">
        <v>30</v>
      </c>
      <c r="B37" s="188" t="str">
        <f>IF(NOMINA!B30="","",NOMINA!B30)</f>
        <v xml:space="preserve">  </v>
      </c>
      <c r="C37" s="259" t="str">
        <f>IF('EVAL SER Y DECIDIR'!H37="","",'EVAL SER Y DECIDIR'!H37)</f>
        <v/>
      </c>
      <c r="D37" s="156"/>
      <c r="E37" s="156"/>
      <c r="F37" s="156"/>
      <c r="G37" s="156"/>
      <c r="H37" s="157"/>
      <c r="I37" s="265" t="str">
        <f t="shared" si="0"/>
        <v/>
      </c>
      <c r="J37" s="159"/>
      <c r="K37" s="156"/>
      <c r="L37" s="156"/>
      <c r="M37" s="156"/>
      <c r="N37" s="156"/>
      <c r="O37" s="265" t="str">
        <f t="shared" si="1"/>
        <v/>
      </c>
      <c r="P37" s="259" t="str">
        <f>IF('EVAL SER Y DECIDIR'!N37="","",'EVAL SER Y DECIDIR'!N37)</f>
        <v/>
      </c>
      <c r="Q37" s="160" t="str">
        <f>IF(AUTOEVALUACIÓN!C37="","",AUTOEVALUACIÓN!C37)</f>
        <v/>
      </c>
      <c r="R37" s="264" t="str">
        <f t="shared" si="2"/>
        <v/>
      </c>
      <c r="S37" s="262"/>
      <c r="T37" s="262"/>
      <c r="U37" s="263"/>
      <c r="V37" s="263"/>
      <c r="W37" s="263"/>
    </row>
    <row r="38" spans="1:23" s="182" customFormat="1" ht="16.5" hidden="1" customHeight="1" x14ac:dyDescent="0.25">
      <c r="A38" s="183">
        <v>31</v>
      </c>
      <c r="B38" s="188" t="str">
        <f>IF(NOMINA!B31="","",NOMINA!B31)</f>
        <v xml:space="preserve">  </v>
      </c>
      <c r="C38" s="259" t="str">
        <f>IF('EVAL SER Y DECIDIR'!H38="","",'EVAL SER Y DECIDIR'!H38)</f>
        <v/>
      </c>
      <c r="D38" s="156"/>
      <c r="E38" s="156"/>
      <c r="F38" s="156"/>
      <c r="G38" s="156"/>
      <c r="H38" s="157"/>
      <c r="I38" s="265" t="str">
        <f t="shared" si="0"/>
        <v/>
      </c>
      <c r="J38" s="159"/>
      <c r="K38" s="156"/>
      <c r="L38" s="156"/>
      <c r="M38" s="156"/>
      <c r="N38" s="156"/>
      <c r="O38" s="265" t="str">
        <f t="shared" si="1"/>
        <v/>
      </c>
      <c r="P38" s="259" t="str">
        <f>IF('EVAL SER Y DECIDIR'!N38="","",'EVAL SER Y DECIDIR'!N38)</f>
        <v/>
      </c>
      <c r="Q38" s="160" t="str">
        <f>IF(AUTOEVALUACIÓN!C38="","",AUTOEVALUACIÓN!C38)</f>
        <v/>
      </c>
      <c r="R38" s="264" t="str">
        <f t="shared" si="2"/>
        <v/>
      </c>
      <c r="S38" s="262"/>
      <c r="T38" s="262"/>
      <c r="U38" s="263"/>
      <c r="V38" s="263"/>
      <c r="W38" s="263"/>
    </row>
    <row r="39" spans="1:23" s="182" customFormat="1" ht="16.5" hidden="1" customHeight="1" x14ac:dyDescent="0.25">
      <c r="A39" s="183">
        <v>32</v>
      </c>
      <c r="B39" s="188" t="str">
        <f>IF(NOMINA!B32="","",NOMINA!B32)</f>
        <v xml:space="preserve">  </v>
      </c>
      <c r="C39" s="259" t="str">
        <f>IF('EVAL SER Y DECIDIR'!H39="","",'EVAL SER Y DECIDIR'!H39)</f>
        <v/>
      </c>
      <c r="D39" s="156"/>
      <c r="E39" s="156"/>
      <c r="F39" s="156"/>
      <c r="G39" s="156"/>
      <c r="H39" s="157"/>
      <c r="I39" s="265" t="str">
        <f t="shared" si="0"/>
        <v/>
      </c>
      <c r="J39" s="159"/>
      <c r="K39" s="156"/>
      <c r="L39" s="156"/>
      <c r="M39" s="156"/>
      <c r="N39" s="156"/>
      <c r="O39" s="265" t="str">
        <f t="shared" si="1"/>
        <v/>
      </c>
      <c r="P39" s="259" t="str">
        <f>IF('EVAL SER Y DECIDIR'!N39="","",'EVAL SER Y DECIDIR'!N39)</f>
        <v/>
      </c>
      <c r="Q39" s="160" t="str">
        <f>IF(AUTOEVALUACIÓN!C39="","",AUTOEVALUACIÓN!C39)</f>
        <v/>
      </c>
      <c r="R39" s="264" t="str">
        <f t="shared" si="2"/>
        <v/>
      </c>
      <c r="S39" s="262"/>
      <c r="T39" s="262"/>
      <c r="U39" s="263"/>
      <c r="V39" s="263"/>
      <c r="W39" s="263"/>
    </row>
    <row r="40" spans="1:23" s="182" customFormat="1" ht="16.5" hidden="1" customHeight="1" x14ac:dyDescent="0.25">
      <c r="A40" s="183">
        <v>33</v>
      </c>
      <c r="B40" s="188" t="str">
        <f>IF(NOMINA!B33="","",NOMINA!B33)</f>
        <v xml:space="preserve">  </v>
      </c>
      <c r="C40" s="259" t="str">
        <f>IF('EVAL SER Y DECIDIR'!H40="","",'EVAL SER Y DECIDIR'!H40)</f>
        <v/>
      </c>
      <c r="D40" s="156"/>
      <c r="E40" s="156"/>
      <c r="F40" s="156"/>
      <c r="G40" s="156"/>
      <c r="H40" s="157"/>
      <c r="I40" s="265" t="str">
        <f t="shared" si="0"/>
        <v/>
      </c>
      <c r="J40" s="159"/>
      <c r="K40" s="156"/>
      <c r="L40" s="156"/>
      <c r="M40" s="156"/>
      <c r="N40" s="156"/>
      <c r="O40" s="265" t="str">
        <f t="shared" si="1"/>
        <v/>
      </c>
      <c r="P40" s="259" t="str">
        <f>IF('EVAL SER Y DECIDIR'!N40="","",'EVAL SER Y DECIDIR'!N40)</f>
        <v/>
      </c>
      <c r="Q40" s="160" t="str">
        <f>IF(AUTOEVALUACIÓN!C40="","",AUTOEVALUACIÓN!C40)</f>
        <v/>
      </c>
      <c r="R40" s="264" t="str">
        <f t="shared" si="2"/>
        <v/>
      </c>
      <c r="S40" s="262"/>
      <c r="T40" s="262"/>
      <c r="U40" s="263"/>
      <c r="V40" s="263"/>
      <c r="W40" s="263"/>
    </row>
    <row r="41" spans="1:23" s="182" customFormat="1" ht="16.5" hidden="1" customHeight="1" x14ac:dyDescent="0.25">
      <c r="A41" s="183">
        <v>34</v>
      </c>
      <c r="B41" s="188" t="str">
        <f>IF(NOMINA!B34="","",NOMINA!B34)</f>
        <v xml:space="preserve">  </v>
      </c>
      <c r="C41" s="259" t="str">
        <f>IF('EVAL SER Y DECIDIR'!H41="","",'EVAL SER Y DECIDIR'!H41)</f>
        <v/>
      </c>
      <c r="D41" s="156"/>
      <c r="E41" s="156"/>
      <c r="F41" s="156"/>
      <c r="G41" s="156"/>
      <c r="H41" s="157"/>
      <c r="I41" s="265" t="str">
        <f t="shared" si="0"/>
        <v/>
      </c>
      <c r="J41" s="159"/>
      <c r="K41" s="156"/>
      <c r="L41" s="156"/>
      <c r="M41" s="156"/>
      <c r="N41" s="156"/>
      <c r="O41" s="265" t="str">
        <f t="shared" si="1"/>
        <v/>
      </c>
      <c r="P41" s="259" t="str">
        <f>IF('EVAL SER Y DECIDIR'!N41="","",'EVAL SER Y DECIDIR'!N41)</f>
        <v/>
      </c>
      <c r="Q41" s="160" t="str">
        <f>IF(AUTOEVALUACIÓN!C41="","",AUTOEVALUACIÓN!C41)</f>
        <v/>
      </c>
      <c r="R41" s="264" t="str">
        <f t="shared" si="2"/>
        <v/>
      </c>
      <c r="S41" s="262"/>
      <c r="T41" s="262"/>
      <c r="U41" s="263"/>
      <c r="V41" s="263"/>
      <c r="W41" s="263"/>
    </row>
    <row r="42" spans="1:23" s="182" customFormat="1" ht="16.5" hidden="1" customHeight="1" x14ac:dyDescent="0.25">
      <c r="A42" s="183">
        <v>35</v>
      </c>
      <c r="B42" s="188" t="str">
        <f>IF(NOMINA!B35="","",NOMINA!B35)</f>
        <v xml:space="preserve">  </v>
      </c>
      <c r="C42" s="259" t="str">
        <f>IF('EVAL SER Y DECIDIR'!H42="","",'EVAL SER Y DECIDIR'!H42)</f>
        <v/>
      </c>
      <c r="D42" s="156"/>
      <c r="E42" s="156"/>
      <c r="F42" s="156"/>
      <c r="G42" s="156"/>
      <c r="H42" s="157"/>
      <c r="I42" s="265" t="str">
        <f t="shared" si="0"/>
        <v/>
      </c>
      <c r="J42" s="159"/>
      <c r="K42" s="156"/>
      <c r="L42" s="156"/>
      <c r="M42" s="156"/>
      <c r="N42" s="156"/>
      <c r="O42" s="265" t="str">
        <f t="shared" si="1"/>
        <v/>
      </c>
      <c r="P42" s="259" t="str">
        <f>IF('EVAL SER Y DECIDIR'!N42="","",'EVAL SER Y DECIDIR'!N42)</f>
        <v/>
      </c>
      <c r="Q42" s="160" t="str">
        <f>IF(AUTOEVALUACIÓN!C42="","",AUTOEVALUACIÓN!C42)</f>
        <v/>
      </c>
      <c r="R42" s="264" t="str">
        <f t="shared" si="2"/>
        <v/>
      </c>
      <c r="S42" s="262"/>
      <c r="T42" s="262"/>
      <c r="U42" s="263"/>
      <c r="V42" s="263"/>
      <c r="W42" s="263"/>
    </row>
    <row r="43" spans="1:23" s="182" customFormat="1" ht="15.6" hidden="1" customHeight="1" x14ac:dyDescent="0.25">
      <c r="A43" s="183">
        <v>36</v>
      </c>
      <c r="B43" s="188" t="str">
        <f>IF(NOMINA!B36="","",NOMINA!B36)</f>
        <v xml:space="preserve">  </v>
      </c>
      <c r="C43" s="259" t="str">
        <f>IF('EVAL SER Y DECIDIR'!H43="","",'EVAL SER Y DECIDIR'!H43)</f>
        <v/>
      </c>
      <c r="D43" s="156"/>
      <c r="E43" s="156"/>
      <c r="F43" s="156"/>
      <c r="G43" s="156"/>
      <c r="H43" s="157"/>
      <c r="I43" s="265" t="str">
        <f t="shared" si="0"/>
        <v/>
      </c>
      <c r="J43" s="159"/>
      <c r="K43" s="156"/>
      <c r="L43" s="156"/>
      <c r="M43" s="156"/>
      <c r="N43" s="156"/>
      <c r="O43" s="265" t="str">
        <f t="shared" si="1"/>
        <v/>
      </c>
      <c r="P43" s="259" t="str">
        <f>IF('EVAL SER Y DECIDIR'!N43="","",'EVAL SER Y DECIDIR'!N43)</f>
        <v/>
      </c>
      <c r="Q43" s="160" t="str">
        <f>IF(AUTOEVALUACIÓN!C43="","",AUTOEVALUACIÓN!C43)</f>
        <v/>
      </c>
      <c r="R43" s="264" t="str">
        <f t="shared" si="2"/>
        <v/>
      </c>
      <c r="S43" s="262"/>
      <c r="T43" s="262"/>
      <c r="U43" s="263"/>
      <c r="V43" s="263"/>
      <c r="W43" s="263"/>
    </row>
    <row r="44" spans="1:23" s="182" customFormat="1" ht="15.6" hidden="1" customHeight="1" x14ac:dyDescent="0.25">
      <c r="A44" s="183">
        <v>37</v>
      </c>
      <c r="B44" s="188" t="str">
        <f>IF(NOMINA!B37="","",NOMINA!B37)</f>
        <v xml:space="preserve">  </v>
      </c>
      <c r="C44" s="259" t="str">
        <f>IF('EVAL SER Y DECIDIR'!H44="","",'EVAL SER Y DECIDIR'!H44)</f>
        <v/>
      </c>
      <c r="D44" s="156"/>
      <c r="E44" s="156"/>
      <c r="F44" s="156"/>
      <c r="G44" s="156"/>
      <c r="H44" s="157"/>
      <c r="I44" s="265" t="str">
        <f t="shared" si="0"/>
        <v/>
      </c>
      <c r="J44" s="159"/>
      <c r="K44" s="156"/>
      <c r="L44" s="156"/>
      <c r="M44" s="156"/>
      <c r="N44" s="156"/>
      <c r="O44" s="265" t="str">
        <f t="shared" si="1"/>
        <v/>
      </c>
      <c r="P44" s="259" t="str">
        <f>IF('EVAL SER Y DECIDIR'!N44="","",'EVAL SER Y DECIDIR'!N44)</f>
        <v/>
      </c>
      <c r="Q44" s="160" t="str">
        <f>IF(AUTOEVALUACIÓN!C44="","",AUTOEVALUACIÓN!C44)</f>
        <v/>
      </c>
      <c r="R44" s="264" t="str">
        <f t="shared" si="2"/>
        <v/>
      </c>
      <c r="S44" s="262"/>
      <c r="T44" s="262"/>
      <c r="U44" s="263"/>
      <c r="V44" s="263"/>
      <c r="W44" s="263"/>
    </row>
    <row r="45" spans="1:23" s="182" customFormat="1" ht="15.6" hidden="1" customHeight="1" x14ac:dyDescent="0.25">
      <c r="A45" s="183">
        <v>38</v>
      </c>
      <c r="B45" s="188" t="str">
        <f>IF(NOMINA!B38="","",NOMINA!B38)</f>
        <v xml:space="preserve">  </v>
      </c>
      <c r="C45" s="259" t="str">
        <f>IF('EVAL SER Y DECIDIR'!H45="","",'EVAL SER Y DECIDIR'!H45)</f>
        <v/>
      </c>
      <c r="D45" s="156"/>
      <c r="E45" s="156"/>
      <c r="F45" s="156"/>
      <c r="G45" s="156"/>
      <c r="H45" s="157"/>
      <c r="I45" s="265" t="str">
        <f t="shared" si="0"/>
        <v/>
      </c>
      <c r="J45" s="159"/>
      <c r="K45" s="156"/>
      <c r="L45" s="156"/>
      <c r="M45" s="156"/>
      <c r="N45" s="156"/>
      <c r="O45" s="265" t="str">
        <f t="shared" si="1"/>
        <v/>
      </c>
      <c r="P45" s="259" t="str">
        <f>IF('EVAL SER Y DECIDIR'!N45="","",'EVAL SER Y DECIDIR'!N45)</f>
        <v/>
      </c>
      <c r="Q45" s="160" t="str">
        <f>IF(AUTOEVALUACIÓN!C45="","",AUTOEVALUACIÓN!C45)</f>
        <v/>
      </c>
      <c r="R45" s="264" t="str">
        <f t="shared" si="2"/>
        <v/>
      </c>
      <c r="S45" s="263"/>
      <c r="T45" s="263"/>
      <c r="U45" s="263"/>
      <c r="V45" s="263"/>
      <c r="W45" s="263"/>
    </row>
    <row r="46" spans="1:23" s="182" customFormat="1" ht="14.45" hidden="1" customHeight="1" x14ac:dyDescent="0.25">
      <c r="A46" s="183">
        <v>39</v>
      </c>
      <c r="B46" s="188" t="str">
        <f>IF(NOMINA!B39="","",NOMINA!B39)</f>
        <v xml:space="preserve">  </v>
      </c>
      <c r="C46" s="259" t="str">
        <f>IF('EVAL SER Y DECIDIR'!H46="","",'EVAL SER Y DECIDIR'!H46)</f>
        <v/>
      </c>
      <c r="D46" s="156"/>
      <c r="E46" s="156"/>
      <c r="F46" s="156"/>
      <c r="G46" s="156"/>
      <c r="H46" s="157"/>
      <c r="I46" s="265" t="str">
        <f t="shared" si="0"/>
        <v/>
      </c>
      <c r="J46" s="159"/>
      <c r="K46" s="156"/>
      <c r="L46" s="156"/>
      <c r="M46" s="156"/>
      <c r="N46" s="156"/>
      <c r="O46" s="265" t="str">
        <f t="shared" si="1"/>
        <v/>
      </c>
      <c r="P46" s="259" t="str">
        <f>IF('EVAL SER Y DECIDIR'!N46="","",'EVAL SER Y DECIDIR'!N46)</f>
        <v/>
      </c>
      <c r="Q46" s="160" t="str">
        <f>IF(AUTOEVALUACIÓN!C46="","",AUTOEVALUACIÓN!C46)</f>
        <v/>
      </c>
      <c r="R46" s="264" t="str">
        <f t="shared" si="2"/>
        <v/>
      </c>
      <c r="S46" s="263"/>
      <c r="T46" s="263"/>
      <c r="U46" s="263"/>
      <c r="V46" s="263"/>
      <c r="W46" s="263"/>
    </row>
    <row r="47" spans="1:23" s="182" customFormat="1" ht="14.45" hidden="1" customHeight="1" x14ac:dyDescent="0.25">
      <c r="A47" s="183">
        <v>40</v>
      </c>
      <c r="B47" s="188" t="str">
        <f>IF(NOMINA!B40="","",NOMINA!B40)</f>
        <v xml:space="preserve">  </v>
      </c>
      <c r="C47" s="259" t="str">
        <f>IF('EVAL SER Y DECIDIR'!H47="","",'EVAL SER Y DECIDIR'!H47)</f>
        <v/>
      </c>
      <c r="D47" s="156"/>
      <c r="E47" s="156"/>
      <c r="F47" s="156"/>
      <c r="G47" s="156"/>
      <c r="H47" s="157"/>
      <c r="I47" s="265" t="str">
        <f t="shared" si="0"/>
        <v/>
      </c>
      <c r="J47" s="159"/>
      <c r="K47" s="156"/>
      <c r="L47" s="156"/>
      <c r="M47" s="156"/>
      <c r="N47" s="156"/>
      <c r="O47" s="265" t="str">
        <f t="shared" si="1"/>
        <v/>
      </c>
      <c r="P47" s="259" t="str">
        <f>IF('EVAL SER Y DECIDIR'!N47="","",'EVAL SER Y DECIDIR'!N47)</f>
        <v/>
      </c>
      <c r="Q47" s="160" t="str">
        <f>IF(AUTOEVALUACIÓN!C47="","",AUTOEVALUACIÓN!C47)</f>
        <v/>
      </c>
      <c r="R47" s="264" t="str">
        <f t="shared" si="2"/>
        <v/>
      </c>
      <c r="S47" s="263"/>
      <c r="T47" s="263"/>
      <c r="U47" s="263"/>
      <c r="V47" s="263"/>
      <c r="W47" s="263"/>
    </row>
    <row r="48" spans="1:23" s="182" customFormat="1" ht="14.45" hidden="1" customHeight="1" x14ac:dyDescent="0.25">
      <c r="A48" s="183">
        <v>41</v>
      </c>
      <c r="B48" s="188" t="str">
        <f>IF(NOMINA!B41="","",NOMINA!B41)</f>
        <v xml:space="preserve">  </v>
      </c>
      <c r="C48" s="259" t="str">
        <f>IF('EVAL SER Y DECIDIR'!H48="","",'EVAL SER Y DECIDIR'!H48)</f>
        <v/>
      </c>
      <c r="D48" s="156"/>
      <c r="E48" s="156"/>
      <c r="F48" s="156"/>
      <c r="G48" s="156"/>
      <c r="H48" s="157"/>
      <c r="I48" s="265" t="str">
        <f t="shared" si="0"/>
        <v/>
      </c>
      <c r="J48" s="159"/>
      <c r="K48" s="156"/>
      <c r="L48" s="156"/>
      <c r="M48" s="156"/>
      <c r="N48" s="156"/>
      <c r="O48" s="265" t="str">
        <f t="shared" si="1"/>
        <v/>
      </c>
      <c r="P48" s="259" t="str">
        <f>IF('EVAL SER Y DECIDIR'!N48="","",'EVAL SER Y DECIDIR'!N48)</f>
        <v/>
      </c>
      <c r="Q48" s="160" t="str">
        <f>IF(AUTOEVALUACIÓN!C48="","",AUTOEVALUACIÓN!C48)</f>
        <v/>
      </c>
      <c r="R48" s="264" t="str">
        <f t="shared" si="2"/>
        <v/>
      </c>
      <c r="S48" s="263"/>
      <c r="T48" s="263"/>
      <c r="U48" s="263"/>
      <c r="V48" s="263"/>
      <c r="W48" s="263"/>
    </row>
    <row r="49" spans="1:23" s="182" customFormat="1" ht="14.45" hidden="1" customHeight="1" x14ac:dyDescent="0.25">
      <c r="A49" s="183">
        <v>42</v>
      </c>
      <c r="B49" s="188" t="str">
        <f>IF(NOMINA!B42="","",NOMINA!B42)</f>
        <v xml:space="preserve">  </v>
      </c>
      <c r="C49" s="259" t="str">
        <f>IF('EVAL SER Y DECIDIR'!H49="","",'EVAL SER Y DECIDIR'!H49)</f>
        <v/>
      </c>
      <c r="D49" s="156"/>
      <c r="E49" s="156"/>
      <c r="F49" s="156"/>
      <c r="G49" s="156"/>
      <c r="H49" s="157"/>
      <c r="I49" s="265" t="str">
        <f t="shared" si="0"/>
        <v/>
      </c>
      <c r="J49" s="159"/>
      <c r="K49" s="156"/>
      <c r="L49" s="156"/>
      <c r="M49" s="156"/>
      <c r="N49" s="156"/>
      <c r="O49" s="265" t="str">
        <f t="shared" si="1"/>
        <v/>
      </c>
      <c r="P49" s="259" t="str">
        <f>IF('EVAL SER Y DECIDIR'!N49="","",'EVAL SER Y DECIDIR'!N49)</f>
        <v/>
      </c>
      <c r="Q49" s="160" t="str">
        <f>IF(AUTOEVALUACIÓN!C49="","",AUTOEVALUACIÓN!C49)</f>
        <v/>
      </c>
      <c r="R49" s="264" t="str">
        <f t="shared" si="2"/>
        <v/>
      </c>
      <c r="S49" s="263"/>
      <c r="T49" s="263"/>
      <c r="U49" s="263"/>
      <c r="V49" s="263"/>
      <c r="W49" s="263"/>
    </row>
    <row r="50" spans="1:23" s="182" customFormat="1" ht="15" hidden="1" customHeight="1" x14ac:dyDescent="0.25">
      <c r="A50" s="183">
        <v>43</v>
      </c>
      <c r="B50" s="188" t="str">
        <f>IF(NOMINA!B43="","",NOMINA!B43)</f>
        <v xml:space="preserve">  </v>
      </c>
      <c r="C50" s="259" t="str">
        <f>IF('EVAL SER Y DECIDIR'!H50="","",'EVAL SER Y DECIDIR'!H50)</f>
        <v/>
      </c>
      <c r="D50" s="156"/>
      <c r="E50" s="156"/>
      <c r="F50" s="156"/>
      <c r="G50" s="156"/>
      <c r="H50" s="157"/>
      <c r="I50" s="265" t="str">
        <f t="shared" si="0"/>
        <v/>
      </c>
      <c r="J50" s="159"/>
      <c r="K50" s="156"/>
      <c r="L50" s="156"/>
      <c r="M50" s="156"/>
      <c r="N50" s="156"/>
      <c r="O50" s="265" t="str">
        <f t="shared" si="1"/>
        <v/>
      </c>
      <c r="P50" s="259" t="str">
        <f>IF('EVAL SER Y DECIDIR'!N50="","",'EVAL SER Y DECIDIR'!N50)</f>
        <v/>
      </c>
      <c r="Q50" s="160" t="str">
        <f>IF(AUTOEVALUACIÓN!C50="","",AUTOEVALUACIÓN!C50)</f>
        <v/>
      </c>
      <c r="R50" s="264" t="str">
        <f t="shared" si="2"/>
        <v/>
      </c>
      <c r="S50" s="263"/>
      <c r="T50" s="263"/>
      <c r="U50" s="263"/>
      <c r="V50" s="263"/>
      <c r="W50" s="263"/>
    </row>
    <row r="51" spans="1:23" s="182" customFormat="1" ht="15" hidden="1" customHeight="1" x14ac:dyDescent="0.25">
      <c r="A51" s="183">
        <v>44</v>
      </c>
      <c r="B51" s="188" t="str">
        <f>IF(NOMINA!B44="","",NOMINA!B44)</f>
        <v xml:space="preserve">  </v>
      </c>
      <c r="C51" s="259" t="str">
        <f>IF('EVAL SER Y DECIDIR'!H51="","",'EVAL SER Y DECIDIR'!H51)</f>
        <v/>
      </c>
      <c r="D51" s="156"/>
      <c r="E51" s="156"/>
      <c r="F51" s="156"/>
      <c r="G51" s="156"/>
      <c r="H51" s="157"/>
      <c r="I51" s="265" t="str">
        <f t="shared" si="0"/>
        <v/>
      </c>
      <c r="J51" s="159"/>
      <c r="K51" s="156"/>
      <c r="L51" s="156"/>
      <c r="M51" s="156"/>
      <c r="N51" s="156"/>
      <c r="O51" s="265" t="str">
        <f t="shared" si="1"/>
        <v/>
      </c>
      <c r="P51" s="259" t="str">
        <f>IF('EVAL SER Y DECIDIR'!N51="","",'EVAL SER Y DECIDIR'!N51)</f>
        <v/>
      </c>
      <c r="Q51" s="160" t="str">
        <f>IF(AUTOEVALUACIÓN!C51="","",AUTOEVALUACIÓN!C51)</f>
        <v/>
      </c>
      <c r="R51" s="264" t="str">
        <f t="shared" si="2"/>
        <v/>
      </c>
      <c r="S51" s="263"/>
      <c r="T51" s="263"/>
      <c r="U51" s="263"/>
      <c r="V51" s="263"/>
      <c r="W51" s="263"/>
    </row>
    <row r="52" spans="1:23" s="182" customFormat="1" ht="15" hidden="1" customHeight="1" x14ac:dyDescent="0.25">
      <c r="A52" s="183">
        <v>45</v>
      </c>
      <c r="B52" s="188" t="str">
        <f>IF(NOMINA!B45="","",NOMINA!B45)</f>
        <v xml:space="preserve">  </v>
      </c>
      <c r="C52" s="259" t="str">
        <f>IF('EVAL SER Y DECIDIR'!H52="","",'EVAL SER Y DECIDIR'!H52)</f>
        <v/>
      </c>
      <c r="D52" s="156"/>
      <c r="E52" s="156"/>
      <c r="F52" s="156"/>
      <c r="G52" s="156"/>
      <c r="H52" s="157"/>
      <c r="I52" s="265" t="str">
        <f t="shared" si="0"/>
        <v/>
      </c>
      <c r="J52" s="159"/>
      <c r="K52" s="156"/>
      <c r="L52" s="156"/>
      <c r="M52" s="156"/>
      <c r="N52" s="156"/>
      <c r="O52" s="265" t="str">
        <f t="shared" si="1"/>
        <v/>
      </c>
      <c r="P52" s="259" t="str">
        <f>IF('EVAL SER Y DECIDIR'!N52="","",'EVAL SER Y DECIDIR'!N52)</f>
        <v/>
      </c>
      <c r="Q52" s="160" t="str">
        <f>IF(AUTOEVALUACIÓN!C52="","",AUTOEVALUACIÓN!C52)</f>
        <v/>
      </c>
      <c r="R52" s="264" t="str">
        <f t="shared" si="2"/>
        <v/>
      </c>
      <c r="S52" s="263"/>
      <c r="T52" s="263"/>
      <c r="U52" s="263"/>
      <c r="V52" s="263"/>
      <c r="W52" s="263"/>
    </row>
    <row r="53" spans="1:23" s="182" customFormat="1" ht="15" hidden="1" customHeight="1" x14ac:dyDescent="0.25">
      <c r="A53" s="183">
        <v>46</v>
      </c>
      <c r="B53" s="188" t="str">
        <f>IF(NOMINA!B46="","",NOMINA!B46)</f>
        <v/>
      </c>
      <c r="C53" s="155" t="str">
        <f>IF('EVAL SER Y DECIDIR'!H53="","",'EVAL SER Y DECIDIR'!H53)</f>
        <v/>
      </c>
      <c r="D53" s="156"/>
      <c r="E53" s="156"/>
      <c r="F53" s="156"/>
      <c r="G53" s="156"/>
      <c r="H53" s="157"/>
      <c r="I53" s="158" t="str">
        <f t="shared" ref="I53:I55" si="3">IF(ISERROR(ROUND(AVERAGE(D53:H53),0)),"",ROUND(AVERAGE(D53:H53),0))</f>
        <v/>
      </c>
      <c r="J53" s="159"/>
      <c r="K53" s="156"/>
      <c r="L53" s="156"/>
      <c r="M53" s="156"/>
      <c r="N53" s="156"/>
      <c r="O53" s="158" t="str">
        <f t="shared" ref="O53:O55" si="4">IF(ISERROR(ROUND(AVERAGE(J53:N53),0)),"",ROUND(AVERAGE(J53:N53),0))</f>
        <v/>
      </c>
      <c r="P53" s="155" t="str">
        <f>IF('EVAL SER Y DECIDIR'!N53="","",'EVAL SER Y DECIDIR'!N53)</f>
        <v/>
      </c>
      <c r="Q53" s="160" t="str">
        <f>IF(AUTOEVALUACIÓN!C53="","",AUTOEVALUACIÓN!C53)</f>
        <v/>
      </c>
      <c r="R53" s="264" t="str">
        <f t="shared" si="2"/>
        <v/>
      </c>
      <c r="S53" s="263"/>
      <c r="T53" s="263"/>
      <c r="U53" s="263"/>
      <c r="V53" s="263"/>
      <c r="W53" s="263"/>
    </row>
    <row r="54" spans="1:23" s="182" customFormat="1" ht="15" hidden="1" customHeight="1" x14ac:dyDescent="0.25">
      <c r="A54" s="183">
        <v>47</v>
      </c>
      <c r="B54" s="188" t="str">
        <f>IF(NOMINA!B47="","",NOMINA!B47)</f>
        <v/>
      </c>
      <c r="C54" s="155" t="str">
        <f>IF('EVAL SER Y DECIDIR'!H54="","",'EVAL SER Y DECIDIR'!H54)</f>
        <v/>
      </c>
      <c r="D54" s="156"/>
      <c r="E54" s="156"/>
      <c r="F54" s="156"/>
      <c r="G54" s="156"/>
      <c r="H54" s="157"/>
      <c r="I54" s="158" t="str">
        <f t="shared" si="3"/>
        <v/>
      </c>
      <c r="J54" s="159"/>
      <c r="K54" s="156"/>
      <c r="L54" s="156"/>
      <c r="M54" s="156"/>
      <c r="N54" s="156"/>
      <c r="O54" s="158" t="str">
        <f t="shared" si="4"/>
        <v/>
      </c>
      <c r="P54" s="155" t="str">
        <f>IF('EVAL SER Y DECIDIR'!N54="","",'EVAL SER Y DECIDIR'!N54)</f>
        <v/>
      </c>
      <c r="Q54" s="160" t="str">
        <f>IF(AUTOEVALUACIÓN!C54="","",AUTOEVALUACIÓN!C54)</f>
        <v/>
      </c>
      <c r="R54" s="264" t="str">
        <f t="shared" si="2"/>
        <v/>
      </c>
      <c r="S54" s="263"/>
      <c r="T54" s="263"/>
      <c r="U54" s="263"/>
      <c r="V54" s="263"/>
      <c r="W54" s="263"/>
    </row>
    <row r="55" spans="1:23" ht="15" hidden="1" customHeight="1" x14ac:dyDescent="0.25">
      <c r="A55" s="104">
        <v>48</v>
      </c>
      <c r="B55" s="132" t="str">
        <f>IF(NOMINA!B48="","",NOMINA!B48)</f>
        <v/>
      </c>
      <c r="C55" s="155" t="str">
        <f>IF('EVAL SER Y DECIDIR'!H55="","",'EVAL SER Y DECIDIR'!H55)</f>
        <v/>
      </c>
      <c r="D55" s="95"/>
      <c r="E55" s="95"/>
      <c r="F55" s="95"/>
      <c r="G55" s="95"/>
      <c r="H55" s="96"/>
      <c r="I55" s="123" t="str">
        <f t="shared" si="3"/>
        <v/>
      </c>
      <c r="J55" s="94"/>
      <c r="K55" s="95"/>
      <c r="L55" s="95"/>
      <c r="M55" s="95"/>
      <c r="N55" s="95"/>
      <c r="O55" s="123" t="str">
        <f t="shared" si="4"/>
        <v/>
      </c>
      <c r="P55" s="155" t="str">
        <f>IF('EVAL SER Y DECIDIR'!N55="","",'EVAL SER Y DECIDIR'!N55)</f>
        <v/>
      </c>
      <c r="Q55" s="124" t="str">
        <f>IF(AUTOEVALUACIÓN!C55="","",AUTOEVALUACIÓN!C55)</f>
        <v/>
      </c>
      <c r="R55" s="264" t="str">
        <f t="shared" si="2"/>
        <v/>
      </c>
    </row>
  </sheetData>
  <sheetProtection sheet="1" formatCells="0" formatColumns="0" formatRows="0"/>
  <mergeCells count="20">
    <mergeCell ref="N6:N7"/>
    <mergeCell ref="O6:O7"/>
    <mergeCell ref="L6:L7"/>
    <mergeCell ref="E6:E7"/>
    <mergeCell ref="C5:C7"/>
    <mergeCell ref="P5:P7"/>
    <mergeCell ref="A2:R2"/>
    <mergeCell ref="R5:R7"/>
    <mergeCell ref="A5:A7"/>
    <mergeCell ref="D6:D7"/>
    <mergeCell ref="F6:F7"/>
    <mergeCell ref="G6:G7"/>
    <mergeCell ref="H6:H7"/>
    <mergeCell ref="Q5:Q7"/>
    <mergeCell ref="M6:M7"/>
    <mergeCell ref="I6:I7"/>
    <mergeCell ref="D5:I5"/>
    <mergeCell ref="J5:O5"/>
    <mergeCell ref="J6:J7"/>
    <mergeCell ref="K6:K7"/>
  </mergeCells>
  <phoneticPr fontId="53" type="noConversion"/>
  <conditionalFormatting sqref="R8:R55">
    <cfRule type="cellIs" dxfId="15" priority="1" operator="between">
      <formula>1</formula>
      <formula>50</formula>
    </cfRule>
  </conditionalFormatting>
  <dataValidations count="3">
    <dataValidation type="whole" allowBlank="1" showInputMessage="1" showErrorMessage="1" error="Ingrese solo numeros de 1 - 35" sqref="J53:N55 D53:H55" xr:uid="{661FF1FF-7395-48A6-A150-E15FAA0ADD8D}">
      <formula1>1</formula1>
      <formula2>35</formula2>
    </dataValidation>
    <dataValidation type="whole" allowBlank="1" showInputMessage="1" showErrorMessage="1" error="Ingrese solo numeros de 1 - 40" sqref="J8:N52" xr:uid="{698ADBF5-FE81-43D4-8928-09DD8D5DDDC1}">
      <formula1>1</formula1>
      <formula2>40</formula2>
    </dataValidation>
    <dataValidation type="whole" allowBlank="1" showInputMessage="1" showErrorMessage="1" error="Ingrese solo numeros de 1 - 45" sqref="D8:H52" xr:uid="{ECAA6BA3-BBF3-49D5-808C-44B398DCDA2B}">
      <formula1>1</formula1>
      <formula2>45</formula2>
    </dataValidation>
  </dataValidations>
  <printOptions horizontalCentered="1"/>
  <pageMargins left="0.47244094488188981" right="0.19685039370078741" top="0.39370078740157483" bottom="0.19685039370078741" header="0.31496062992125984" footer="7.874015748031496E-2"/>
  <pageSetup scale="94" fitToHeight="0" orientation="portrait" horizontalDpi="4294967294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4">
    <tabColor rgb="FF7030A0"/>
    <pageSetUpPr fitToPage="1"/>
  </sheetPr>
  <dimension ref="A1:Z55"/>
  <sheetViews>
    <sheetView view="pageBreakPreview" zoomScaleNormal="100" zoomScaleSheetLayoutView="100" workbookViewId="0">
      <selection activeCell="A8" sqref="A8:XFD32"/>
    </sheetView>
  </sheetViews>
  <sheetFormatPr baseColWidth="10" defaultColWidth="10.5703125" defaultRowHeight="15" x14ac:dyDescent="0.25"/>
  <cols>
    <col min="1" max="1" width="2.85546875" customWidth="1"/>
    <col min="2" max="2" width="33.5703125" customWidth="1"/>
    <col min="3" max="3" width="3.7109375" customWidth="1"/>
    <col min="4" max="8" width="4.7109375" customWidth="1"/>
    <col min="9" max="9" width="3.7109375" customWidth="1"/>
    <col min="10" max="14" width="4.7109375" customWidth="1"/>
    <col min="15" max="16" width="3.7109375" customWidth="1"/>
    <col min="17" max="17" width="2.7109375" customWidth="1"/>
    <col min="18" max="18" width="5.28515625" customWidth="1"/>
    <col min="19" max="23" width="5.7109375" style="261" customWidth="1"/>
    <col min="24" max="26" width="5.7109375" customWidth="1"/>
  </cols>
  <sheetData>
    <row r="1" spans="1:26" ht="12" customHeight="1" x14ac:dyDescent="0.25">
      <c r="A1" s="101" t="str">
        <f>NOMINA!$F$1</f>
        <v>U.E. "BEATRIZ HARTMANN DE BEDREGAL"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</row>
    <row r="2" spans="1:26" s="267" customFormat="1" ht="16.5" customHeight="1" x14ac:dyDescent="0.2">
      <c r="A2" s="471" t="s">
        <v>167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471"/>
      <c r="P2" s="471"/>
      <c r="Q2" s="471"/>
      <c r="R2" s="471"/>
    </row>
    <row r="3" spans="1:26" ht="18.95" customHeight="1" x14ac:dyDescent="0.25">
      <c r="A3" s="174" t="str">
        <f>NOMINA!$C$1</f>
        <v>PROFESOR(A): SARA VALDIVIA ARANCIBIA</v>
      </c>
      <c r="B3" s="175"/>
      <c r="C3" s="174"/>
      <c r="D3" s="174"/>
      <c r="E3" s="174"/>
      <c r="F3" s="22"/>
      <c r="G3" s="174"/>
      <c r="H3" s="174" t="s">
        <v>5</v>
      </c>
      <c r="I3" s="174"/>
      <c r="J3" s="174"/>
      <c r="K3" s="174"/>
      <c r="L3" s="174"/>
      <c r="M3" s="174"/>
      <c r="N3" s="174"/>
      <c r="O3" s="174"/>
      <c r="P3" s="174"/>
      <c r="Q3" s="174"/>
      <c r="R3" s="174"/>
    </row>
    <row r="4" spans="1:26" ht="18.95" customHeight="1" x14ac:dyDescent="0.25">
      <c r="A4" s="176" t="str">
        <f>NOMINA!$C$2</f>
        <v>CURSO: 5º "A" PRIMARIA</v>
      </c>
      <c r="B4" s="177"/>
      <c r="C4" s="176"/>
      <c r="D4" s="176"/>
      <c r="E4" s="176"/>
      <c r="F4" s="22"/>
      <c r="G4" s="176"/>
      <c r="H4" s="176" t="str">
        <f>NOMINA!$C$4</f>
        <v>GESTIÓN: 2024</v>
      </c>
      <c r="I4" s="176"/>
      <c r="J4" s="176"/>
      <c r="K4" s="176"/>
      <c r="L4" s="176"/>
      <c r="M4" s="176"/>
      <c r="N4" s="176"/>
      <c r="O4" s="176"/>
      <c r="P4" s="176"/>
      <c r="Q4" s="176"/>
      <c r="R4" s="176"/>
    </row>
    <row r="5" spans="1:26" ht="15.75" customHeight="1" x14ac:dyDescent="0.25">
      <c r="A5" s="458" t="s">
        <v>0</v>
      </c>
      <c r="B5" s="113" t="s">
        <v>150</v>
      </c>
      <c r="C5" s="451" t="s">
        <v>430</v>
      </c>
      <c r="D5" s="466" t="s">
        <v>432</v>
      </c>
      <c r="E5" s="466"/>
      <c r="F5" s="466"/>
      <c r="G5" s="466"/>
      <c r="H5" s="466"/>
      <c r="I5" s="467"/>
      <c r="J5" s="466" t="s">
        <v>433</v>
      </c>
      <c r="K5" s="466"/>
      <c r="L5" s="466"/>
      <c r="M5" s="466"/>
      <c r="N5" s="466"/>
      <c r="O5" s="467"/>
      <c r="P5" s="451" t="s">
        <v>431</v>
      </c>
      <c r="Q5" s="463" t="s">
        <v>436</v>
      </c>
      <c r="R5" s="455" t="s">
        <v>166</v>
      </c>
    </row>
    <row r="6" spans="1:26" ht="66" customHeight="1" x14ac:dyDescent="0.25">
      <c r="A6" s="458"/>
      <c r="B6" s="178"/>
      <c r="C6" s="452"/>
      <c r="D6" s="472"/>
      <c r="E6" s="472"/>
      <c r="F6" s="472"/>
      <c r="G6" s="472"/>
      <c r="H6" s="473"/>
      <c r="I6" s="474" t="s">
        <v>188</v>
      </c>
      <c r="J6" s="476"/>
      <c r="K6" s="472"/>
      <c r="L6" s="472"/>
      <c r="M6" s="472"/>
      <c r="N6" s="472"/>
      <c r="O6" s="447" t="s">
        <v>188</v>
      </c>
      <c r="P6" s="452"/>
      <c r="Q6" s="464"/>
      <c r="R6" s="456"/>
    </row>
    <row r="7" spans="1:26" ht="58.5" customHeight="1" x14ac:dyDescent="0.25">
      <c r="A7" s="458"/>
      <c r="B7" s="257" t="s">
        <v>165</v>
      </c>
      <c r="C7" s="453"/>
      <c r="D7" s="450"/>
      <c r="E7" s="450"/>
      <c r="F7" s="450"/>
      <c r="G7" s="450"/>
      <c r="H7" s="462"/>
      <c r="I7" s="475"/>
      <c r="J7" s="460"/>
      <c r="K7" s="450"/>
      <c r="L7" s="450"/>
      <c r="M7" s="450"/>
      <c r="N7" s="450"/>
      <c r="O7" s="448"/>
      <c r="P7" s="453"/>
      <c r="Q7" s="465"/>
      <c r="R7" s="457"/>
      <c r="T7" s="260" t="s">
        <v>404</v>
      </c>
      <c r="U7" s="260" t="s">
        <v>405</v>
      </c>
      <c r="V7" s="260" t="s">
        <v>406</v>
      </c>
      <c r="X7" s="255"/>
      <c r="Y7" s="255"/>
      <c r="Z7" s="255"/>
    </row>
    <row r="8" spans="1:26" s="182" customFormat="1" ht="22.5" customHeight="1" x14ac:dyDescent="0.25">
      <c r="A8" s="183">
        <v>1</v>
      </c>
      <c r="B8" s="188" t="str">
        <f>IF(NOMINA!B1="","",NOMINA!B1)</f>
        <v xml:space="preserve"> TORREZ CAMILA VICTORIA</v>
      </c>
      <c r="C8" s="259" t="str">
        <f>IF('EVAL SER Y DECIDIR'!H8="","",'EVAL SER Y DECIDIR'!H8)</f>
        <v/>
      </c>
      <c r="D8" s="156"/>
      <c r="E8" s="156"/>
      <c r="F8" s="156"/>
      <c r="G8" s="156"/>
      <c r="H8" s="157"/>
      <c r="I8" s="265" t="str">
        <f>IF(ISERROR(ROUND(AVERAGE(D8:H8),0)),"",ROUND(AVERAGE(D8:H8),0))</f>
        <v/>
      </c>
      <c r="J8" s="159"/>
      <c r="K8" s="156"/>
      <c r="L8" s="156"/>
      <c r="M8" s="156"/>
      <c r="N8" s="156"/>
      <c r="O8" s="265" t="str">
        <f>IF(ISERROR(ROUND(AVERAGE(J8:N8),0)),"",ROUND(AVERAGE(J8:N8),0))</f>
        <v/>
      </c>
      <c r="P8" s="259" t="str">
        <f>IF('EVAL SER Y DECIDIR'!N8="","",'EVAL SER Y DECIDIR'!N8)</f>
        <v/>
      </c>
      <c r="Q8" s="160" t="str">
        <f>IF(AUTOEVALUACIÓN!C8="","",AUTOEVALUACIÓN!C8)</f>
        <v/>
      </c>
      <c r="R8" s="264" t="str">
        <f>IF(OR(C8="",I8="",O8="",P8="",Q8=""),"",SUM(C8,I8,O8,P8,Q8))</f>
        <v/>
      </c>
      <c r="S8" s="262"/>
      <c r="T8" s="262">
        <f>COUNTIFS(R8:R52,"&lt;101",R8:R52,"&gt;0")</f>
        <v>0</v>
      </c>
      <c r="U8" s="263">
        <f>COUNTIFS(R8:R52,"&lt;51",R8:R52,"&gt;1")</f>
        <v>0</v>
      </c>
      <c r="V8" s="263">
        <f>T8-U8</f>
        <v>0</v>
      </c>
      <c r="W8" s="263"/>
      <c r="X8" s="191"/>
      <c r="Y8" s="256"/>
    </row>
    <row r="9" spans="1:26" s="182" customFormat="1" ht="22.5" customHeight="1" x14ac:dyDescent="0.25">
      <c r="A9" s="183">
        <v>2</v>
      </c>
      <c r="B9" s="188" t="str">
        <f>IF(NOMINA!B2="","",NOMINA!B2)</f>
        <v>AZERO BLANCO SARAH JOYCE</v>
      </c>
      <c r="C9" s="259" t="str">
        <f>IF('EVAL SER Y DECIDIR'!H9="","",'EVAL SER Y DECIDIR'!H9)</f>
        <v/>
      </c>
      <c r="D9" s="156"/>
      <c r="E9" s="156"/>
      <c r="F9" s="156"/>
      <c r="G9" s="156"/>
      <c r="H9" s="157"/>
      <c r="I9" s="265" t="str">
        <f t="shared" ref="I9:I52" si="0">IF(ISERROR(ROUND(AVERAGE(D9:H9),0)),"",ROUND(AVERAGE(D9:H9),0))</f>
        <v/>
      </c>
      <c r="J9" s="159"/>
      <c r="K9" s="156"/>
      <c r="L9" s="156"/>
      <c r="M9" s="156"/>
      <c r="N9" s="156"/>
      <c r="O9" s="265" t="str">
        <f t="shared" ref="O9:O52" si="1">IF(ISERROR(ROUND(AVERAGE(J9:N9),0)),"",ROUND(AVERAGE(J9:N9),0))</f>
        <v/>
      </c>
      <c r="P9" s="259" t="str">
        <f>IF('EVAL SER Y DECIDIR'!N9="","",'EVAL SER Y DECIDIR'!N9)</f>
        <v/>
      </c>
      <c r="Q9" s="160" t="str">
        <f>IF(AUTOEVALUACIÓN!C9="","",AUTOEVALUACIÓN!C9)</f>
        <v/>
      </c>
      <c r="R9" s="264" t="str">
        <f t="shared" ref="R9:R55" si="2">IF(OR(C9="",I9="",O9="",P9="",Q9=""),"",SUM(C9,I9,O9,P9,Q9))</f>
        <v/>
      </c>
      <c r="S9" s="262"/>
      <c r="T9" s="262"/>
      <c r="U9" s="263"/>
      <c r="V9" s="263"/>
      <c r="W9" s="263"/>
    </row>
    <row r="10" spans="1:26" s="182" customFormat="1" ht="22.5" customHeight="1" x14ac:dyDescent="0.25">
      <c r="A10" s="183">
        <v>3</v>
      </c>
      <c r="B10" s="188" t="str">
        <f>IF(NOMINA!B3="","",NOMINA!B3)</f>
        <v xml:space="preserve">BAUTISTA MITA RODRIGO </v>
      </c>
      <c r="C10" s="259" t="str">
        <f>IF('EVAL SER Y DECIDIR'!H10="","",'EVAL SER Y DECIDIR'!H10)</f>
        <v/>
      </c>
      <c r="D10" s="156"/>
      <c r="E10" s="156"/>
      <c r="F10" s="156"/>
      <c r="G10" s="156"/>
      <c r="H10" s="157"/>
      <c r="I10" s="265" t="str">
        <f t="shared" si="0"/>
        <v/>
      </c>
      <c r="J10" s="159"/>
      <c r="K10" s="156"/>
      <c r="L10" s="156"/>
      <c r="M10" s="156"/>
      <c r="N10" s="156"/>
      <c r="O10" s="265" t="str">
        <f t="shared" si="1"/>
        <v/>
      </c>
      <c r="P10" s="259" t="str">
        <f>IF('EVAL SER Y DECIDIR'!N10="","",'EVAL SER Y DECIDIR'!N10)</f>
        <v/>
      </c>
      <c r="Q10" s="160" t="str">
        <f>IF(AUTOEVALUACIÓN!C10="","",AUTOEVALUACIÓN!C10)</f>
        <v/>
      </c>
      <c r="R10" s="264" t="str">
        <f t="shared" si="2"/>
        <v/>
      </c>
      <c r="S10" s="262"/>
      <c r="T10" s="262"/>
      <c r="U10" s="263"/>
      <c r="V10" s="263"/>
      <c r="W10" s="263"/>
    </row>
    <row r="11" spans="1:26" s="182" customFormat="1" ht="22.5" customHeight="1" x14ac:dyDescent="0.25">
      <c r="A11" s="183">
        <v>4</v>
      </c>
      <c r="B11" s="188" t="str">
        <f>IF(NOMINA!B4="","",NOMINA!B4)</f>
        <v>CANSECO PEREDO ANGELINA ISABELLA</v>
      </c>
      <c r="C11" s="259" t="str">
        <f>IF('EVAL SER Y DECIDIR'!H11="","",'EVAL SER Y DECIDIR'!H11)</f>
        <v/>
      </c>
      <c r="D11" s="156"/>
      <c r="E11" s="156"/>
      <c r="F11" s="156"/>
      <c r="G11" s="156"/>
      <c r="H11" s="157"/>
      <c r="I11" s="265" t="str">
        <f t="shared" si="0"/>
        <v/>
      </c>
      <c r="J11" s="159"/>
      <c r="K11" s="156"/>
      <c r="L11" s="156"/>
      <c r="M11" s="156"/>
      <c r="N11" s="156"/>
      <c r="O11" s="265" t="str">
        <f t="shared" si="1"/>
        <v/>
      </c>
      <c r="P11" s="259" t="str">
        <f>IF('EVAL SER Y DECIDIR'!N11="","",'EVAL SER Y DECIDIR'!N11)</f>
        <v/>
      </c>
      <c r="Q11" s="160" t="str">
        <f>IF(AUTOEVALUACIÓN!C11="","",AUTOEVALUACIÓN!C11)</f>
        <v/>
      </c>
      <c r="R11" s="264" t="str">
        <f t="shared" si="2"/>
        <v/>
      </c>
      <c r="S11" s="262"/>
      <c r="T11" s="262"/>
      <c r="U11" s="263"/>
      <c r="V11" s="263"/>
      <c r="W11" s="263"/>
    </row>
    <row r="12" spans="1:26" s="182" customFormat="1" ht="22.5" customHeight="1" x14ac:dyDescent="0.25">
      <c r="A12" s="183">
        <v>5</v>
      </c>
      <c r="B12" s="188" t="str">
        <f>IF(NOMINA!B5="","",NOMINA!B5)</f>
        <v>CERVANTES GUTIERREZ LUIS FERNANDO</v>
      </c>
      <c r="C12" s="259" t="str">
        <f>IF('EVAL SER Y DECIDIR'!H12="","",'EVAL SER Y DECIDIR'!H12)</f>
        <v/>
      </c>
      <c r="D12" s="156"/>
      <c r="E12" s="156"/>
      <c r="F12" s="156"/>
      <c r="G12" s="156"/>
      <c r="H12" s="157"/>
      <c r="I12" s="265" t="str">
        <f t="shared" si="0"/>
        <v/>
      </c>
      <c r="J12" s="159"/>
      <c r="K12" s="156"/>
      <c r="L12" s="156"/>
      <c r="M12" s="156"/>
      <c r="N12" s="156"/>
      <c r="O12" s="265" t="str">
        <f t="shared" si="1"/>
        <v/>
      </c>
      <c r="P12" s="259" t="str">
        <f>IF('EVAL SER Y DECIDIR'!N12="","",'EVAL SER Y DECIDIR'!N12)</f>
        <v/>
      </c>
      <c r="Q12" s="160" t="str">
        <f>IF(AUTOEVALUACIÓN!C12="","",AUTOEVALUACIÓN!C12)</f>
        <v/>
      </c>
      <c r="R12" s="264" t="str">
        <f t="shared" si="2"/>
        <v/>
      </c>
      <c r="S12" s="262"/>
      <c r="T12" s="262"/>
      <c r="U12" s="263"/>
      <c r="V12" s="263"/>
      <c r="W12" s="263"/>
    </row>
    <row r="13" spans="1:26" s="182" customFormat="1" ht="22.5" customHeight="1" x14ac:dyDescent="0.25">
      <c r="A13" s="183">
        <v>6</v>
      </c>
      <c r="B13" s="188" t="str">
        <f>IF(NOMINA!B6="","",NOMINA!B6)</f>
        <v>COLQUE QUENTA MICHELLE ANGELETH</v>
      </c>
      <c r="C13" s="259" t="str">
        <f>IF('EVAL SER Y DECIDIR'!H13="","",'EVAL SER Y DECIDIR'!H13)</f>
        <v/>
      </c>
      <c r="D13" s="156"/>
      <c r="E13" s="156"/>
      <c r="F13" s="156"/>
      <c r="G13" s="156"/>
      <c r="H13" s="157"/>
      <c r="I13" s="265" t="str">
        <f t="shared" si="0"/>
        <v/>
      </c>
      <c r="J13" s="159"/>
      <c r="K13" s="156"/>
      <c r="L13" s="156"/>
      <c r="M13" s="156"/>
      <c r="N13" s="156"/>
      <c r="O13" s="265" t="str">
        <f t="shared" si="1"/>
        <v/>
      </c>
      <c r="P13" s="259" t="str">
        <f>IF('EVAL SER Y DECIDIR'!N13="","",'EVAL SER Y DECIDIR'!N13)</f>
        <v/>
      </c>
      <c r="Q13" s="160" t="str">
        <f>IF(AUTOEVALUACIÓN!C13="","",AUTOEVALUACIÓN!C13)</f>
        <v/>
      </c>
      <c r="R13" s="264" t="str">
        <f t="shared" si="2"/>
        <v/>
      </c>
      <c r="S13" s="262"/>
      <c r="T13" s="262"/>
      <c r="U13" s="263"/>
      <c r="V13" s="263"/>
      <c r="W13" s="263"/>
    </row>
    <row r="14" spans="1:26" s="182" customFormat="1" ht="22.5" customHeight="1" x14ac:dyDescent="0.25">
      <c r="A14" s="183">
        <v>7</v>
      </c>
      <c r="B14" s="188" t="str">
        <f>IF(NOMINA!B7="","",NOMINA!B7)</f>
        <v>CORDOVA MONTAÑO KENDALL MATIAS</v>
      </c>
      <c r="C14" s="259" t="str">
        <f>IF('EVAL SER Y DECIDIR'!H14="","",'EVAL SER Y DECIDIR'!H14)</f>
        <v/>
      </c>
      <c r="D14" s="156"/>
      <c r="E14" s="156"/>
      <c r="F14" s="156"/>
      <c r="G14" s="156"/>
      <c r="H14" s="157"/>
      <c r="I14" s="265" t="str">
        <f t="shared" si="0"/>
        <v/>
      </c>
      <c r="J14" s="159"/>
      <c r="K14" s="156"/>
      <c r="L14" s="156"/>
      <c r="M14" s="156"/>
      <c r="N14" s="156"/>
      <c r="O14" s="265" t="str">
        <f t="shared" si="1"/>
        <v/>
      </c>
      <c r="P14" s="259" t="str">
        <f>IF('EVAL SER Y DECIDIR'!N14="","",'EVAL SER Y DECIDIR'!N14)</f>
        <v/>
      </c>
      <c r="Q14" s="160" t="str">
        <f>IF(AUTOEVALUACIÓN!C14="","",AUTOEVALUACIÓN!C14)</f>
        <v/>
      </c>
      <c r="R14" s="264" t="str">
        <f t="shared" si="2"/>
        <v/>
      </c>
      <c r="S14" s="262"/>
      <c r="T14" s="262"/>
      <c r="U14" s="263"/>
      <c r="V14" s="263"/>
      <c r="W14" s="263"/>
    </row>
    <row r="15" spans="1:26" s="182" customFormat="1" ht="22.5" customHeight="1" x14ac:dyDescent="0.25">
      <c r="A15" s="183">
        <v>8</v>
      </c>
      <c r="B15" s="188" t="str">
        <f>IF(NOMINA!B8="","",NOMINA!B8)</f>
        <v xml:space="preserve">CUCHALLO ALORAS CHRISTOPHER </v>
      </c>
      <c r="C15" s="259" t="str">
        <f>IF('EVAL SER Y DECIDIR'!H15="","",'EVAL SER Y DECIDIR'!H15)</f>
        <v/>
      </c>
      <c r="D15" s="156"/>
      <c r="E15" s="156"/>
      <c r="F15" s="156"/>
      <c r="G15" s="156"/>
      <c r="H15" s="157"/>
      <c r="I15" s="265" t="str">
        <f t="shared" si="0"/>
        <v/>
      </c>
      <c r="J15" s="159"/>
      <c r="K15" s="156"/>
      <c r="L15" s="156"/>
      <c r="M15" s="156"/>
      <c r="N15" s="156"/>
      <c r="O15" s="265" t="str">
        <f t="shared" si="1"/>
        <v/>
      </c>
      <c r="P15" s="259" t="str">
        <f>IF('EVAL SER Y DECIDIR'!N15="","",'EVAL SER Y DECIDIR'!N15)</f>
        <v/>
      </c>
      <c r="Q15" s="160" t="str">
        <f>IF(AUTOEVALUACIÓN!C15="","",AUTOEVALUACIÓN!C15)</f>
        <v/>
      </c>
      <c r="R15" s="264" t="str">
        <f t="shared" si="2"/>
        <v/>
      </c>
      <c r="S15" s="262"/>
      <c r="T15" s="262"/>
      <c r="U15" s="263"/>
      <c r="V15" s="263"/>
      <c r="W15" s="263"/>
    </row>
    <row r="16" spans="1:26" s="182" customFormat="1" ht="22.5" customHeight="1" x14ac:dyDescent="0.25">
      <c r="A16" s="183">
        <v>9</v>
      </c>
      <c r="B16" s="188" t="str">
        <f>IF(NOMINA!B9="","",NOMINA!B9)</f>
        <v>DUARTE MELO ANA CLARA</v>
      </c>
      <c r="C16" s="259" t="str">
        <f>IF('EVAL SER Y DECIDIR'!H16="","",'EVAL SER Y DECIDIR'!H16)</f>
        <v/>
      </c>
      <c r="D16" s="156"/>
      <c r="E16" s="156"/>
      <c r="F16" s="156"/>
      <c r="G16" s="156"/>
      <c r="H16" s="157"/>
      <c r="I16" s="265" t="str">
        <f t="shared" si="0"/>
        <v/>
      </c>
      <c r="J16" s="159"/>
      <c r="K16" s="156"/>
      <c r="L16" s="156"/>
      <c r="M16" s="156"/>
      <c r="N16" s="156"/>
      <c r="O16" s="265" t="str">
        <f t="shared" si="1"/>
        <v/>
      </c>
      <c r="P16" s="259" t="str">
        <f>IF('EVAL SER Y DECIDIR'!N16="","",'EVAL SER Y DECIDIR'!N16)</f>
        <v/>
      </c>
      <c r="Q16" s="160" t="str">
        <f>IF(AUTOEVALUACIÓN!C16="","",AUTOEVALUACIÓN!C16)</f>
        <v/>
      </c>
      <c r="R16" s="264" t="str">
        <f t="shared" si="2"/>
        <v/>
      </c>
      <c r="S16" s="262"/>
      <c r="T16" s="262"/>
      <c r="U16" s="263"/>
      <c r="V16" s="263"/>
      <c r="W16" s="263"/>
    </row>
    <row r="17" spans="1:23" s="182" customFormat="1" ht="22.5" customHeight="1" x14ac:dyDescent="0.25">
      <c r="A17" s="183">
        <v>10</v>
      </c>
      <c r="B17" s="188" t="str">
        <f>IF(NOMINA!B10="","",NOMINA!B10)</f>
        <v>GONZALES ROJAS ANTONELLA INDIRA</v>
      </c>
      <c r="C17" s="259" t="str">
        <f>IF('EVAL SER Y DECIDIR'!H17="","",'EVAL SER Y DECIDIR'!H17)</f>
        <v/>
      </c>
      <c r="D17" s="156"/>
      <c r="E17" s="156"/>
      <c r="F17" s="156"/>
      <c r="G17" s="156"/>
      <c r="H17" s="157"/>
      <c r="I17" s="265" t="str">
        <f t="shared" si="0"/>
        <v/>
      </c>
      <c r="J17" s="159"/>
      <c r="K17" s="156"/>
      <c r="L17" s="156"/>
      <c r="M17" s="156"/>
      <c r="N17" s="156"/>
      <c r="O17" s="265" t="str">
        <f t="shared" si="1"/>
        <v/>
      </c>
      <c r="P17" s="259" t="str">
        <f>IF('EVAL SER Y DECIDIR'!N17="","",'EVAL SER Y DECIDIR'!N17)</f>
        <v/>
      </c>
      <c r="Q17" s="160" t="str">
        <f>IF(AUTOEVALUACIÓN!C17="","",AUTOEVALUACIÓN!C17)</f>
        <v/>
      </c>
      <c r="R17" s="264" t="str">
        <f t="shared" si="2"/>
        <v/>
      </c>
      <c r="S17" s="262"/>
      <c r="T17" s="262"/>
      <c r="U17" s="263"/>
      <c r="V17" s="263"/>
      <c r="W17" s="263"/>
    </row>
    <row r="18" spans="1:23" s="182" customFormat="1" ht="22.5" customHeight="1" x14ac:dyDescent="0.25">
      <c r="A18" s="183">
        <v>11</v>
      </c>
      <c r="B18" s="188" t="str">
        <f>IF(NOMINA!B11="","",NOMINA!B11)</f>
        <v>GUERRA PANTIGOSO ROGER ALEJANDRO</v>
      </c>
      <c r="C18" s="259" t="str">
        <f>IF('EVAL SER Y DECIDIR'!H18="","",'EVAL SER Y DECIDIR'!H18)</f>
        <v/>
      </c>
      <c r="D18" s="156"/>
      <c r="E18" s="156"/>
      <c r="F18" s="156"/>
      <c r="G18" s="156"/>
      <c r="H18" s="157"/>
      <c r="I18" s="265" t="str">
        <f t="shared" si="0"/>
        <v/>
      </c>
      <c r="J18" s="159"/>
      <c r="K18" s="156"/>
      <c r="L18" s="156"/>
      <c r="M18" s="156"/>
      <c r="N18" s="156"/>
      <c r="O18" s="265" t="str">
        <f t="shared" si="1"/>
        <v/>
      </c>
      <c r="P18" s="259" t="str">
        <f>IF('EVAL SER Y DECIDIR'!N18="","",'EVAL SER Y DECIDIR'!N18)</f>
        <v/>
      </c>
      <c r="Q18" s="160" t="str">
        <f>IF(AUTOEVALUACIÓN!C18="","",AUTOEVALUACIÓN!C18)</f>
        <v/>
      </c>
      <c r="R18" s="264" t="str">
        <f t="shared" si="2"/>
        <v/>
      </c>
      <c r="S18" s="262"/>
      <c r="T18" s="262"/>
      <c r="U18" s="263"/>
      <c r="V18" s="263"/>
      <c r="W18" s="263"/>
    </row>
    <row r="19" spans="1:23" s="182" customFormat="1" ht="22.5" customHeight="1" x14ac:dyDescent="0.25">
      <c r="A19" s="183">
        <v>12</v>
      </c>
      <c r="B19" s="188" t="str">
        <f>IF(NOMINA!B12="","",NOMINA!B12)</f>
        <v>LEON GARNICA JUNIOR ISAIAS</v>
      </c>
      <c r="C19" s="259" t="str">
        <f>IF('EVAL SER Y DECIDIR'!H19="","",'EVAL SER Y DECIDIR'!H19)</f>
        <v/>
      </c>
      <c r="D19" s="156"/>
      <c r="E19" s="156"/>
      <c r="F19" s="156"/>
      <c r="G19" s="156"/>
      <c r="H19" s="157"/>
      <c r="I19" s="265" t="str">
        <f t="shared" si="0"/>
        <v/>
      </c>
      <c r="J19" s="159"/>
      <c r="K19" s="156"/>
      <c r="L19" s="156"/>
      <c r="M19" s="156"/>
      <c r="N19" s="156"/>
      <c r="O19" s="265" t="str">
        <f t="shared" si="1"/>
        <v/>
      </c>
      <c r="P19" s="259" t="str">
        <f>IF('EVAL SER Y DECIDIR'!N19="","",'EVAL SER Y DECIDIR'!N19)</f>
        <v/>
      </c>
      <c r="Q19" s="160" t="str">
        <f>IF(AUTOEVALUACIÓN!C19="","",AUTOEVALUACIÓN!C19)</f>
        <v/>
      </c>
      <c r="R19" s="264" t="str">
        <f t="shared" si="2"/>
        <v/>
      </c>
      <c r="S19" s="262"/>
      <c r="T19" s="262"/>
      <c r="U19" s="263"/>
      <c r="V19" s="263"/>
      <c r="W19" s="263"/>
    </row>
    <row r="20" spans="1:23" s="182" customFormat="1" ht="22.5" customHeight="1" x14ac:dyDescent="0.25">
      <c r="A20" s="183">
        <v>13</v>
      </c>
      <c r="B20" s="188" t="str">
        <f>IF(NOMINA!B13="","",NOMINA!B13)</f>
        <v>MAMANI ESTRADA MARISOL CARMEN</v>
      </c>
      <c r="C20" s="259" t="str">
        <f>IF('EVAL SER Y DECIDIR'!H20="","",'EVAL SER Y DECIDIR'!H20)</f>
        <v/>
      </c>
      <c r="D20" s="156"/>
      <c r="E20" s="156"/>
      <c r="F20" s="156"/>
      <c r="G20" s="156"/>
      <c r="H20" s="157"/>
      <c r="I20" s="265" t="str">
        <f t="shared" si="0"/>
        <v/>
      </c>
      <c r="J20" s="159"/>
      <c r="K20" s="156"/>
      <c r="L20" s="156"/>
      <c r="M20" s="156"/>
      <c r="N20" s="156"/>
      <c r="O20" s="265" t="str">
        <f t="shared" si="1"/>
        <v/>
      </c>
      <c r="P20" s="259" t="str">
        <f>IF('EVAL SER Y DECIDIR'!N20="","",'EVAL SER Y DECIDIR'!N20)</f>
        <v/>
      </c>
      <c r="Q20" s="160" t="str">
        <f>IF(AUTOEVALUACIÓN!C20="","",AUTOEVALUACIÓN!C20)</f>
        <v/>
      </c>
      <c r="R20" s="264" t="str">
        <f t="shared" si="2"/>
        <v/>
      </c>
      <c r="S20" s="262"/>
      <c r="T20" s="262"/>
      <c r="U20" s="263"/>
      <c r="V20" s="263"/>
      <c r="W20" s="263"/>
    </row>
    <row r="21" spans="1:23" s="182" customFormat="1" ht="22.5" customHeight="1" x14ac:dyDescent="0.25">
      <c r="A21" s="183">
        <v>14</v>
      </c>
      <c r="B21" s="188" t="str">
        <f>IF(NOMINA!B14="","",NOMINA!B14)</f>
        <v>MURILLO CALIZAYA DAVID GABRIEL</v>
      </c>
      <c r="C21" s="259" t="str">
        <f>IF('EVAL SER Y DECIDIR'!H21="","",'EVAL SER Y DECIDIR'!H21)</f>
        <v/>
      </c>
      <c r="D21" s="156"/>
      <c r="E21" s="156"/>
      <c r="F21" s="156"/>
      <c r="G21" s="156"/>
      <c r="H21" s="157"/>
      <c r="I21" s="265" t="str">
        <f t="shared" si="0"/>
        <v/>
      </c>
      <c r="J21" s="159"/>
      <c r="K21" s="156"/>
      <c r="L21" s="156"/>
      <c r="M21" s="156"/>
      <c r="N21" s="156"/>
      <c r="O21" s="265" t="str">
        <f t="shared" si="1"/>
        <v/>
      </c>
      <c r="P21" s="259" t="str">
        <f>IF('EVAL SER Y DECIDIR'!N21="","",'EVAL SER Y DECIDIR'!N21)</f>
        <v/>
      </c>
      <c r="Q21" s="160" t="str">
        <f>IF(AUTOEVALUACIÓN!C21="","",AUTOEVALUACIÓN!C21)</f>
        <v/>
      </c>
      <c r="R21" s="264" t="str">
        <f t="shared" si="2"/>
        <v/>
      </c>
      <c r="S21" s="262"/>
      <c r="T21" s="262"/>
      <c r="U21" s="263"/>
      <c r="V21" s="263"/>
      <c r="W21" s="263"/>
    </row>
    <row r="22" spans="1:23" s="182" customFormat="1" ht="22.5" customHeight="1" x14ac:dyDescent="0.25">
      <c r="A22" s="183">
        <v>15</v>
      </c>
      <c r="B22" s="188" t="str">
        <f>IF(NOMINA!B15="","",NOMINA!B15)</f>
        <v xml:space="preserve">OROSCO LIMACHI ADRIAN </v>
      </c>
      <c r="C22" s="259" t="str">
        <f>IF('EVAL SER Y DECIDIR'!H22="","",'EVAL SER Y DECIDIR'!H22)</f>
        <v/>
      </c>
      <c r="D22" s="156"/>
      <c r="E22" s="156"/>
      <c r="F22" s="156"/>
      <c r="G22" s="156"/>
      <c r="H22" s="157"/>
      <c r="I22" s="265" t="str">
        <f t="shared" si="0"/>
        <v/>
      </c>
      <c r="J22" s="159"/>
      <c r="K22" s="156"/>
      <c r="L22" s="156"/>
      <c r="M22" s="156"/>
      <c r="N22" s="156"/>
      <c r="O22" s="265" t="str">
        <f t="shared" si="1"/>
        <v/>
      </c>
      <c r="P22" s="259" t="str">
        <f>IF('EVAL SER Y DECIDIR'!N22="","",'EVAL SER Y DECIDIR'!N22)</f>
        <v/>
      </c>
      <c r="Q22" s="160" t="str">
        <f>IF(AUTOEVALUACIÓN!C22="","",AUTOEVALUACIÓN!C22)</f>
        <v/>
      </c>
      <c r="R22" s="264" t="str">
        <f t="shared" si="2"/>
        <v/>
      </c>
      <c r="S22" s="262"/>
      <c r="T22" s="262"/>
      <c r="U22" s="263"/>
      <c r="V22" s="263"/>
      <c r="W22" s="263"/>
    </row>
    <row r="23" spans="1:23" s="182" customFormat="1" ht="22.5" customHeight="1" x14ac:dyDescent="0.25">
      <c r="A23" s="183">
        <v>16</v>
      </c>
      <c r="B23" s="188" t="str">
        <f>IF(NOMINA!B16="","",NOMINA!B16)</f>
        <v xml:space="preserve">REINAGA CHOQUECALLATA DAYANA </v>
      </c>
      <c r="C23" s="259" t="str">
        <f>IF('EVAL SER Y DECIDIR'!H23="","",'EVAL SER Y DECIDIR'!H23)</f>
        <v/>
      </c>
      <c r="D23" s="156"/>
      <c r="E23" s="156"/>
      <c r="F23" s="156"/>
      <c r="G23" s="156"/>
      <c r="H23" s="157"/>
      <c r="I23" s="265" t="str">
        <f t="shared" si="0"/>
        <v/>
      </c>
      <c r="J23" s="159"/>
      <c r="K23" s="156"/>
      <c r="L23" s="156"/>
      <c r="M23" s="156"/>
      <c r="N23" s="156"/>
      <c r="O23" s="265" t="str">
        <f t="shared" si="1"/>
        <v/>
      </c>
      <c r="P23" s="259" t="str">
        <f>IF('EVAL SER Y DECIDIR'!N23="","",'EVAL SER Y DECIDIR'!N23)</f>
        <v/>
      </c>
      <c r="Q23" s="160" t="str">
        <f>IF(AUTOEVALUACIÓN!C23="","",AUTOEVALUACIÓN!C23)</f>
        <v/>
      </c>
      <c r="R23" s="264" t="str">
        <f t="shared" si="2"/>
        <v/>
      </c>
      <c r="S23" s="262"/>
      <c r="T23" s="262"/>
      <c r="U23" s="263"/>
      <c r="V23" s="263"/>
      <c r="W23" s="263"/>
    </row>
    <row r="24" spans="1:23" s="182" customFormat="1" ht="22.5" customHeight="1" x14ac:dyDescent="0.25">
      <c r="A24" s="183">
        <v>17</v>
      </c>
      <c r="B24" s="188" t="str">
        <f>IF(NOMINA!B17="","",NOMINA!B17)</f>
        <v>RIVERO VIDAL LUZ MARIA</v>
      </c>
      <c r="C24" s="259" t="str">
        <f>IF('EVAL SER Y DECIDIR'!H24="","",'EVAL SER Y DECIDIR'!H24)</f>
        <v/>
      </c>
      <c r="D24" s="156"/>
      <c r="E24" s="156"/>
      <c r="F24" s="156"/>
      <c r="G24" s="156"/>
      <c r="H24" s="157"/>
      <c r="I24" s="265" t="str">
        <f t="shared" si="0"/>
        <v/>
      </c>
      <c r="J24" s="159"/>
      <c r="K24" s="156"/>
      <c r="L24" s="156"/>
      <c r="M24" s="156"/>
      <c r="N24" s="156"/>
      <c r="O24" s="265" t="str">
        <f t="shared" si="1"/>
        <v/>
      </c>
      <c r="P24" s="259" t="str">
        <f>IF('EVAL SER Y DECIDIR'!N24="","",'EVAL SER Y DECIDIR'!N24)</f>
        <v/>
      </c>
      <c r="Q24" s="160" t="str">
        <f>IF(AUTOEVALUACIÓN!C24="","",AUTOEVALUACIÓN!C24)</f>
        <v/>
      </c>
      <c r="R24" s="264" t="str">
        <f t="shared" si="2"/>
        <v/>
      </c>
      <c r="S24" s="262"/>
      <c r="T24" s="262"/>
      <c r="U24" s="263"/>
      <c r="V24" s="263"/>
      <c r="W24" s="263"/>
    </row>
    <row r="25" spans="1:23" s="182" customFormat="1" ht="22.5" customHeight="1" x14ac:dyDescent="0.25">
      <c r="A25" s="183">
        <v>18</v>
      </c>
      <c r="B25" s="188" t="str">
        <f>IF(NOMINA!B18="","",NOMINA!B18)</f>
        <v>ROJAS MESA KIMBERLYN DARLY</v>
      </c>
      <c r="C25" s="259" t="str">
        <f>IF('EVAL SER Y DECIDIR'!H25="","",'EVAL SER Y DECIDIR'!H25)</f>
        <v/>
      </c>
      <c r="D25" s="156"/>
      <c r="E25" s="156"/>
      <c r="F25" s="156"/>
      <c r="G25" s="156"/>
      <c r="H25" s="157"/>
      <c r="I25" s="265" t="str">
        <f t="shared" si="0"/>
        <v/>
      </c>
      <c r="J25" s="159"/>
      <c r="K25" s="156"/>
      <c r="L25" s="156"/>
      <c r="M25" s="156"/>
      <c r="N25" s="156"/>
      <c r="O25" s="265" t="str">
        <f t="shared" si="1"/>
        <v/>
      </c>
      <c r="P25" s="259" t="str">
        <f>IF('EVAL SER Y DECIDIR'!N25="","",'EVAL SER Y DECIDIR'!N25)</f>
        <v/>
      </c>
      <c r="Q25" s="160" t="str">
        <f>IF(AUTOEVALUACIÓN!C25="","",AUTOEVALUACIÓN!C25)</f>
        <v/>
      </c>
      <c r="R25" s="264" t="str">
        <f t="shared" si="2"/>
        <v/>
      </c>
      <c r="S25" s="262"/>
      <c r="T25" s="262"/>
      <c r="U25" s="263"/>
      <c r="V25" s="263"/>
      <c r="W25" s="263"/>
    </row>
    <row r="26" spans="1:23" s="182" customFormat="1" ht="22.5" customHeight="1" x14ac:dyDescent="0.25">
      <c r="A26" s="183">
        <v>19</v>
      </c>
      <c r="B26" s="188" t="str">
        <f>IF(NOMINA!B19="","",NOMINA!B19)</f>
        <v>SOLIZ SAAVEDRA FERNANDO MARTIN</v>
      </c>
      <c r="C26" s="259" t="str">
        <f>IF('EVAL SER Y DECIDIR'!H26="","",'EVAL SER Y DECIDIR'!H26)</f>
        <v/>
      </c>
      <c r="D26" s="156"/>
      <c r="E26" s="156"/>
      <c r="F26" s="156"/>
      <c r="G26" s="156"/>
      <c r="H26" s="157"/>
      <c r="I26" s="265" t="str">
        <f t="shared" si="0"/>
        <v/>
      </c>
      <c r="J26" s="159"/>
      <c r="K26" s="156"/>
      <c r="L26" s="156"/>
      <c r="M26" s="156"/>
      <c r="N26" s="156"/>
      <c r="O26" s="265" t="str">
        <f t="shared" si="1"/>
        <v/>
      </c>
      <c r="P26" s="259" t="str">
        <f>IF('EVAL SER Y DECIDIR'!N26="","",'EVAL SER Y DECIDIR'!N26)</f>
        <v/>
      </c>
      <c r="Q26" s="160" t="str">
        <f>IF(AUTOEVALUACIÓN!C26="","",AUTOEVALUACIÓN!C26)</f>
        <v/>
      </c>
      <c r="R26" s="264" t="str">
        <f t="shared" si="2"/>
        <v/>
      </c>
      <c r="S26" s="262"/>
      <c r="T26" s="262"/>
      <c r="U26" s="263"/>
      <c r="V26" s="263"/>
      <c r="W26" s="263"/>
    </row>
    <row r="27" spans="1:23" s="182" customFormat="1" ht="22.5" customHeight="1" x14ac:dyDescent="0.25">
      <c r="A27" s="183">
        <v>20</v>
      </c>
      <c r="B27" s="188" t="str">
        <f>IF(NOMINA!B20="","",NOMINA!B20)</f>
        <v>VILLARROEL CAMPOS ISAIAS ORIOL</v>
      </c>
      <c r="C27" s="259" t="str">
        <f>IF('EVAL SER Y DECIDIR'!H27="","",'EVAL SER Y DECIDIR'!H27)</f>
        <v/>
      </c>
      <c r="D27" s="156"/>
      <c r="E27" s="156"/>
      <c r="F27" s="156"/>
      <c r="G27" s="156"/>
      <c r="H27" s="157"/>
      <c r="I27" s="265" t="str">
        <f t="shared" si="0"/>
        <v/>
      </c>
      <c r="J27" s="159"/>
      <c r="K27" s="156"/>
      <c r="L27" s="156"/>
      <c r="M27" s="156"/>
      <c r="N27" s="156"/>
      <c r="O27" s="265" t="str">
        <f t="shared" si="1"/>
        <v/>
      </c>
      <c r="P27" s="259" t="str">
        <f>IF('EVAL SER Y DECIDIR'!N27="","",'EVAL SER Y DECIDIR'!N27)</f>
        <v/>
      </c>
      <c r="Q27" s="160" t="str">
        <f>IF(AUTOEVALUACIÓN!C27="","",AUTOEVALUACIÓN!C27)</f>
        <v/>
      </c>
      <c r="R27" s="264" t="str">
        <f t="shared" si="2"/>
        <v/>
      </c>
      <c r="S27" s="262"/>
      <c r="T27" s="262"/>
      <c r="U27" s="263"/>
      <c r="V27" s="263"/>
      <c r="W27" s="263"/>
    </row>
    <row r="28" spans="1:23" s="182" customFormat="1" ht="22.5" customHeight="1" x14ac:dyDescent="0.25">
      <c r="A28" s="183">
        <v>21</v>
      </c>
      <c r="B28" s="188" t="str">
        <f>IF(NOMINA!B21="","",NOMINA!B21)</f>
        <v xml:space="preserve">  </v>
      </c>
      <c r="C28" s="259" t="str">
        <f>IF('EVAL SER Y DECIDIR'!H28="","",'EVAL SER Y DECIDIR'!H28)</f>
        <v/>
      </c>
      <c r="D28" s="156"/>
      <c r="E28" s="156"/>
      <c r="F28" s="156"/>
      <c r="G28" s="156"/>
      <c r="H28" s="157"/>
      <c r="I28" s="265" t="str">
        <f t="shared" si="0"/>
        <v/>
      </c>
      <c r="J28" s="159"/>
      <c r="K28" s="156"/>
      <c r="L28" s="156"/>
      <c r="M28" s="156"/>
      <c r="N28" s="156"/>
      <c r="O28" s="265" t="str">
        <f t="shared" si="1"/>
        <v/>
      </c>
      <c r="P28" s="259" t="str">
        <f>IF('EVAL SER Y DECIDIR'!N28="","",'EVAL SER Y DECIDIR'!N28)</f>
        <v/>
      </c>
      <c r="Q28" s="160" t="str">
        <f>IF(AUTOEVALUACIÓN!C28="","",AUTOEVALUACIÓN!C28)</f>
        <v/>
      </c>
      <c r="R28" s="264" t="str">
        <f t="shared" si="2"/>
        <v/>
      </c>
      <c r="S28" s="262"/>
      <c r="T28" s="262"/>
      <c r="U28" s="263"/>
      <c r="V28" s="263"/>
      <c r="W28" s="263"/>
    </row>
    <row r="29" spans="1:23" s="182" customFormat="1" ht="22.5" customHeight="1" x14ac:dyDescent="0.25">
      <c r="A29" s="183">
        <v>22</v>
      </c>
      <c r="B29" s="188" t="str">
        <f>IF(NOMINA!B22="","",NOMINA!B22)</f>
        <v xml:space="preserve">  </v>
      </c>
      <c r="C29" s="259" t="str">
        <f>IF('EVAL SER Y DECIDIR'!H29="","",'EVAL SER Y DECIDIR'!H29)</f>
        <v/>
      </c>
      <c r="D29" s="156"/>
      <c r="E29" s="156"/>
      <c r="F29" s="156"/>
      <c r="G29" s="156"/>
      <c r="H29" s="157"/>
      <c r="I29" s="265" t="str">
        <f t="shared" si="0"/>
        <v/>
      </c>
      <c r="J29" s="159"/>
      <c r="K29" s="156"/>
      <c r="L29" s="156"/>
      <c r="M29" s="156"/>
      <c r="N29" s="156"/>
      <c r="O29" s="265" t="str">
        <f t="shared" si="1"/>
        <v/>
      </c>
      <c r="P29" s="259" t="str">
        <f>IF('EVAL SER Y DECIDIR'!N29="","",'EVAL SER Y DECIDIR'!N29)</f>
        <v/>
      </c>
      <c r="Q29" s="160" t="str">
        <f>IF(AUTOEVALUACIÓN!C29="","",AUTOEVALUACIÓN!C29)</f>
        <v/>
      </c>
      <c r="R29" s="264" t="str">
        <f t="shared" si="2"/>
        <v/>
      </c>
      <c r="S29" s="262"/>
      <c r="T29" s="262"/>
      <c r="U29" s="263"/>
      <c r="V29" s="263"/>
      <c r="W29" s="263"/>
    </row>
    <row r="30" spans="1:23" s="182" customFormat="1" ht="22.5" customHeight="1" x14ac:dyDescent="0.25">
      <c r="A30" s="183">
        <v>23</v>
      </c>
      <c r="B30" s="188" t="str">
        <f>IF(NOMINA!B23="","",NOMINA!B23)</f>
        <v xml:space="preserve">  </v>
      </c>
      <c r="C30" s="259" t="str">
        <f>IF('EVAL SER Y DECIDIR'!H30="","",'EVAL SER Y DECIDIR'!H30)</f>
        <v/>
      </c>
      <c r="D30" s="156"/>
      <c r="E30" s="156"/>
      <c r="F30" s="156"/>
      <c r="G30" s="156"/>
      <c r="H30" s="157"/>
      <c r="I30" s="265" t="str">
        <f t="shared" si="0"/>
        <v/>
      </c>
      <c r="J30" s="159"/>
      <c r="K30" s="156"/>
      <c r="L30" s="156"/>
      <c r="M30" s="156"/>
      <c r="N30" s="156"/>
      <c r="O30" s="265" t="str">
        <f t="shared" si="1"/>
        <v/>
      </c>
      <c r="P30" s="259" t="str">
        <f>IF('EVAL SER Y DECIDIR'!N30="","",'EVAL SER Y DECIDIR'!N30)</f>
        <v/>
      </c>
      <c r="Q30" s="160" t="str">
        <f>IF(AUTOEVALUACIÓN!C30="","",AUTOEVALUACIÓN!C30)</f>
        <v/>
      </c>
      <c r="R30" s="264" t="str">
        <f t="shared" si="2"/>
        <v/>
      </c>
      <c r="S30" s="262"/>
      <c r="T30" s="262"/>
      <c r="U30" s="263"/>
      <c r="V30" s="263"/>
      <c r="W30" s="263"/>
    </row>
    <row r="31" spans="1:23" s="182" customFormat="1" ht="22.5" customHeight="1" x14ac:dyDescent="0.25">
      <c r="A31" s="183">
        <v>24</v>
      </c>
      <c r="B31" s="188" t="str">
        <f>IF(NOMINA!B24="","",NOMINA!B24)</f>
        <v xml:space="preserve">  </v>
      </c>
      <c r="C31" s="259" t="str">
        <f>IF('EVAL SER Y DECIDIR'!H31="","",'EVAL SER Y DECIDIR'!H31)</f>
        <v/>
      </c>
      <c r="D31" s="156"/>
      <c r="E31" s="156"/>
      <c r="F31" s="156"/>
      <c r="G31" s="156"/>
      <c r="H31" s="157"/>
      <c r="I31" s="265" t="str">
        <f t="shared" si="0"/>
        <v/>
      </c>
      <c r="J31" s="159"/>
      <c r="K31" s="156"/>
      <c r="L31" s="156"/>
      <c r="M31" s="156"/>
      <c r="N31" s="156"/>
      <c r="O31" s="265" t="str">
        <f t="shared" si="1"/>
        <v/>
      </c>
      <c r="P31" s="259" t="str">
        <f>IF('EVAL SER Y DECIDIR'!N31="","",'EVAL SER Y DECIDIR'!N31)</f>
        <v/>
      </c>
      <c r="Q31" s="160" t="str">
        <f>IF(AUTOEVALUACIÓN!C31="","",AUTOEVALUACIÓN!C31)</f>
        <v/>
      </c>
      <c r="R31" s="264" t="str">
        <f t="shared" si="2"/>
        <v/>
      </c>
      <c r="S31" s="262"/>
      <c r="T31" s="262"/>
      <c r="U31" s="263"/>
      <c r="V31" s="263"/>
      <c r="W31" s="263"/>
    </row>
    <row r="32" spans="1:23" s="182" customFormat="1" ht="22.5" customHeight="1" x14ac:dyDescent="0.25">
      <c r="A32" s="183">
        <v>25</v>
      </c>
      <c r="B32" s="188" t="str">
        <f>IF(NOMINA!B25="","",NOMINA!B25)</f>
        <v xml:space="preserve">  </v>
      </c>
      <c r="C32" s="259" t="str">
        <f>IF('EVAL SER Y DECIDIR'!H32="","",'EVAL SER Y DECIDIR'!H32)</f>
        <v/>
      </c>
      <c r="D32" s="156"/>
      <c r="E32" s="156"/>
      <c r="F32" s="156"/>
      <c r="G32" s="156"/>
      <c r="H32" s="157"/>
      <c r="I32" s="265" t="str">
        <f t="shared" si="0"/>
        <v/>
      </c>
      <c r="J32" s="159"/>
      <c r="K32" s="156"/>
      <c r="L32" s="156"/>
      <c r="M32" s="156"/>
      <c r="N32" s="156"/>
      <c r="O32" s="265" t="str">
        <f t="shared" si="1"/>
        <v/>
      </c>
      <c r="P32" s="259" t="str">
        <f>IF('EVAL SER Y DECIDIR'!N32="","",'EVAL SER Y DECIDIR'!N32)</f>
        <v/>
      </c>
      <c r="Q32" s="160" t="str">
        <f>IF(AUTOEVALUACIÓN!C32="","",AUTOEVALUACIÓN!C32)</f>
        <v/>
      </c>
      <c r="R32" s="264" t="str">
        <f t="shared" si="2"/>
        <v/>
      </c>
      <c r="S32" s="262"/>
      <c r="T32" s="262"/>
      <c r="U32" s="263"/>
      <c r="V32" s="263"/>
      <c r="W32" s="263"/>
    </row>
    <row r="33" spans="1:23" s="182" customFormat="1" ht="18.95" hidden="1" customHeight="1" x14ac:dyDescent="0.25">
      <c r="A33" s="183">
        <v>26</v>
      </c>
      <c r="B33" s="188" t="str">
        <f>IF(NOMINA!B26="","",NOMINA!B26)</f>
        <v xml:space="preserve">  </v>
      </c>
      <c r="C33" s="259" t="str">
        <f>IF('EVAL SER Y DECIDIR'!H33="","",'EVAL SER Y DECIDIR'!H33)</f>
        <v/>
      </c>
      <c r="D33" s="156"/>
      <c r="E33" s="156"/>
      <c r="F33" s="156"/>
      <c r="G33" s="156"/>
      <c r="H33" s="157"/>
      <c r="I33" s="265" t="str">
        <f t="shared" si="0"/>
        <v/>
      </c>
      <c r="J33" s="159"/>
      <c r="K33" s="156"/>
      <c r="L33" s="156"/>
      <c r="M33" s="156"/>
      <c r="N33" s="156"/>
      <c r="O33" s="265" t="str">
        <f t="shared" si="1"/>
        <v/>
      </c>
      <c r="P33" s="259" t="str">
        <f>IF('EVAL SER Y DECIDIR'!N33="","",'EVAL SER Y DECIDIR'!N33)</f>
        <v/>
      </c>
      <c r="Q33" s="160" t="str">
        <f>IF(AUTOEVALUACIÓN!C33="","",AUTOEVALUACIÓN!C33)</f>
        <v/>
      </c>
      <c r="R33" s="264" t="str">
        <f t="shared" si="2"/>
        <v/>
      </c>
      <c r="S33" s="262"/>
      <c r="T33" s="262"/>
      <c r="U33" s="263"/>
      <c r="V33" s="263"/>
      <c r="W33" s="263"/>
    </row>
    <row r="34" spans="1:23" s="182" customFormat="1" ht="18.95" hidden="1" customHeight="1" x14ac:dyDescent="0.25">
      <c r="A34" s="183">
        <v>27</v>
      </c>
      <c r="B34" s="188" t="str">
        <f>IF(NOMINA!B27="","",NOMINA!B27)</f>
        <v xml:space="preserve">  </v>
      </c>
      <c r="C34" s="259" t="str">
        <f>IF('EVAL SER Y DECIDIR'!H34="","",'EVAL SER Y DECIDIR'!H34)</f>
        <v/>
      </c>
      <c r="D34" s="156"/>
      <c r="E34" s="156"/>
      <c r="F34" s="156"/>
      <c r="G34" s="156"/>
      <c r="H34" s="157"/>
      <c r="I34" s="265" t="str">
        <f t="shared" si="0"/>
        <v/>
      </c>
      <c r="J34" s="159"/>
      <c r="K34" s="156"/>
      <c r="L34" s="156"/>
      <c r="M34" s="156"/>
      <c r="N34" s="156"/>
      <c r="O34" s="265" t="str">
        <f t="shared" si="1"/>
        <v/>
      </c>
      <c r="P34" s="259" t="str">
        <f>IF('EVAL SER Y DECIDIR'!N34="","",'EVAL SER Y DECIDIR'!N34)</f>
        <v/>
      </c>
      <c r="Q34" s="160" t="str">
        <f>IF(AUTOEVALUACIÓN!C34="","",AUTOEVALUACIÓN!C34)</f>
        <v/>
      </c>
      <c r="R34" s="264" t="str">
        <f t="shared" si="2"/>
        <v/>
      </c>
      <c r="S34" s="262"/>
      <c r="T34" s="262"/>
      <c r="U34" s="263"/>
      <c r="V34" s="263"/>
      <c r="W34" s="263"/>
    </row>
    <row r="35" spans="1:23" s="182" customFormat="1" ht="18.95" hidden="1" customHeight="1" x14ac:dyDescent="0.25">
      <c r="A35" s="183">
        <v>28</v>
      </c>
      <c r="B35" s="188" t="str">
        <f>IF(NOMINA!B28="","",NOMINA!B28)</f>
        <v xml:space="preserve">  </v>
      </c>
      <c r="C35" s="259" t="str">
        <f>IF('EVAL SER Y DECIDIR'!H35="","",'EVAL SER Y DECIDIR'!H35)</f>
        <v/>
      </c>
      <c r="D35" s="156"/>
      <c r="E35" s="156"/>
      <c r="F35" s="156"/>
      <c r="G35" s="156"/>
      <c r="H35" s="157"/>
      <c r="I35" s="265" t="str">
        <f t="shared" si="0"/>
        <v/>
      </c>
      <c r="J35" s="159"/>
      <c r="K35" s="156"/>
      <c r="L35" s="156"/>
      <c r="M35" s="156"/>
      <c r="N35" s="156"/>
      <c r="O35" s="265" t="str">
        <f t="shared" si="1"/>
        <v/>
      </c>
      <c r="P35" s="259" t="str">
        <f>IF('EVAL SER Y DECIDIR'!N35="","",'EVAL SER Y DECIDIR'!N35)</f>
        <v/>
      </c>
      <c r="Q35" s="160" t="str">
        <f>IF(AUTOEVALUACIÓN!C35="","",AUTOEVALUACIÓN!C35)</f>
        <v/>
      </c>
      <c r="R35" s="264" t="str">
        <f t="shared" si="2"/>
        <v/>
      </c>
      <c r="S35" s="262"/>
      <c r="T35" s="262"/>
      <c r="U35" s="263"/>
      <c r="V35" s="263"/>
      <c r="W35" s="263"/>
    </row>
    <row r="36" spans="1:23" s="182" customFormat="1" ht="18.95" hidden="1" customHeight="1" x14ac:dyDescent="0.25">
      <c r="A36" s="183">
        <v>29</v>
      </c>
      <c r="B36" s="188" t="str">
        <f>IF(NOMINA!B29="","",NOMINA!B29)</f>
        <v xml:space="preserve">  </v>
      </c>
      <c r="C36" s="259" t="str">
        <f>IF('EVAL SER Y DECIDIR'!H36="","",'EVAL SER Y DECIDIR'!H36)</f>
        <v/>
      </c>
      <c r="D36" s="156"/>
      <c r="E36" s="156"/>
      <c r="F36" s="156"/>
      <c r="G36" s="156"/>
      <c r="H36" s="157"/>
      <c r="I36" s="265" t="str">
        <f t="shared" si="0"/>
        <v/>
      </c>
      <c r="J36" s="159"/>
      <c r="K36" s="156"/>
      <c r="L36" s="156"/>
      <c r="M36" s="156"/>
      <c r="N36" s="156"/>
      <c r="O36" s="265" t="str">
        <f t="shared" si="1"/>
        <v/>
      </c>
      <c r="P36" s="259" t="str">
        <f>IF('EVAL SER Y DECIDIR'!N36="","",'EVAL SER Y DECIDIR'!N36)</f>
        <v/>
      </c>
      <c r="Q36" s="160" t="str">
        <f>IF(AUTOEVALUACIÓN!C36="","",AUTOEVALUACIÓN!C36)</f>
        <v/>
      </c>
      <c r="R36" s="264" t="str">
        <f t="shared" si="2"/>
        <v/>
      </c>
      <c r="S36" s="262"/>
      <c r="T36" s="262"/>
      <c r="U36" s="263"/>
      <c r="V36" s="263"/>
      <c r="W36" s="263"/>
    </row>
    <row r="37" spans="1:23" s="182" customFormat="1" ht="18.95" hidden="1" customHeight="1" x14ac:dyDescent="0.25">
      <c r="A37" s="183">
        <v>30</v>
      </c>
      <c r="B37" s="188" t="str">
        <f>IF(NOMINA!B30="","",NOMINA!B30)</f>
        <v xml:space="preserve">  </v>
      </c>
      <c r="C37" s="259" t="str">
        <f>IF('EVAL SER Y DECIDIR'!H37="","",'EVAL SER Y DECIDIR'!H37)</f>
        <v/>
      </c>
      <c r="D37" s="156"/>
      <c r="E37" s="156"/>
      <c r="F37" s="156"/>
      <c r="G37" s="156"/>
      <c r="H37" s="157"/>
      <c r="I37" s="265" t="str">
        <f t="shared" si="0"/>
        <v/>
      </c>
      <c r="J37" s="159"/>
      <c r="K37" s="156"/>
      <c r="L37" s="156"/>
      <c r="M37" s="156"/>
      <c r="N37" s="156"/>
      <c r="O37" s="265" t="str">
        <f t="shared" si="1"/>
        <v/>
      </c>
      <c r="P37" s="259" t="str">
        <f>IF('EVAL SER Y DECIDIR'!N37="","",'EVAL SER Y DECIDIR'!N37)</f>
        <v/>
      </c>
      <c r="Q37" s="160" t="str">
        <f>IF(AUTOEVALUACIÓN!C37="","",AUTOEVALUACIÓN!C37)</f>
        <v/>
      </c>
      <c r="R37" s="264" t="str">
        <f t="shared" si="2"/>
        <v/>
      </c>
      <c r="S37" s="262"/>
      <c r="T37" s="262"/>
      <c r="U37" s="263"/>
      <c r="V37" s="263"/>
      <c r="W37" s="263"/>
    </row>
    <row r="38" spans="1:23" s="182" customFormat="1" ht="16.5" hidden="1" customHeight="1" x14ac:dyDescent="0.25">
      <c r="A38" s="183">
        <v>31</v>
      </c>
      <c r="B38" s="188" t="str">
        <f>IF(NOMINA!B31="","",NOMINA!B31)</f>
        <v xml:space="preserve">  </v>
      </c>
      <c r="C38" s="259" t="str">
        <f>IF('EVAL SER Y DECIDIR'!H38="","",'EVAL SER Y DECIDIR'!H38)</f>
        <v/>
      </c>
      <c r="D38" s="156"/>
      <c r="E38" s="156"/>
      <c r="F38" s="156"/>
      <c r="G38" s="156"/>
      <c r="H38" s="157"/>
      <c r="I38" s="265" t="str">
        <f t="shared" si="0"/>
        <v/>
      </c>
      <c r="J38" s="159"/>
      <c r="K38" s="156"/>
      <c r="L38" s="156"/>
      <c r="M38" s="156"/>
      <c r="N38" s="156"/>
      <c r="O38" s="265" t="str">
        <f t="shared" si="1"/>
        <v/>
      </c>
      <c r="P38" s="259" t="str">
        <f>IF('EVAL SER Y DECIDIR'!N38="","",'EVAL SER Y DECIDIR'!N38)</f>
        <v/>
      </c>
      <c r="Q38" s="160" t="str">
        <f>IF(AUTOEVALUACIÓN!C38="","",AUTOEVALUACIÓN!C38)</f>
        <v/>
      </c>
      <c r="R38" s="264" t="str">
        <f t="shared" si="2"/>
        <v/>
      </c>
      <c r="S38" s="262"/>
      <c r="T38" s="262"/>
      <c r="U38" s="263"/>
      <c r="V38" s="263"/>
      <c r="W38" s="263"/>
    </row>
    <row r="39" spans="1:23" s="182" customFormat="1" ht="16.5" hidden="1" customHeight="1" x14ac:dyDescent="0.25">
      <c r="A39" s="183">
        <v>32</v>
      </c>
      <c r="B39" s="188" t="str">
        <f>IF(NOMINA!B32="","",NOMINA!B32)</f>
        <v xml:space="preserve">  </v>
      </c>
      <c r="C39" s="259" t="str">
        <f>IF('EVAL SER Y DECIDIR'!H39="","",'EVAL SER Y DECIDIR'!H39)</f>
        <v/>
      </c>
      <c r="D39" s="156"/>
      <c r="E39" s="156"/>
      <c r="F39" s="156"/>
      <c r="G39" s="156"/>
      <c r="H39" s="157"/>
      <c r="I39" s="265" t="str">
        <f t="shared" si="0"/>
        <v/>
      </c>
      <c r="J39" s="159"/>
      <c r="K39" s="156"/>
      <c r="L39" s="156"/>
      <c r="M39" s="156"/>
      <c r="N39" s="156"/>
      <c r="O39" s="265" t="str">
        <f t="shared" si="1"/>
        <v/>
      </c>
      <c r="P39" s="259" t="str">
        <f>IF('EVAL SER Y DECIDIR'!N39="","",'EVAL SER Y DECIDIR'!N39)</f>
        <v/>
      </c>
      <c r="Q39" s="160" t="str">
        <f>IF(AUTOEVALUACIÓN!C39="","",AUTOEVALUACIÓN!C39)</f>
        <v/>
      </c>
      <c r="R39" s="264" t="str">
        <f t="shared" si="2"/>
        <v/>
      </c>
      <c r="S39" s="262"/>
      <c r="T39" s="262"/>
      <c r="U39" s="263"/>
      <c r="V39" s="263"/>
      <c r="W39" s="263"/>
    </row>
    <row r="40" spans="1:23" s="182" customFormat="1" ht="16.5" hidden="1" customHeight="1" x14ac:dyDescent="0.25">
      <c r="A40" s="183">
        <v>33</v>
      </c>
      <c r="B40" s="188" t="str">
        <f>IF(NOMINA!B33="","",NOMINA!B33)</f>
        <v xml:space="preserve">  </v>
      </c>
      <c r="C40" s="259" t="str">
        <f>IF('EVAL SER Y DECIDIR'!H40="","",'EVAL SER Y DECIDIR'!H40)</f>
        <v/>
      </c>
      <c r="D40" s="156"/>
      <c r="E40" s="156"/>
      <c r="F40" s="156"/>
      <c r="G40" s="156"/>
      <c r="H40" s="157"/>
      <c r="I40" s="265" t="str">
        <f t="shared" si="0"/>
        <v/>
      </c>
      <c r="J40" s="159"/>
      <c r="K40" s="156"/>
      <c r="L40" s="156"/>
      <c r="M40" s="156"/>
      <c r="N40" s="156"/>
      <c r="O40" s="265" t="str">
        <f t="shared" si="1"/>
        <v/>
      </c>
      <c r="P40" s="259" t="str">
        <f>IF('EVAL SER Y DECIDIR'!N40="","",'EVAL SER Y DECIDIR'!N40)</f>
        <v/>
      </c>
      <c r="Q40" s="160" t="str">
        <f>IF(AUTOEVALUACIÓN!C40="","",AUTOEVALUACIÓN!C40)</f>
        <v/>
      </c>
      <c r="R40" s="264" t="str">
        <f t="shared" si="2"/>
        <v/>
      </c>
      <c r="S40" s="262"/>
      <c r="T40" s="262"/>
      <c r="U40" s="263"/>
      <c r="V40" s="263"/>
      <c r="W40" s="263"/>
    </row>
    <row r="41" spans="1:23" s="182" customFormat="1" ht="16.5" hidden="1" customHeight="1" x14ac:dyDescent="0.25">
      <c r="A41" s="183">
        <v>34</v>
      </c>
      <c r="B41" s="188" t="str">
        <f>IF(NOMINA!B34="","",NOMINA!B34)</f>
        <v xml:space="preserve">  </v>
      </c>
      <c r="C41" s="259" t="str">
        <f>IF('EVAL SER Y DECIDIR'!H41="","",'EVAL SER Y DECIDIR'!H41)</f>
        <v/>
      </c>
      <c r="D41" s="156"/>
      <c r="E41" s="156"/>
      <c r="F41" s="156"/>
      <c r="G41" s="156"/>
      <c r="H41" s="157"/>
      <c r="I41" s="265" t="str">
        <f t="shared" si="0"/>
        <v/>
      </c>
      <c r="J41" s="159"/>
      <c r="K41" s="156"/>
      <c r="L41" s="156"/>
      <c r="M41" s="156"/>
      <c r="N41" s="156"/>
      <c r="O41" s="265" t="str">
        <f t="shared" si="1"/>
        <v/>
      </c>
      <c r="P41" s="259" t="str">
        <f>IF('EVAL SER Y DECIDIR'!N41="","",'EVAL SER Y DECIDIR'!N41)</f>
        <v/>
      </c>
      <c r="Q41" s="160" t="str">
        <f>IF(AUTOEVALUACIÓN!C41="","",AUTOEVALUACIÓN!C41)</f>
        <v/>
      </c>
      <c r="R41" s="264" t="str">
        <f t="shared" si="2"/>
        <v/>
      </c>
      <c r="S41" s="262"/>
      <c r="T41" s="262"/>
      <c r="U41" s="263"/>
      <c r="V41" s="263"/>
      <c r="W41" s="263"/>
    </row>
    <row r="42" spans="1:23" s="182" customFormat="1" ht="16.5" hidden="1" customHeight="1" x14ac:dyDescent="0.25">
      <c r="A42" s="183">
        <v>35</v>
      </c>
      <c r="B42" s="188" t="str">
        <f>IF(NOMINA!B35="","",NOMINA!B35)</f>
        <v xml:space="preserve">  </v>
      </c>
      <c r="C42" s="259" t="str">
        <f>IF('EVAL SER Y DECIDIR'!H42="","",'EVAL SER Y DECIDIR'!H42)</f>
        <v/>
      </c>
      <c r="D42" s="156"/>
      <c r="E42" s="156"/>
      <c r="F42" s="156"/>
      <c r="G42" s="156"/>
      <c r="H42" s="157"/>
      <c r="I42" s="265" t="str">
        <f t="shared" si="0"/>
        <v/>
      </c>
      <c r="J42" s="159"/>
      <c r="K42" s="156"/>
      <c r="L42" s="156"/>
      <c r="M42" s="156"/>
      <c r="N42" s="156"/>
      <c r="O42" s="265" t="str">
        <f t="shared" si="1"/>
        <v/>
      </c>
      <c r="P42" s="259" t="str">
        <f>IF('EVAL SER Y DECIDIR'!N42="","",'EVAL SER Y DECIDIR'!N42)</f>
        <v/>
      </c>
      <c r="Q42" s="160" t="str">
        <f>IF(AUTOEVALUACIÓN!C42="","",AUTOEVALUACIÓN!C42)</f>
        <v/>
      </c>
      <c r="R42" s="264" t="str">
        <f t="shared" si="2"/>
        <v/>
      </c>
      <c r="S42" s="262"/>
      <c r="T42" s="262"/>
      <c r="U42" s="263"/>
      <c r="V42" s="263"/>
      <c r="W42" s="263"/>
    </row>
    <row r="43" spans="1:23" s="182" customFormat="1" ht="15.6" hidden="1" customHeight="1" x14ac:dyDescent="0.25">
      <c r="A43" s="183">
        <v>36</v>
      </c>
      <c r="B43" s="188" t="str">
        <f>IF(NOMINA!B36="","",NOMINA!B36)</f>
        <v xml:space="preserve">  </v>
      </c>
      <c r="C43" s="259" t="str">
        <f>IF('EVAL SER Y DECIDIR'!H43="","",'EVAL SER Y DECIDIR'!H43)</f>
        <v/>
      </c>
      <c r="D43" s="156"/>
      <c r="E43" s="156"/>
      <c r="F43" s="156"/>
      <c r="G43" s="156"/>
      <c r="H43" s="157"/>
      <c r="I43" s="265" t="str">
        <f t="shared" si="0"/>
        <v/>
      </c>
      <c r="J43" s="159"/>
      <c r="K43" s="156"/>
      <c r="L43" s="156"/>
      <c r="M43" s="156"/>
      <c r="N43" s="156"/>
      <c r="O43" s="265" t="str">
        <f t="shared" si="1"/>
        <v/>
      </c>
      <c r="P43" s="259" t="str">
        <f>IF('EVAL SER Y DECIDIR'!N43="","",'EVAL SER Y DECIDIR'!N43)</f>
        <v/>
      </c>
      <c r="Q43" s="160" t="str">
        <f>IF(AUTOEVALUACIÓN!C43="","",AUTOEVALUACIÓN!C43)</f>
        <v/>
      </c>
      <c r="R43" s="264" t="str">
        <f t="shared" si="2"/>
        <v/>
      </c>
      <c r="S43" s="262"/>
      <c r="T43" s="262"/>
      <c r="U43" s="263"/>
      <c r="V43" s="263"/>
      <c r="W43" s="263"/>
    </row>
    <row r="44" spans="1:23" s="182" customFormat="1" ht="15.6" hidden="1" customHeight="1" x14ac:dyDescent="0.25">
      <c r="A44" s="183">
        <v>37</v>
      </c>
      <c r="B44" s="188" t="str">
        <f>IF(NOMINA!B37="","",NOMINA!B37)</f>
        <v xml:space="preserve">  </v>
      </c>
      <c r="C44" s="259" t="str">
        <f>IF('EVAL SER Y DECIDIR'!H44="","",'EVAL SER Y DECIDIR'!H44)</f>
        <v/>
      </c>
      <c r="D44" s="156"/>
      <c r="E44" s="156"/>
      <c r="F44" s="156"/>
      <c r="G44" s="156"/>
      <c r="H44" s="157"/>
      <c r="I44" s="265" t="str">
        <f t="shared" si="0"/>
        <v/>
      </c>
      <c r="J44" s="159"/>
      <c r="K44" s="156"/>
      <c r="L44" s="156"/>
      <c r="M44" s="156"/>
      <c r="N44" s="156"/>
      <c r="O44" s="265" t="str">
        <f t="shared" si="1"/>
        <v/>
      </c>
      <c r="P44" s="259" t="str">
        <f>IF('EVAL SER Y DECIDIR'!N44="","",'EVAL SER Y DECIDIR'!N44)</f>
        <v/>
      </c>
      <c r="Q44" s="160" t="str">
        <f>IF(AUTOEVALUACIÓN!C44="","",AUTOEVALUACIÓN!C44)</f>
        <v/>
      </c>
      <c r="R44" s="264" t="str">
        <f t="shared" si="2"/>
        <v/>
      </c>
      <c r="S44" s="262"/>
      <c r="T44" s="262"/>
      <c r="U44" s="263"/>
      <c r="V44" s="263"/>
      <c r="W44" s="263"/>
    </row>
    <row r="45" spans="1:23" s="182" customFormat="1" ht="15.6" hidden="1" customHeight="1" x14ac:dyDescent="0.25">
      <c r="A45" s="183">
        <v>38</v>
      </c>
      <c r="B45" s="188" t="str">
        <f>IF(NOMINA!B38="","",NOMINA!B38)</f>
        <v xml:space="preserve">  </v>
      </c>
      <c r="C45" s="259" t="str">
        <f>IF('EVAL SER Y DECIDIR'!H45="","",'EVAL SER Y DECIDIR'!H45)</f>
        <v/>
      </c>
      <c r="D45" s="156"/>
      <c r="E45" s="156"/>
      <c r="F45" s="156"/>
      <c r="G45" s="156"/>
      <c r="H45" s="157"/>
      <c r="I45" s="265" t="str">
        <f t="shared" si="0"/>
        <v/>
      </c>
      <c r="J45" s="159"/>
      <c r="K45" s="156"/>
      <c r="L45" s="156"/>
      <c r="M45" s="156"/>
      <c r="N45" s="156"/>
      <c r="O45" s="265" t="str">
        <f t="shared" si="1"/>
        <v/>
      </c>
      <c r="P45" s="259" t="str">
        <f>IF('EVAL SER Y DECIDIR'!N45="","",'EVAL SER Y DECIDIR'!N45)</f>
        <v/>
      </c>
      <c r="Q45" s="160" t="str">
        <f>IF(AUTOEVALUACIÓN!C45="","",AUTOEVALUACIÓN!C45)</f>
        <v/>
      </c>
      <c r="R45" s="264" t="str">
        <f t="shared" si="2"/>
        <v/>
      </c>
      <c r="S45" s="263"/>
      <c r="T45" s="263"/>
      <c r="U45" s="263"/>
      <c r="V45" s="263"/>
      <c r="W45" s="263"/>
    </row>
    <row r="46" spans="1:23" s="182" customFormat="1" ht="14.45" hidden="1" customHeight="1" x14ac:dyDescent="0.25">
      <c r="A46" s="183">
        <v>39</v>
      </c>
      <c r="B46" s="188" t="str">
        <f>IF(NOMINA!B39="","",NOMINA!B39)</f>
        <v xml:space="preserve">  </v>
      </c>
      <c r="C46" s="259" t="str">
        <f>IF('EVAL SER Y DECIDIR'!H46="","",'EVAL SER Y DECIDIR'!H46)</f>
        <v/>
      </c>
      <c r="D46" s="156"/>
      <c r="E46" s="156"/>
      <c r="F46" s="156"/>
      <c r="G46" s="156"/>
      <c r="H46" s="157"/>
      <c r="I46" s="265" t="str">
        <f t="shared" si="0"/>
        <v/>
      </c>
      <c r="J46" s="159"/>
      <c r="K46" s="156"/>
      <c r="L46" s="156"/>
      <c r="M46" s="156"/>
      <c r="N46" s="156"/>
      <c r="O46" s="265" t="str">
        <f t="shared" si="1"/>
        <v/>
      </c>
      <c r="P46" s="259" t="str">
        <f>IF('EVAL SER Y DECIDIR'!N46="","",'EVAL SER Y DECIDIR'!N46)</f>
        <v/>
      </c>
      <c r="Q46" s="160" t="str">
        <f>IF(AUTOEVALUACIÓN!C46="","",AUTOEVALUACIÓN!C46)</f>
        <v/>
      </c>
      <c r="R46" s="264" t="str">
        <f t="shared" si="2"/>
        <v/>
      </c>
      <c r="S46" s="263"/>
      <c r="T46" s="263"/>
      <c r="U46" s="263"/>
      <c r="V46" s="263"/>
      <c r="W46" s="263"/>
    </row>
    <row r="47" spans="1:23" s="182" customFormat="1" ht="14.45" hidden="1" customHeight="1" x14ac:dyDescent="0.25">
      <c r="A47" s="183">
        <v>40</v>
      </c>
      <c r="B47" s="188" t="str">
        <f>IF(NOMINA!B40="","",NOMINA!B40)</f>
        <v xml:space="preserve">  </v>
      </c>
      <c r="C47" s="259" t="str">
        <f>IF('EVAL SER Y DECIDIR'!H47="","",'EVAL SER Y DECIDIR'!H47)</f>
        <v/>
      </c>
      <c r="D47" s="156"/>
      <c r="E47" s="156"/>
      <c r="F47" s="156"/>
      <c r="G47" s="156"/>
      <c r="H47" s="157"/>
      <c r="I47" s="265" t="str">
        <f t="shared" si="0"/>
        <v/>
      </c>
      <c r="J47" s="159"/>
      <c r="K47" s="156"/>
      <c r="L47" s="156"/>
      <c r="M47" s="156"/>
      <c r="N47" s="156"/>
      <c r="O47" s="265" t="str">
        <f t="shared" si="1"/>
        <v/>
      </c>
      <c r="P47" s="259" t="str">
        <f>IF('EVAL SER Y DECIDIR'!N47="","",'EVAL SER Y DECIDIR'!N47)</f>
        <v/>
      </c>
      <c r="Q47" s="160" t="str">
        <f>IF(AUTOEVALUACIÓN!C47="","",AUTOEVALUACIÓN!C47)</f>
        <v/>
      </c>
      <c r="R47" s="264" t="str">
        <f t="shared" si="2"/>
        <v/>
      </c>
      <c r="S47" s="263"/>
      <c r="T47" s="263"/>
      <c r="U47" s="263"/>
      <c r="V47" s="263"/>
      <c r="W47" s="263"/>
    </row>
    <row r="48" spans="1:23" s="182" customFormat="1" ht="14.45" hidden="1" customHeight="1" x14ac:dyDescent="0.25">
      <c r="A48" s="183">
        <v>41</v>
      </c>
      <c r="B48" s="188" t="str">
        <f>IF(NOMINA!B41="","",NOMINA!B41)</f>
        <v xml:space="preserve">  </v>
      </c>
      <c r="C48" s="259" t="str">
        <f>IF('EVAL SER Y DECIDIR'!H48="","",'EVAL SER Y DECIDIR'!H48)</f>
        <v/>
      </c>
      <c r="D48" s="156"/>
      <c r="E48" s="156"/>
      <c r="F48" s="156"/>
      <c r="G48" s="156"/>
      <c r="H48" s="157"/>
      <c r="I48" s="265" t="str">
        <f t="shared" si="0"/>
        <v/>
      </c>
      <c r="J48" s="159"/>
      <c r="K48" s="156"/>
      <c r="L48" s="156"/>
      <c r="M48" s="156"/>
      <c r="N48" s="156"/>
      <c r="O48" s="265" t="str">
        <f t="shared" si="1"/>
        <v/>
      </c>
      <c r="P48" s="259" t="str">
        <f>IF('EVAL SER Y DECIDIR'!N48="","",'EVAL SER Y DECIDIR'!N48)</f>
        <v/>
      </c>
      <c r="Q48" s="160" t="str">
        <f>IF(AUTOEVALUACIÓN!C48="","",AUTOEVALUACIÓN!C48)</f>
        <v/>
      </c>
      <c r="R48" s="264" t="str">
        <f t="shared" si="2"/>
        <v/>
      </c>
      <c r="S48" s="263"/>
      <c r="T48" s="263"/>
      <c r="U48" s="263"/>
      <c r="V48" s="263"/>
      <c r="W48" s="263"/>
    </row>
    <row r="49" spans="1:23" s="182" customFormat="1" ht="14.45" hidden="1" customHeight="1" x14ac:dyDescent="0.25">
      <c r="A49" s="183">
        <v>42</v>
      </c>
      <c r="B49" s="188" t="str">
        <f>IF(NOMINA!B42="","",NOMINA!B42)</f>
        <v xml:space="preserve">  </v>
      </c>
      <c r="C49" s="259" t="str">
        <f>IF('EVAL SER Y DECIDIR'!H49="","",'EVAL SER Y DECIDIR'!H49)</f>
        <v/>
      </c>
      <c r="D49" s="156"/>
      <c r="E49" s="156"/>
      <c r="F49" s="156"/>
      <c r="G49" s="156"/>
      <c r="H49" s="157"/>
      <c r="I49" s="265" t="str">
        <f t="shared" si="0"/>
        <v/>
      </c>
      <c r="J49" s="159"/>
      <c r="K49" s="156"/>
      <c r="L49" s="156"/>
      <c r="M49" s="156"/>
      <c r="N49" s="156"/>
      <c r="O49" s="265" t="str">
        <f t="shared" si="1"/>
        <v/>
      </c>
      <c r="P49" s="259" t="str">
        <f>IF('EVAL SER Y DECIDIR'!N49="","",'EVAL SER Y DECIDIR'!N49)</f>
        <v/>
      </c>
      <c r="Q49" s="160" t="str">
        <f>IF(AUTOEVALUACIÓN!C49="","",AUTOEVALUACIÓN!C49)</f>
        <v/>
      </c>
      <c r="R49" s="264" t="str">
        <f t="shared" si="2"/>
        <v/>
      </c>
      <c r="S49" s="263"/>
      <c r="T49" s="263"/>
      <c r="U49" s="263"/>
      <c r="V49" s="263"/>
      <c r="W49" s="263"/>
    </row>
    <row r="50" spans="1:23" s="182" customFormat="1" ht="15" hidden="1" customHeight="1" x14ac:dyDescent="0.25">
      <c r="A50" s="183">
        <v>43</v>
      </c>
      <c r="B50" s="188" t="str">
        <f>IF(NOMINA!B43="","",NOMINA!B43)</f>
        <v xml:space="preserve">  </v>
      </c>
      <c r="C50" s="259" t="str">
        <f>IF('EVAL SER Y DECIDIR'!H50="","",'EVAL SER Y DECIDIR'!H50)</f>
        <v/>
      </c>
      <c r="D50" s="156"/>
      <c r="E50" s="156"/>
      <c r="F50" s="156"/>
      <c r="G50" s="156"/>
      <c r="H50" s="157"/>
      <c r="I50" s="265" t="str">
        <f t="shared" si="0"/>
        <v/>
      </c>
      <c r="J50" s="159"/>
      <c r="K50" s="156"/>
      <c r="L50" s="156"/>
      <c r="M50" s="156"/>
      <c r="N50" s="156"/>
      <c r="O50" s="265" t="str">
        <f t="shared" si="1"/>
        <v/>
      </c>
      <c r="P50" s="259" t="str">
        <f>IF('EVAL SER Y DECIDIR'!N50="","",'EVAL SER Y DECIDIR'!N50)</f>
        <v/>
      </c>
      <c r="Q50" s="160" t="str">
        <f>IF(AUTOEVALUACIÓN!C50="","",AUTOEVALUACIÓN!C50)</f>
        <v/>
      </c>
      <c r="R50" s="264" t="str">
        <f t="shared" si="2"/>
        <v/>
      </c>
      <c r="S50" s="263"/>
      <c r="T50" s="263"/>
      <c r="U50" s="263"/>
      <c r="V50" s="263"/>
      <c r="W50" s="263"/>
    </row>
    <row r="51" spans="1:23" s="182" customFormat="1" ht="15" hidden="1" customHeight="1" x14ac:dyDescent="0.25">
      <c r="A51" s="183">
        <v>44</v>
      </c>
      <c r="B51" s="188" t="str">
        <f>IF(NOMINA!B44="","",NOMINA!B44)</f>
        <v xml:space="preserve">  </v>
      </c>
      <c r="C51" s="259" t="str">
        <f>IF('EVAL SER Y DECIDIR'!H51="","",'EVAL SER Y DECIDIR'!H51)</f>
        <v/>
      </c>
      <c r="D51" s="156"/>
      <c r="E51" s="156"/>
      <c r="F51" s="156"/>
      <c r="G51" s="156"/>
      <c r="H51" s="157"/>
      <c r="I51" s="265" t="str">
        <f t="shared" si="0"/>
        <v/>
      </c>
      <c r="J51" s="159"/>
      <c r="K51" s="156"/>
      <c r="L51" s="156"/>
      <c r="M51" s="156"/>
      <c r="N51" s="156"/>
      <c r="O51" s="265" t="str">
        <f t="shared" si="1"/>
        <v/>
      </c>
      <c r="P51" s="259" t="str">
        <f>IF('EVAL SER Y DECIDIR'!N51="","",'EVAL SER Y DECIDIR'!N51)</f>
        <v/>
      </c>
      <c r="Q51" s="160" t="str">
        <f>IF(AUTOEVALUACIÓN!C51="","",AUTOEVALUACIÓN!C51)</f>
        <v/>
      </c>
      <c r="R51" s="264" t="str">
        <f t="shared" si="2"/>
        <v/>
      </c>
      <c r="S51" s="263"/>
      <c r="T51" s="263"/>
      <c r="U51" s="263"/>
      <c r="V51" s="263"/>
      <c r="W51" s="263"/>
    </row>
    <row r="52" spans="1:23" s="182" customFormat="1" ht="15" hidden="1" customHeight="1" x14ac:dyDescent="0.25">
      <c r="A52" s="183">
        <v>45</v>
      </c>
      <c r="B52" s="188" t="str">
        <f>IF(NOMINA!B45="","",NOMINA!B45)</f>
        <v xml:space="preserve">  </v>
      </c>
      <c r="C52" s="259" t="str">
        <f>IF('EVAL SER Y DECIDIR'!H52="","",'EVAL SER Y DECIDIR'!H52)</f>
        <v/>
      </c>
      <c r="D52" s="156"/>
      <c r="E52" s="156"/>
      <c r="F52" s="156"/>
      <c r="G52" s="156"/>
      <c r="H52" s="157"/>
      <c r="I52" s="265" t="str">
        <f t="shared" si="0"/>
        <v/>
      </c>
      <c r="J52" s="159"/>
      <c r="K52" s="156"/>
      <c r="L52" s="156"/>
      <c r="M52" s="156"/>
      <c r="N52" s="156"/>
      <c r="O52" s="265" t="str">
        <f t="shared" si="1"/>
        <v/>
      </c>
      <c r="P52" s="259" t="str">
        <f>IF('EVAL SER Y DECIDIR'!N52="","",'EVAL SER Y DECIDIR'!N52)</f>
        <v/>
      </c>
      <c r="Q52" s="160" t="str">
        <f>IF(AUTOEVALUACIÓN!C52="","",AUTOEVALUACIÓN!C52)</f>
        <v/>
      </c>
      <c r="R52" s="264" t="str">
        <f t="shared" si="2"/>
        <v/>
      </c>
      <c r="S52" s="263"/>
      <c r="T52" s="263"/>
      <c r="U52" s="263"/>
      <c r="V52" s="263"/>
      <c r="W52" s="263"/>
    </row>
    <row r="53" spans="1:23" s="182" customFormat="1" ht="15" hidden="1" customHeight="1" x14ac:dyDescent="0.25">
      <c r="A53" s="183">
        <v>46</v>
      </c>
      <c r="B53" s="188" t="str">
        <f>IF(NOMINA!B46="","",NOMINA!B46)</f>
        <v/>
      </c>
      <c r="C53" s="155" t="str">
        <f>IF('EVAL SER Y DECIDIR'!H53="","",'EVAL SER Y DECIDIR'!H53)</f>
        <v/>
      </c>
      <c r="D53" s="156"/>
      <c r="E53" s="156"/>
      <c r="F53" s="156"/>
      <c r="G53" s="156"/>
      <c r="H53" s="157"/>
      <c r="I53" s="158" t="str">
        <f t="shared" ref="I53:I55" si="3">IF(ISERROR(ROUND(AVERAGE(D53:H53),0)),"",ROUND(AVERAGE(D53:H53),0))</f>
        <v/>
      </c>
      <c r="J53" s="159"/>
      <c r="K53" s="156"/>
      <c r="L53" s="156"/>
      <c r="M53" s="156"/>
      <c r="N53" s="156"/>
      <c r="O53" s="158" t="str">
        <f t="shared" ref="O53:O55" si="4">IF(ISERROR(ROUND(AVERAGE(J53:N53),0)),"",ROUND(AVERAGE(J53:N53),0))</f>
        <v/>
      </c>
      <c r="P53" s="155" t="str">
        <f>IF('EVAL SER Y DECIDIR'!N53="","",'EVAL SER Y DECIDIR'!N53)</f>
        <v/>
      </c>
      <c r="Q53" s="160" t="str">
        <f>IF(AUTOEVALUACIÓN!C53="","",AUTOEVALUACIÓN!C53)</f>
        <v/>
      </c>
      <c r="R53" s="264" t="str">
        <f t="shared" si="2"/>
        <v/>
      </c>
      <c r="S53" s="263"/>
      <c r="T53" s="263"/>
      <c r="U53" s="263"/>
      <c r="V53" s="263"/>
      <c r="W53" s="263"/>
    </row>
    <row r="54" spans="1:23" s="182" customFormat="1" ht="15" hidden="1" customHeight="1" x14ac:dyDescent="0.25">
      <c r="A54" s="183">
        <v>47</v>
      </c>
      <c r="B54" s="188" t="str">
        <f>IF(NOMINA!B47="","",NOMINA!B47)</f>
        <v/>
      </c>
      <c r="C54" s="155" t="str">
        <f>IF('EVAL SER Y DECIDIR'!H54="","",'EVAL SER Y DECIDIR'!H54)</f>
        <v/>
      </c>
      <c r="D54" s="156"/>
      <c r="E54" s="156"/>
      <c r="F54" s="156"/>
      <c r="G54" s="156"/>
      <c r="H54" s="157"/>
      <c r="I54" s="158" t="str">
        <f t="shared" si="3"/>
        <v/>
      </c>
      <c r="J54" s="159"/>
      <c r="K54" s="156"/>
      <c r="L54" s="156"/>
      <c r="M54" s="156"/>
      <c r="N54" s="156"/>
      <c r="O54" s="158" t="str">
        <f t="shared" si="4"/>
        <v/>
      </c>
      <c r="P54" s="155" t="str">
        <f>IF('EVAL SER Y DECIDIR'!N54="","",'EVAL SER Y DECIDIR'!N54)</f>
        <v/>
      </c>
      <c r="Q54" s="160" t="str">
        <f>IF(AUTOEVALUACIÓN!C54="","",AUTOEVALUACIÓN!C54)</f>
        <v/>
      </c>
      <c r="R54" s="264" t="str">
        <f t="shared" si="2"/>
        <v/>
      </c>
      <c r="S54" s="263"/>
      <c r="T54" s="263"/>
      <c r="U54" s="263"/>
      <c r="V54" s="263"/>
      <c r="W54" s="263"/>
    </row>
    <row r="55" spans="1:23" ht="15" hidden="1" customHeight="1" x14ac:dyDescent="0.25">
      <c r="A55" s="104">
        <v>48</v>
      </c>
      <c r="B55" s="132" t="str">
        <f>IF(NOMINA!B48="","",NOMINA!B48)</f>
        <v/>
      </c>
      <c r="C55" s="155" t="str">
        <f>IF('EVAL SER Y DECIDIR'!H55="","",'EVAL SER Y DECIDIR'!H55)</f>
        <v/>
      </c>
      <c r="D55" s="95"/>
      <c r="E55" s="95"/>
      <c r="F55" s="95"/>
      <c r="G55" s="95"/>
      <c r="H55" s="96"/>
      <c r="I55" s="123" t="str">
        <f t="shared" si="3"/>
        <v/>
      </c>
      <c r="J55" s="94"/>
      <c r="K55" s="95"/>
      <c r="L55" s="95"/>
      <c r="M55" s="95"/>
      <c r="N55" s="95"/>
      <c r="O55" s="123" t="str">
        <f t="shared" si="4"/>
        <v/>
      </c>
      <c r="P55" s="155" t="str">
        <f>IF('EVAL SER Y DECIDIR'!N55="","",'EVAL SER Y DECIDIR'!N55)</f>
        <v/>
      </c>
      <c r="Q55" s="124" t="str">
        <f>IF(AUTOEVALUACIÓN!C55="","",AUTOEVALUACIÓN!C55)</f>
        <v/>
      </c>
      <c r="R55" s="264" t="str">
        <f t="shared" si="2"/>
        <v/>
      </c>
    </row>
  </sheetData>
  <sheetProtection sheet="1" formatCells="0" formatColumns="0" formatRows="0"/>
  <mergeCells count="20">
    <mergeCell ref="N6:N7"/>
    <mergeCell ref="O6:O7"/>
    <mergeCell ref="L6:L7"/>
    <mergeCell ref="E6:E7"/>
    <mergeCell ref="C5:C7"/>
    <mergeCell ref="P5:P7"/>
    <mergeCell ref="A2:R2"/>
    <mergeCell ref="R5:R7"/>
    <mergeCell ref="A5:A7"/>
    <mergeCell ref="D6:D7"/>
    <mergeCell ref="F6:F7"/>
    <mergeCell ref="G6:G7"/>
    <mergeCell ref="H6:H7"/>
    <mergeCell ref="Q5:Q7"/>
    <mergeCell ref="M6:M7"/>
    <mergeCell ref="I6:I7"/>
    <mergeCell ref="D5:I5"/>
    <mergeCell ref="J5:O5"/>
    <mergeCell ref="J6:J7"/>
    <mergeCell ref="K6:K7"/>
  </mergeCells>
  <phoneticPr fontId="53" type="noConversion"/>
  <conditionalFormatting sqref="R8:R55">
    <cfRule type="cellIs" dxfId="14" priority="1" operator="between">
      <formula>1</formula>
      <formula>50</formula>
    </cfRule>
  </conditionalFormatting>
  <dataValidations count="3">
    <dataValidation type="whole" allowBlank="1" showInputMessage="1" showErrorMessage="1" error="Ingrese solo numeros de 1 - 35" sqref="J53:N55 D53:H55" xr:uid="{4BCF3C51-B854-4DDE-BD2D-1B8598B9477A}">
      <formula1>1</formula1>
      <formula2>35</formula2>
    </dataValidation>
    <dataValidation type="whole" allowBlank="1" showInputMessage="1" showErrorMessage="1" error="Ingrese solo numeros de 1 - 40" sqref="J8:N52" xr:uid="{356233BE-44F3-40FC-A6DD-81E81DB2D4A5}">
      <formula1>1</formula1>
      <formula2>40</formula2>
    </dataValidation>
    <dataValidation type="whole" allowBlank="1" showInputMessage="1" showErrorMessage="1" error="Ingrese solo numeros de 1 - 45" sqref="D8:H52" xr:uid="{8C8CB1AF-871B-4802-A309-E75AB31CD261}">
      <formula1>1</formula1>
      <formula2>45</formula2>
    </dataValidation>
  </dataValidations>
  <printOptions horizontalCentered="1"/>
  <pageMargins left="0.47244094488188981" right="0.19685039370078741" top="0.39370078740157483" bottom="0.19685039370078741" header="0.31496062992125984" footer="7.874015748031496E-2"/>
  <pageSetup scale="94" fitToHeight="0" orientation="portrait" horizontalDpi="4294967294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5">
    <tabColor rgb="FF660066"/>
    <pageSetUpPr fitToPage="1"/>
  </sheetPr>
  <dimension ref="A1:Z55"/>
  <sheetViews>
    <sheetView view="pageBreakPreview" zoomScaleNormal="100" zoomScaleSheetLayoutView="100" workbookViewId="0">
      <selection activeCell="A8" sqref="A8:XFD32"/>
    </sheetView>
  </sheetViews>
  <sheetFormatPr baseColWidth="10" defaultColWidth="10.5703125" defaultRowHeight="15" x14ac:dyDescent="0.25"/>
  <cols>
    <col min="1" max="1" width="2.85546875" customWidth="1"/>
    <col min="2" max="2" width="33.5703125" customWidth="1"/>
    <col min="3" max="3" width="3.7109375" customWidth="1"/>
    <col min="4" max="8" width="4.7109375" customWidth="1"/>
    <col min="9" max="9" width="3.7109375" customWidth="1"/>
    <col min="10" max="14" width="4.7109375" customWidth="1"/>
    <col min="15" max="16" width="3.7109375" customWidth="1"/>
    <col min="17" max="17" width="2.7109375" customWidth="1"/>
    <col min="18" max="18" width="5.28515625" customWidth="1"/>
    <col min="19" max="23" width="5.7109375" style="261" customWidth="1"/>
    <col min="24" max="26" width="5.7109375" customWidth="1"/>
  </cols>
  <sheetData>
    <row r="1" spans="1:26" ht="12" customHeight="1" x14ac:dyDescent="0.25">
      <c r="A1" s="101" t="str">
        <f>NOMINA!$F$1</f>
        <v>U.E. "BEATRIZ HARTMANN DE BEDREGAL"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</row>
    <row r="2" spans="1:26" s="267" customFormat="1" ht="16.5" customHeight="1" x14ac:dyDescent="0.2">
      <c r="A2" s="471" t="s">
        <v>167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471"/>
      <c r="P2" s="471"/>
      <c r="Q2" s="471"/>
      <c r="R2" s="471"/>
    </row>
    <row r="3" spans="1:26" ht="18.95" customHeight="1" x14ac:dyDescent="0.25">
      <c r="A3" s="174" t="str">
        <f>NOMINA!$C$1</f>
        <v>PROFESOR(A): SARA VALDIVIA ARANCIBIA</v>
      </c>
      <c r="B3" s="175"/>
      <c r="C3" s="174"/>
      <c r="D3" s="174"/>
      <c r="E3" s="174"/>
      <c r="F3" s="22"/>
      <c r="G3" s="174"/>
      <c r="H3" s="174" t="s">
        <v>1</v>
      </c>
      <c r="I3" s="174"/>
      <c r="J3" s="174"/>
      <c r="K3" s="174"/>
      <c r="L3" s="174"/>
      <c r="M3" s="174"/>
      <c r="N3" s="174"/>
      <c r="O3" s="174"/>
      <c r="P3" s="174"/>
      <c r="Q3" s="174"/>
      <c r="R3" s="174"/>
    </row>
    <row r="4" spans="1:26" ht="18.95" customHeight="1" x14ac:dyDescent="0.25">
      <c r="A4" s="176" t="str">
        <f>NOMINA!$C$2</f>
        <v>CURSO: 5º "A" PRIMARIA</v>
      </c>
      <c r="B4" s="177"/>
      <c r="C4" s="176"/>
      <c r="D4" s="176"/>
      <c r="E4" s="176"/>
      <c r="F4" s="22"/>
      <c r="G4" s="176"/>
      <c r="H4" s="176" t="str">
        <f>NOMINA!$C$4</f>
        <v>GESTIÓN: 2024</v>
      </c>
      <c r="I4" s="176"/>
      <c r="J4" s="176"/>
      <c r="K4" s="176"/>
      <c r="L4" s="176"/>
      <c r="M4" s="176"/>
      <c r="N4" s="176"/>
      <c r="O4" s="176"/>
      <c r="P4" s="176"/>
      <c r="Q4" s="176"/>
      <c r="R4" s="176"/>
    </row>
    <row r="5" spans="1:26" ht="15.75" customHeight="1" x14ac:dyDescent="0.25">
      <c r="A5" s="458" t="s">
        <v>0</v>
      </c>
      <c r="B5" s="113" t="s">
        <v>150</v>
      </c>
      <c r="C5" s="451" t="s">
        <v>430</v>
      </c>
      <c r="D5" s="466" t="s">
        <v>432</v>
      </c>
      <c r="E5" s="466"/>
      <c r="F5" s="466"/>
      <c r="G5" s="466"/>
      <c r="H5" s="466"/>
      <c r="I5" s="467"/>
      <c r="J5" s="466" t="s">
        <v>433</v>
      </c>
      <c r="K5" s="466"/>
      <c r="L5" s="466"/>
      <c r="M5" s="466"/>
      <c r="N5" s="466"/>
      <c r="O5" s="467"/>
      <c r="P5" s="451" t="s">
        <v>431</v>
      </c>
      <c r="Q5" s="463" t="s">
        <v>436</v>
      </c>
      <c r="R5" s="455" t="s">
        <v>166</v>
      </c>
    </row>
    <row r="6" spans="1:26" ht="66" customHeight="1" x14ac:dyDescent="0.25">
      <c r="A6" s="458"/>
      <c r="B6" s="178"/>
      <c r="C6" s="452"/>
      <c r="D6" s="472"/>
      <c r="E6" s="472"/>
      <c r="F6" s="472"/>
      <c r="G6" s="472"/>
      <c r="H6" s="473"/>
      <c r="I6" s="474" t="s">
        <v>188</v>
      </c>
      <c r="J6" s="476"/>
      <c r="K6" s="472"/>
      <c r="L6" s="472"/>
      <c r="M6" s="472"/>
      <c r="N6" s="472"/>
      <c r="O6" s="447" t="s">
        <v>188</v>
      </c>
      <c r="P6" s="452"/>
      <c r="Q6" s="464"/>
      <c r="R6" s="456"/>
    </row>
    <row r="7" spans="1:26" ht="58.5" customHeight="1" x14ac:dyDescent="0.25">
      <c r="A7" s="458"/>
      <c r="B7" s="257" t="s">
        <v>165</v>
      </c>
      <c r="C7" s="453"/>
      <c r="D7" s="450"/>
      <c r="E7" s="450"/>
      <c r="F7" s="450"/>
      <c r="G7" s="450"/>
      <c r="H7" s="462"/>
      <c r="I7" s="475"/>
      <c r="J7" s="460"/>
      <c r="K7" s="450"/>
      <c r="L7" s="450"/>
      <c r="M7" s="450"/>
      <c r="N7" s="450"/>
      <c r="O7" s="448"/>
      <c r="P7" s="453"/>
      <c r="Q7" s="465"/>
      <c r="R7" s="457"/>
      <c r="T7" s="260" t="s">
        <v>404</v>
      </c>
      <c r="U7" s="260" t="s">
        <v>405</v>
      </c>
      <c r="V7" s="260" t="s">
        <v>406</v>
      </c>
      <c r="X7" s="255"/>
      <c r="Y7" s="255"/>
      <c r="Z7" s="255"/>
    </row>
    <row r="8" spans="1:26" s="182" customFormat="1" ht="22.5" customHeight="1" x14ac:dyDescent="0.25">
      <c r="A8" s="183">
        <v>1</v>
      </c>
      <c r="B8" s="188" t="str">
        <f>IF(NOMINA!B1="","",NOMINA!B1)</f>
        <v xml:space="preserve"> TORREZ CAMILA VICTORIA</v>
      </c>
      <c r="C8" s="259" t="str">
        <f>IF('EVAL SER Y DECIDIR'!H8="","",'EVAL SER Y DECIDIR'!H8)</f>
        <v/>
      </c>
      <c r="D8" s="156"/>
      <c r="E8" s="156"/>
      <c r="F8" s="156"/>
      <c r="G8" s="156"/>
      <c r="H8" s="157"/>
      <c r="I8" s="265" t="str">
        <f>IF(ISERROR(ROUND(AVERAGE(D8:H8),0)),"",ROUND(AVERAGE(D8:H8),0))</f>
        <v/>
      </c>
      <c r="J8" s="159"/>
      <c r="K8" s="156"/>
      <c r="L8" s="156"/>
      <c r="M8" s="156"/>
      <c r="N8" s="156"/>
      <c r="O8" s="265" t="str">
        <f>IF(ISERROR(ROUND(AVERAGE(J8:N8),0)),"",ROUND(AVERAGE(J8:N8),0))</f>
        <v/>
      </c>
      <c r="P8" s="259" t="str">
        <f>IF('EVAL SER Y DECIDIR'!N8="","",'EVAL SER Y DECIDIR'!N8)</f>
        <v/>
      </c>
      <c r="Q8" s="160" t="str">
        <f>IF(AUTOEVALUACIÓN!C8="","",AUTOEVALUACIÓN!C8)</f>
        <v/>
      </c>
      <c r="R8" s="264" t="str">
        <f>IF(OR(C8="",I8="",O8="",P8="",Q8=""),"",SUM(C8,I8,O8,P8,Q8))</f>
        <v/>
      </c>
      <c r="S8" s="262"/>
      <c r="T8" s="262">
        <f>COUNTIFS(R8:R52,"&lt;101",R8:R52,"&gt;0")</f>
        <v>0</v>
      </c>
      <c r="U8" s="263">
        <f>COUNTIFS(R8:R52,"&lt;51",R8:R52,"&gt;1")</f>
        <v>0</v>
      </c>
      <c r="V8" s="263">
        <f>T8-U8</f>
        <v>0</v>
      </c>
      <c r="W8" s="263"/>
      <c r="X8" s="191"/>
      <c r="Y8" s="256"/>
    </row>
    <row r="9" spans="1:26" s="182" customFormat="1" ht="22.5" customHeight="1" x14ac:dyDescent="0.25">
      <c r="A9" s="183">
        <v>2</v>
      </c>
      <c r="B9" s="188" t="str">
        <f>IF(NOMINA!B2="","",NOMINA!B2)</f>
        <v>AZERO BLANCO SARAH JOYCE</v>
      </c>
      <c r="C9" s="259" t="str">
        <f>IF('EVAL SER Y DECIDIR'!H9="","",'EVAL SER Y DECIDIR'!H9)</f>
        <v/>
      </c>
      <c r="D9" s="156"/>
      <c r="E9" s="156"/>
      <c r="F9" s="156"/>
      <c r="G9" s="156"/>
      <c r="H9" s="157"/>
      <c r="I9" s="265" t="str">
        <f t="shared" ref="I9:I52" si="0">IF(ISERROR(ROUND(AVERAGE(D9:H9),0)),"",ROUND(AVERAGE(D9:H9),0))</f>
        <v/>
      </c>
      <c r="J9" s="159"/>
      <c r="K9" s="156"/>
      <c r="L9" s="156"/>
      <c r="M9" s="156"/>
      <c r="N9" s="156"/>
      <c r="O9" s="265" t="str">
        <f t="shared" ref="O9:O52" si="1">IF(ISERROR(ROUND(AVERAGE(J9:N9),0)),"",ROUND(AVERAGE(J9:N9),0))</f>
        <v/>
      </c>
      <c r="P9" s="259" t="str">
        <f>IF('EVAL SER Y DECIDIR'!N9="","",'EVAL SER Y DECIDIR'!N9)</f>
        <v/>
      </c>
      <c r="Q9" s="160" t="str">
        <f>IF(AUTOEVALUACIÓN!C9="","",AUTOEVALUACIÓN!C9)</f>
        <v/>
      </c>
      <c r="R9" s="264" t="str">
        <f t="shared" ref="R9:R55" si="2">IF(OR(C9="",I9="",O9="",P9="",Q9=""),"",SUM(C9,I9,O9,P9,Q9))</f>
        <v/>
      </c>
      <c r="S9" s="262"/>
      <c r="T9" s="262"/>
      <c r="U9" s="263"/>
      <c r="V9" s="263"/>
      <c r="W9" s="263"/>
    </row>
    <row r="10" spans="1:26" s="182" customFormat="1" ht="22.5" customHeight="1" x14ac:dyDescent="0.25">
      <c r="A10" s="183">
        <v>3</v>
      </c>
      <c r="B10" s="188" t="str">
        <f>IF(NOMINA!B3="","",NOMINA!B3)</f>
        <v xml:space="preserve">BAUTISTA MITA RODRIGO </v>
      </c>
      <c r="C10" s="259" t="str">
        <f>IF('EVAL SER Y DECIDIR'!H10="","",'EVAL SER Y DECIDIR'!H10)</f>
        <v/>
      </c>
      <c r="D10" s="156"/>
      <c r="E10" s="156"/>
      <c r="F10" s="156"/>
      <c r="G10" s="156"/>
      <c r="H10" s="157"/>
      <c r="I10" s="265" t="str">
        <f t="shared" si="0"/>
        <v/>
      </c>
      <c r="J10" s="159"/>
      <c r="K10" s="156"/>
      <c r="L10" s="156"/>
      <c r="M10" s="156"/>
      <c r="N10" s="156"/>
      <c r="O10" s="265" t="str">
        <f t="shared" si="1"/>
        <v/>
      </c>
      <c r="P10" s="259" t="str">
        <f>IF('EVAL SER Y DECIDIR'!N10="","",'EVAL SER Y DECIDIR'!N10)</f>
        <v/>
      </c>
      <c r="Q10" s="160" t="str">
        <f>IF(AUTOEVALUACIÓN!C10="","",AUTOEVALUACIÓN!C10)</f>
        <v/>
      </c>
      <c r="R10" s="264" t="str">
        <f t="shared" si="2"/>
        <v/>
      </c>
      <c r="S10" s="262"/>
      <c r="T10" s="262"/>
      <c r="U10" s="263"/>
      <c r="V10" s="263"/>
      <c r="W10" s="263"/>
    </row>
    <row r="11" spans="1:26" s="182" customFormat="1" ht="22.5" customHeight="1" x14ac:dyDescent="0.25">
      <c r="A11" s="183">
        <v>4</v>
      </c>
      <c r="B11" s="188" t="str">
        <f>IF(NOMINA!B4="","",NOMINA!B4)</f>
        <v>CANSECO PEREDO ANGELINA ISABELLA</v>
      </c>
      <c r="C11" s="259" t="str">
        <f>IF('EVAL SER Y DECIDIR'!H11="","",'EVAL SER Y DECIDIR'!H11)</f>
        <v/>
      </c>
      <c r="D11" s="156"/>
      <c r="E11" s="156"/>
      <c r="F11" s="156"/>
      <c r="G11" s="156"/>
      <c r="H11" s="157"/>
      <c r="I11" s="265" t="str">
        <f t="shared" si="0"/>
        <v/>
      </c>
      <c r="J11" s="159"/>
      <c r="K11" s="156"/>
      <c r="L11" s="156"/>
      <c r="M11" s="156"/>
      <c r="N11" s="156"/>
      <c r="O11" s="265" t="str">
        <f t="shared" si="1"/>
        <v/>
      </c>
      <c r="P11" s="259" t="str">
        <f>IF('EVAL SER Y DECIDIR'!N11="","",'EVAL SER Y DECIDIR'!N11)</f>
        <v/>
      </c>
      <c r="Q11" s="160" t="str">
        <f>IF(AUTOEVALUACIÓN!C11="","",AUTOEVALUACIÓN!C11)</f>
        <v/>
      </c>
      <c r="R11" s="264" t="str">
        <f t="shared" si="2"/>
        <v/>
      </c>
      <c r="S11" s="262"/>
      <c r="T11" s="262"/>
      <c r="U11" s="263"/>
      <c r="V11" s="263"/>
      <c r="W11" s="263"/>
    </row>
    <row r="12" spans="1:26" s="182" customFormat="1" ht="22.5" customHeight="1" x14ac:dyDescent="0.25">
      <c r="A12" s="183">
        <v>5</v>
      </c>
      <c r="B12" s="188" t="str">
        <f>IF(NOMINA!B5="","",NOMINA!B5)</f>
        <v>CERVANTES GUTIERREZ LUIS FERNANDO</v>
      </c>
      <c r="C12" s="259" t="str">
        <f>IF('EVAL SER Y DECIDIR'!H12="","",'EVAL SER Y DECIDIR'!H12)</f>
        <v/>
      </c>
      <c r="D12" s="156"/>
      <c r="E12" s="156"/>
      <c r="F12" s="156"/>
      <c r="G12" s="156"/>
      <c r="H12" s="157"/>
      <c r="I12" s="265" t="str">
        <f t="shared" si="0"/>
        <v/>
      </c>
      <c r="J12" s="159"/>
      <c r="K12" s="156"/>
      <c r="L12" s="156"/>
      <c r="M12" s="156"/>
      <c r="N12" s="156"/>
      <c r="O12" s="265" t="str">
        <f t="shared" si="1"/>
        <v/>
      </c>
      <c r="P12" s="259" t="str">
        <f>IF('EVAL SER Y DECIDIR'!N12="","",'EVAL SER Y DECIDIR'!N12)</f>
        <v/>
      </c>
      <c r="Q12" s="160" t="str">
        <f>IF(AUTOEVALUACIÓN!C12="","",AUTOEVALUACIÓN!C12)</f>
        <v/>
      </c>
      <c r="R12" s="264" t="str">
        <f t="shared" si="2"/>
        <v/>
      </c>
      <c r="S12" s="262"/>
      <c r="T12" s="262"/>
      <c r="U12" s="263"/>
      <c r="V12" s="263"/>
      <c r="W12" s="263"/>
    </row>
    <row r="13" spans="1:26" s="182" customFormat="1" ht="22.5" customHeight="1" x14ac:dyDescent="0.25">
      <c r="A13" s="183">
        <v>6</v>
      </c>
      <c r="B13" s="188" t="str">
        <f>IF(NOMINA!B6="","",NOMINA!B6)</f>
        <v>COLQUE QUENTA MICHELLE ANGELETH</v>
      </c>
      <c r="C13" s="259" t="str">
        <f>IF('EVAL SER Y DECIDIR'!H13="","",'EVAL SER Y DECIDIR'!H13)</f>
        <v/>
      </c>
      <c r="D13" s="156"/>
      <c r="E13" s="156"/>
      <c r="F13" s="156"/>
      <c r="G13" s="156"/>
      <c r="H13" s="157"/>
      <c r="I13" s="265" t="str">
        <f t="shared" si="0"/>
        <v/>
      </c>
      <c r="J13" s="159"/>
      <c r="K13" s="156"/>
      <c r="L13" s="156"/>
      <c r="M13" s="156"/>
      <c r="N13" s="156"/>
      <c r="O13" s="265" t="str">
        <f t="shared" si="1"/>
        <v/>
      </c>
      <c r="P13" s="259" t="str">
        <f>IF('EVAL SER Y DECIDIR'!N13="","",'EVAL SER Y DECIDIR'!N13)</f>
        <v/>
      </c>
      <c r="Q13" s="160" t="str">
        <f>IF(AUTOEVALUACIÓN!C13="","",AUTOEVALUACIÓN!C13)</f>
        <v/>
      </c>
      <c r="R13" s="264" t="str">
        <f t="shared" si="2"/>
        <v/>
      </c>
      <c r="S13" s="262"/>
      <c r="T13" s="262"/>
      <c r="U13" s="263"/>
      <c r="V13" s="263"/>
      <c r="W13" s="263"/>
    </row>
    <row r="14" spans="1:26" s="182" customFormat="1" ht="22.5" customHeight="1" x14ac:dyDescent="0.25">
      <c r="A14" s="183">
        <v>7</v>
      </c>
      <c r="B14" s="188" t="str">
        <f>IF(NOMINA!B7="","",NOMINA!B7)</f>
        <v>CORDOVA MONTAÑO KENDALL MATIAS</v>
      </c>
      <c r="C14" s="259" t="str">
        <f>IF('EVAL SER Y DECIDIR'!H14="","",'EVAL SER Y DECIDIR'!H14)</f>
        <v/>
      </c>
      <c r="D14" s="156"/>
      <c r="E14" s="156"/>
      <c r="F14" s="156"/>
      <c r="G14" s="156"/>
      <c r="H14" s="157"/>
      <c r="I14" s="265" t="str">
        <f t="shared" si="0"/>
        <v/>
      </c>
      <c r="J14" s="159"/>
      <c r="K14" s="156"/>
      <c r="L14" s="156"/>
      <c r="M14" s="156"/>
      <c r="N14" s="156"/>
      <c r="O14" s="265" t="str">
        <f t="shared" si="1"/>
        <v/>
      </c>
      <c r="P14" s="259" t="str">
        <f>IF('EVAL SER Y DECIDIR'!N14="","",'EVAL SER Y DECIDIR'!N14)</f>
        <v/>
      </c>
      <c r="Q14" s="160" t="str">
        <f>IF(AUTOEVALUACIÓN!C14="","",AUTOEVALUACIÓN!C14)</f>
        <v/>
      </c>
      <c r="R14" s="264" t="str">
        <f t="shared" si="2"/>
        <v/>
      </c>
      <c r="S14" s="262"/>
      <c r="T14" s="262"/>
      <c r="U14" s="263"/>
      <c r="V14" s="263"/>
      <c r="W14" s="263"/>
    </row>
    <row r="15" spans="1:26" s="182" customFormat="1" ht="22.5" customHeight="1" x14ac:dyDescent="0.25">
      <c r="A15" s="183">
        <v>8</v>
      </c>
      <c r="B15" s="188" t="str">
        <f>IF(NOMINA!B8="","",NOMINA!B8)</f>
        <v xml:space="preserve">CUCHALLO ALORAS CHRISTOPHER </v>
      </c>
      <c r="C15" s="259" t="str">
        <f>IF('EVAL SER Y DECIDIR'!H15="","",'EVAL SER Y DECIDIR'!H15)</f>
        <v/>
      </c>
      <c r="D15" s="156"/>
      <c r="E15" s="156"/>
      <c r="F15" s="156"/>
      <c r="G15" s="156"/>
      <c r="H15" s="157"/>
      <c r="I15" s="265" t="str">
        <f t="shared" si="0"/>
        <v/>
      </c>
      <c r="J15" s="159"/>
      <c r="K15" s="156"/>
      <c r="L15" s="156"/>
      <c r="M15" s="156"/>
      <c r="N15" s="156"/>
      <c r="O15" s="265" t="str">
        <f t="shared" si="1"/>
        <v/>
      </c>
      <c r="P15" s="259" t="str">
        <f>IF('EVAL SER Y DECIDIR'!N15="","",'EVAL SER Y DECIDIR'!N15)</f>
        <v/>
      </c>
      <c r="Q15" s="160" t="str">
        <f>IF(AUTOEVALUACIÓN!C15="","",AUTOEVALUACIÓN!C15)</f>
        <v/>
      </c>
      <c r="R15" s="264" t="str">
        <f t="shared" si="2"/>
        <v/>
      </c>
      <c r="S15" s="262"/>
      <c r="T15" s="262"/>
      <c r="U15" s="263"/>
      <c r="V15" s="263"/>
      <c r="W15" s="263"/>
    </row>
    <row r="16" spans="1:26" s="182" customFormat="1" ht="22.5" customHeight="1" x14ac:dyDescent="0.25">
      <c r="A16" s="183">
        <v>9</v>
      </c>
      <c r="B16" s="188" t="str">
        <f>IF(NOMINA!B9="","",NOMINA!B9)</f>
        <v>DUARTE MELO ANA CLARA</v>
      </c>
      <c r="C16" s="259" t="str">
        <f>IF('EVAL SER Y DECIDIR'!H16="","",'EVAL SER Y DECIDIR'!H16)</f>
        <v/>
      </c>
      <c r="D16" s="156"/>
      <c r="E16" s="156"/>
      <c r="F16" s="156"/>
      <c r="G16" s="156"/>
      <c r="H16" s="157"/>
      <c r="I16" s="265" t="str">
        <f t="shared" si="0"/>
        <v/>
      </c>
      <c r="J16" s="159"/>
      <c r="K16" s="156"/>
      <c r="L16" s="156"/>
      <c r="M16" s="156"/>
      <c r="N16" s="156"/>
      <c r="O16" s="265" t="str">
        <f t="shared" si="1"/>
        <v/>
      </c>
      <c r="P16" s="259" t="str">
        <f>IF('EVAL SER Y DECIDIR'!N16="","",'EVAL SER Y DECIDIR'!N16)</f>
        <v/>
      </c>
      <c r="Q16" s="160" t="str">
        <f>IF(AUTOEVALUACIÓN!C16="","",AUTOEVALUACIÓN!C16)</f>
        <v/>
      </c>
      <c r="R16" s="264" t="str">
        <f t="shared" si="2"/>
        <v/>
      </c>
      <c r="S16" s="262"/>
      <c r="T16" s="262"/>
      <c r="U16" s="263"/>
      <c r="V16" s="263"/>
      <c r="W16" s="263"/>
    </row>
    <row r="17" spans="1:23" s="182" customFormat="1" ht="22.5" customHeight="1" x14ac:dyDescent="0.25">
      <c r="A17" s="183">
        <v>10</v>
      </c>
      <c r="B17" s="188" t="str">
        <f>IF(NOMINA!B10="","",NOMINA!B10)</f>
        <v>GONZALES ROJAS ANTONELLA INDIRA</v>
      </c>
      <c r="C17" s="259" t="str">
        <f>IF('EVAL SER Y DECIDIR'!H17="","",'EVAL SER Y DECIDIR'!H17)</f>
        <v/>
      </c>
      <c r="D17" s="156"/>
      <c r="E17" s="156"/>
      <c r="F17" s="156"/>
      <c r="G17" s="156"/>
      <c r="H17" s="157"/>
      <c r="I17" s="265" t="str">
        <f t="shared" si="0"/>
        <v/>
      </c>
      <c r="J17" s="159"/>
      <c r="K17" s="156"/>
      <c r="L17" s="156"/>
      <c r="M17" s="156"/>
      <c r="N17" s="156"/>
      <c r="O17" s="265" t="str">
        <f t="shared" si="1"/>
        <v/>
      </c>
      <c r="P17" s="259" t="str">
        <f>IF('EVAL SER Y DECIDIR'!N17="","",'EVAL SER Y DECIDIR'!N17)</f>
        <v/>
      </c>
      <c r="Q17" s="160" t="str">
        <f>IF(AUTOEVALUACIÓN!C17="","",AUTOEVALUACIÓN!C17)</f>
        <v/>
      </c>
      <c r="R17" s="264" t="str">
        <f t="shared" si="2"/>
        <v/>
      </c>
      <c r="S17" s="262"/>
      <c r="T17" s="262"/>
      <c r="U17" s="263"/>
      <c r="V17" s="263"/>
      <c r="W17" s="263"/>
    </row>
    <row r="18" spans="1:23" s="182" customFormat="1" ht="22.5" customHeight="1" x14ac:dyDescent="0.25">
      <c r="A18" s="183">
        <v>11</v>
      </c>
      <c r="B18" s="188" t="str">
        <f>IF(NOMINA!B11="","",NOMINA!B11)</f>
        <v>GUERRA PANTIGOSO ROGER ALEJANDRO</v>
      </c>
      <c r="C18" s="259" t="str">
        <f>IF('EVAL SER Y DECIDIR'!H18="","",'EVAL SER Y DECIDIR'!H18)</f>
        <v/>
      </c>
      <c r="D18" s="156"/>
      <c r="E18" s="156"/>
      <c r="F18" s="156"/>
      <c r="G18" s="156"/>
      <c r="H18" s="157"/>
      <c r="I18" s="265" t="str">
        <f t="shared" si="0"/>
        <v/>
      </c>
      <c r="J18" s="159"/>
      <c r="K18" s="156"/>
      <c r="L18" s="156"/>
      <c r="M18" s="156"/>
      <c r="N18" s="156"/>
      <c r="O18" s="265" t="str">
        <f t="shared" si="1"/>
        <v/>
      </c>
      <c r="P18" s="259" t="str">
        <f>IF('EVAL SER Y DECIDIR'!N18="","",'EVAL SER Y DECIDIR'!N18)</f>
        <v/>
      </c>
      <c r="Q18" s="160" t="str">
        <f>IF(AUTOEVALUACIÓN!C18="","",AUTOEVALUACIÓN!C18)</f>
        <v/>
      </c>
      <c r="R18" s="264" t="str">
        <f t="shared" si="2"/>
        <v/>
      </c>
      <c r="S18" s="262"/>
      <c r="T18" s="262"/>
      <c r="U18" s="263"/>
      <c r="V18" s="263"/>
      <c r="W18" s="263"/>
    </row>
    <row r="19" spans="1:23" s="182" customFormat="1" ht="22.5" customHeight="1" x14ac:dyDescent="0.25">
      <c r="A19" s="183">
        <v>12</v>
      </c>
      <c r="B19" s="188" t="str">
        <f>IF(NOMINA!B12="","",NOMINA!B12)</f>
        <v>LEON GARNICA JUNIOR ISAIAS</v>
      </c>
      <c r="C19" s="259" t="str">
        <f>IF('EVAL SER Y DECIDIR'!H19="","",'EVAL SER Y DECIDIR'!H19)</f>
        <v/>
      </c>
      <c r="D19" s="156"/>
      <c r="E19" s="156"/>
      <c r="F19" s="156"/>
      <c r="G19" s="156"/>
      <c r="H19" s="157"/>
      <c r="I19" s="265" t="str">
        <f t="shared" si="0"/>
        <v/>
      </c>
      <c r="J19" s="159"/>
      <c r="K19" s="156"/>
      <c r="L19" s="156"/>
      <c r="M19" s="156"/>
      <c r="N19" s="156"/>
      <c r="O19" s="265" t="str">
        <f t="shared" si="1"/>
        <v/>
      </c>
      <c r="P19" s="259" t="str">
        <f>IF('EVAL SER Y DECIDIR'!N19="","",'EVAL SER Y DECIDIR'!N19)</f>
        <v/>
      </c>
      <c r="Q19" s="160" t="str">
        <f>IF(AUTOEVALUACIÓN!C19="","",AUTOEVALUACIÓN!C19)</f>
        <v/>
      </c>
      <c r="R19" s="264" t="str">
        <f t="shared" si="2"/>
        <v/>
      </c>
      <c r="S19" s="262"/>
      <c r="T19" s="262"/>
      <c r="U19" s="263"/>
      <c r="V19" s="263"/>
      <c r="W19" s="263"/>
    </row>
    <row r="20" spans="1:23" s="182" customFormat="1" ht="22.5" customHeight="1" x14ac:dyDescent="0.25">
      <c r="A20" s="183">
        <v>13</v>
      </c>
      <c r="B20" s="188" t="str">
        <f>IF(NOMINA!B13="","",NOMINA!B13)</f>
        <v>MAMANI ESTRADA MARISOL CARMEN</v>
      </c>
      <c r="C20" s="259" t="str">
        <f>IF('EVAL SER Y DECIDIR'!H20="","",'EVAL SER Y DECIDIR'!H20)</f>
        <v/>
      </c>
      <c r="D20" s="156"/>
      <c r="E20" s="156"/>
      <c r="F20" s="156"/>
      <c r="G20" s="156"/>
      <c r="H20" s="157"/>
      <c r="I20" s="265" t="str">
        <f t="shared" si="0"/>
        <v/>
      </c>
      <c r="J20" s="159"/>
      <c r="K20" s="156"/>
      <c r="L20" s="156"/>
      <c r="M20" s="156"/>
      <c r="N20" s="156"/>
      <c r="O20" s="265" t="str">
        <f t="shared" si="1"/>
        <v/>
      </c>
      <c r="P20" s="259" t="str">
        <f>IF('EVAL SER Y DECIDIR'!N20="","",'EVAL SER Y DECIDIR'!N20)</f>
        <v/>
      </c>
      <c r="Q20" s="160" t="str">
        <f>IF(AUTOEVALUACIÓN!C20="","",AUTOEVALUACIÓN!C20)</f>
        <v/>
      </c>
      <c r="R20" s="264" t="str">
        <f t="shared" si="2"/>
        <v/>
      </c>
      <c r="S20" s="262"/>
      <c r="T20" s="262"/>
      <c r="U20" s="263"/>
      <c r="V20" s="263"/>
      <c r="W20" s="263"/>
    </row>
    <row r="21" spans="1:23" s="182" customFormat="1" ht="22.5" customHeight="1" x14ac:dyDescent="0.25">
      <c r="A21" s="183">
        <v>14</v>
      </c>
      <c r="B21" s="188" t="str">
        <f>IF(NOMINA!B14="","",NOMINA!B14)</f>
        <v>MURILLO CALIZAYA DAVID GABRIEL</v>
      </c>
      <c r="C21" s="259" t="str">
        <f>IF('EVAL SER Y DECIDIR'!H21="","",'EVAL SER Y DECIDIR'!H21)</f>
        <v/>
      </c>
      <c r="D21" s="156"/>
      <c r="E21" s="156"/>
      <c r="F21" s="156"/>
      <c r="G21" s="156"/>
      <c r="H21" s="157"/>
      <c r="I21" s="265" t="str">
        <f t="shared" si="0"/>
        <v/>
      </c>
      <c r="J21" s="159"/>
      <c r="K21" s="156"/>
      <c r="L21" s="156"/>
      <c r="M21" s="156"/>
      <c r="N21" s="156"/>
      <c r="O21" s="265" t="str">
        <f t="shared" si="1"/>
        <v/>
      </c>
      <c r="P21" s="259" t="str">
        <f>IF('EVAL SER Y DECIDIR'!N21="","",'EVAL SER Y DECIDIR'!N21)</f>
        <v/>
      </c>
      <c r="Q21" s="160" t="str">
        <f>IF(AUTOEVALUACIÓN!C21="","",AUTOEVALUACIÓN!C21)</f>
        <v/>
      </c>
      <c r="R21" s="264" t="str">
        <f t="shared" si="2"/>
        <v/>
      </c>
      <c r="S21" s="262"/>
      <c r="T21" s="262"/>
      <c r="U21" s="263"/>
      <c r="V21" s="263"/>
      <c r="W21" s="263"/>
    </row>
    <row r="22" spans="1:23" s="182" customFormat="1" ht="22.5" customHeight="1" x14ac:dyDescent="0.25">
      <c r="A22" s="183">
        <v>15</v>
      </c>
      <c r="B22" s="188" t="str">
        <f>IF(NOMINA!B15="","",NOMINA!B15)</f>
        <v xml:space="preserve">OROSCO LIMACHI ADRIAN </v>
      </c>
      <c r="C22" s="259" t="str">
        <f>IF('EVAL SER Y DECIDIR'!H22="","",'EVAL SER Y DECIDIR'!H22)</f>
        <v/>
      </c>
      <c r="D22" s="156"/>
      <c r="E22" s="156"/>
      <c r="F22" s="156"/>
      <c r="G22" s="156"/>
      <c r="H22" s="157"/>
      <c r="I22" s="265" t="str">
        <f t="shared" si="0"/>
        <v/>
      </c>
      <c r="J22" s="159"/>
      <c r="K22" s="156"/>
      <c r="L22" s="156"/>
      <c r="M22" s="156"/>
      <c r="N22" s="156"/>
      <c r="O22" s="265" t="str">
        <f t="shared" si="1"/>
        <v/>
      </c>
      <c r="P22" s="259" t="str">
        <f>IF('EVAL SER Y DECIDIR'!N22="","",'EVAL SER Y DECIDIR'!N22)</f>
        <v/>
      </c>
      <c r="Q22" s="160" t="str">
        <f>IF(AUTOEVALUACIÓN!C22="","",AUTOEVALUACIÓN!C22)</f>
        <v/>
      </c>
      <c r="R22" s="264" t="str">
        <f t="shared" si="2"/>
        <v/>
      </c>
      <c r="S22" s="262"/>
      <c r="T22" s="262"/>
      <c r="U22" s="263"/>
      <c r="V22" s="263"/>
      <c r="W22" s="263"/>
    </row>
    <row r="23" spans="1:23" s="182" customFormat="1" ht="22.5" customHeight="1" x14ac:dyDescent="0.25">
      <c r="A23" s="183">
        <v>16</v>
      </c>
      <c r="B23" s="188" t="str">
        <f>IF(NOMINA!B16="","",NOMINA!B16)</f>
        <v xml:space="preserve">REINAGA CHOQUECALLATA DAYANA </v>
      </c>
      <c r="C23" s="259" t="str">
        <f>IF('EVAL SER Y DECIDIR'!H23="","",'EVAL SER Y DECIDIR'!H23)</f>
        <v/>
      </c>
      <c r="D23" s="156"/>
      <c r="E23" s="156"/>
      <c r="F23" s="156"/>
      <c r="G23" s="156"/>
      <c r="H23" s="157"/>
      <c r="I23" s="265" t="str">
        <f t="shared" si="0"/>
        <v/>
      </c>
      <c r="J23" s="159"/>
      <c r="K23" s="156"/>
      <c r="L23" s="156"/>
      <c r="M23" s="156"/>
      <c r="N23" s="156"/>
      <c r="O23" s="265" t="str">
        <f t="shared" si="1"/>
        <v/>
      </c>
      <c r="P23" s="259" t="str">
        <f>IF('EVAL SER Y DECIDIR'!N23="","",'EVAL SER Y DECIDIR'!N23)</f>
        <v/>
      </c>
      <c r="Q23" s="160" t="str">
        <f>IF(AUTOEVALUACIÓN!C23="","",AUTOEVALUACIÓN!C23)</f>
        <v/>
      </c>
      <c r="R23" s="264" t="str">
        <f t="shared" si="2"/>
        <v/>
      </c>
      <c r="S23" s="262"/>
      <c r="T23" s="262"/>
      <c r="U23" s="263"/>
      <c r="V23" s="263"/>
      <c r="W23" s="263"/>
    </row>
    <row r="24" spans="1:23" s="182" customFormat="1" ht="22.5" customHeight="1" x14ac:dyDescent="0.25">
      <c r="A24" s="183">
        <v>17</v>
      </c>
      <c r="B24" s="188" t="str">
        <f>IF(NOMINA!B17="","",NOMINA!B17)</f>
        <v>RIVERO VIDAL LUZ MARIA</v>
      </c>
      <c r="C24" s="259" t="str">
        <f>IF('EVAL SER Y DECIDIR'!H24="","",'EVAL SER Y DECIDIR'!H24)</f>
        <v/>
      </c>
      <c r="D24" s="156"/>
      <c r="E24" s="156"/>
      <c r="F24" s="156"/>
      <c r="G24" s="156"/>
      <c r="H24" s="157"/>
      <c r="I24" s="265" t="str">
        <f t="shared" si="0"/>
        <v/>
      </c>
      <c r="J24" s="159"/>
      <c r="K24" s="156"/>
      <c r="L24" s="156"/>
      <c r="M24" s="156"/>
      <c r="N24" s="156"/>
      <c r="O24" s="265" t="str">
        <f t="shared" si="1"/>
        <v/>
      </c>
      <c r="P24" s="259" t="str">
        <f>IF('EVAL SER Y DECIDIR'!N24="","",'EVAL SER Y DECIDIR'!N24)</f>
        <v/>
      </c>
      <c r="Q24" s="160" t="str">
        <f>IF(AUTOEVALUACIÓN!C24="","",AUTOEVALUACIÓN!C24)</f>
        <v/>
      </c>
      <c r="R24" s="264" t="str">
        <f t="shared" si="2"/>
        <v/>
      </c>
      <c r="S24" s="262"/>
      <c r="T24" s="262"/>
      <c r="U24" s="263"/>
      <c r="V24" s="263"/>
      <c r="W24" s="263"/>
    </row>
    <row r="25" spans="1:23" s="182" customFormat="1" ht="22.5" customHeight="1" x14ac:dyDescent="0.25">
      <c r="A25" s="183">
        <v>18</v>
      </c>
      <c r="B25" s="188" t="str">
        <f>IF(NOMINA!B18="","",NOMINA!B18)</f>
        <v>ROJAS MESA KIMBERLYN DARLY</v>
      </c>
      <c r="C25" s="259" t="str">
        <f>IF('EVAL SER Y DECIDIR'!H25="","",'EVAL SER Y DECIDIR'!H25)</f>
        <v/>
      </c>
      <c r="D25" s="156"/>
      <c r="E25" s="156"/>
      <c r="F25" s="156"/>
      <c r="G25" s="156"/>
      <c r="H25" s="157"/>
      <c r="I25" s="265" t="str">
        <f t="shared" si="0"/>
        <v/>
      </c>
      <c r="J25" s="159"/>
      <c r="K25" s="156"/>
      <c r="L25" s="156"/>
      <c r="M25" s="156"/>
      <c r="N25" s="156"/>
      <c r="O25" s="265" t="str">
        <f t="shared" si="1"/>
        <v/>
      </c>
      <c r="P25" s="259" t="str">
        <f>IF('EVAL SER Y DECIDIR'!N25="","",'EVAL SER Y DECIDIR'!N25)</f>
        <v/>
      </c>
      <c r="Q25" s="160" t="str">
        <f>IF(AUTOEVALUACIÓN!C25="","",AUTOEVALUACIÓN!C25)</f>
        <v/>
      </c>
      <c r="R25" s="264" t="str">
        <f t="shared" si="2"/>
        <v/>
      </c>
      <c r="S25" s="262"/>
      <c r="T25" s="262"/>
      <c r="U25" s="263"/>
      <c r="V25" s="263"/>
      <c r="W25" s="263"/>
    </row>
    <row r="26" spans="1:23" s="182" customFormat="1" ht="22.5" customHeight="1" x14ac:dyDescent="0.25">
      <c r="A26" s="183">
        <v>19</v>
      </c>
      <c r="B26" s="188" t="str">
        <f>IF(NOMINA!B19="","",NOMINA!B19)</f>
        <v>SOLIZ SAAVEDRA FERNANDO MARTIN</v>
      </c>
      <c r="C26" s="259" t="str">
        <f>IF('EVAL SER Y DECIDIR'!H26="","",'EVAL SER Y DECIDIR'!H26)</f>
        <v/>
      </c>
      <c r="D26" s="156"/>
      <c r="E26" s="156"/>
      <c r="F26" s="156"/>
      <c r="G26" s="156"/>
      <c r="H26" s="157"/>
      <c r="I26" s="265" t="str">
        <f t="shared" si="0"/>
        <v/>
      </c>
      <c r="J26" s="159"/>
      <c r="K26" s="156"/>
      <c r="L26" s="156"/>
      <c r="M26" s="156"/>
      <c r="N26" s="156"/>
      <c r="O26" s="265" t="str">
        <f t="shared" si="1"/>
        <v/>
      </c>
      <c r="P26" s="259" t="str">
        <f>IF('EVAL SER Y DECIDIR'!N26="","",'EVAL SER Y DECIDIR'!N26)</f>
        <v/>
      </c>
      <c r="Q26" s="160" t="str">
        <f>IF(AUTOEVALUACIÓN!C26="","",AUTOEVALUACIÓN!C26)</f>
        <v/>
      </c>
      <c r="R26" s="264" t="str">
        <f t="shared" si="2"/>
        <v/>
      </c>
      <c r="S26" s="262"/>
      <c r="T26" s="262"/>
      <c r="U26" s="263"/>
      <c r="V26" s="263"/>
      <c r="W26" s="263"/>
    </row>
    <row r="27" spans="1:23" s="182" customFormat="1" ht="22.5" customHeight="1" x14ac:dyDescent="0.25">
      <c r="A27" s="183">
        <v>20</v>
      </c>
      <c r="B27" s="188" t="str">
        <f>IF(NOMINA!B20="","",NOMINA!B20)</f>
        <v>VILLARROEL CAMPOS ISAIAS ORIOL</v>
      </c>
      <c r="C27" s="259" t="str">
        <f>IF('EVAL SER Y DECIDIR'!H27="","",'EVAL SER Y DECIDIR'!H27)</f>
        <v/>
      </c>
      <c r="D27" s="156"/>
      <c r="E27" s="156"/>
      <c r="F27" s="156"/>
      <c r="G27" s="156"/>
      <c r="H27" s="157"/>
      <c r="I27" s="265" t="str">
        <f t="shared" si="0"/>
        <v/>
      </c>
      <c r="J27" s="159"/>
      <c r="K27" s="156"/>
      <c r="L27" s="156"/>
      <c r="M27" s="156"/>
      <c r="N27" s="156"/>
      <c r="O27" s="265" t="str">
        <f t="shared" si="1"/>
        <v/>
      </c>
      <c r="P27" s="259" t="str">
        <f>IF('EVAL SER Y DECIDIR'!N27="","",'EVAL SER Y DECIDIR'!N27)</f>
        <v/>
      </c>
      <c r="Q27" s="160" t="str">
        <f>IF(AUTOEVALUACIÓN!C27="","",AUTOEVALUACIÓN!C27)</f>
        <v/>
      </c>
      <c r="R27" s="264" t="str">
        <f t="shared" si="2"/>
        <v/>
      </c>
      <c r="S27" s="262"/>
      <c r="T27" s="262"/>
      <c r="U27" s="263"/>
      <c r="V27" s="263"/>
      <c r="W27" s="263"/>
    </row>
    <row r="28" spans="1:23" s="182" customFormat="1" ht="22.5" customHeight="1" x14ac:dyDescent="0.25">
      <c r="A28" s="183">
        <v>21</v>
      </c>
      <c r="B28" s="188" t="str">
        <f>IF(NOMINA!B21="","",NOMINA!B21)</f>
        <v xml:space="preserve">  </v>
      </c>
      <c r="C28" s="259" t="str">
        <f>IF('EVAL SER Y DECIDIR'!H28="","",'EVAL SER Y DECIDIR'!H28)</f>
        <v/>
      </c>
      <c r="D28" s="156"/>
      <c r="E28" s="156"/>
      <c r="F28" s="156"/>
      <c r="G28" s="156"/>
      <c r="H28" s="157"/>
      <c r="I28" s="265" t="str">
        <f t="shared" si="0"/>
        <v/>
      </c>
      <c r="J28" s="159"/>
      <c r="K28" s="156"/>
      <c r="L28" s="156"/>
      <c r="M28" s="156"/>
      <c r="N28" s="156"/>
      <c r="O28" s="265" t="str">
        <f t="shared" si="1"/>
        <v/>
      </c>
      <c r="P28" s="259" t="str">
        <f>IF('EVAL SER Y DECIDIR'!N28="","",'EVAL SER Y DECIDIR'!N28)</f>
        <v/>
      </c>
      <c r="Q28" s="160" t="str">
        <f>IF(AUTOEVALUACIÓN!C28="","",AUTOEVALUACIÓN!C28)</f>
        <v/>
      </c>
      <c r="R28" s="264" t="str">
        <f t="shared" si="2"/>
        <v/>
      </c>
      <c r="S28" s="262"/>
      <c r="T28" s="262"/>
      <c r="U28" s="263"/>
      <c r="V28" s="263"/>
      <c r="W28" s="263"/>
    </row>
    <row r="29" spans="1:23" s="182" customFormat="1" ht="22.5" customHeight="1" x14ac:dyDescent="0.25">
      <c r="A29" s="183">
        <v>22</v>
      </c>
      <c r="B29" s="188" t="str">
        <f>IF(NOMINA!B22="","",NOMINA!B22)</f>
        <v xml:space="preserve">  </v>
      </c>
      <c r="C29" s="259" t="str">
        <f>IF('EVAL SER Y DECIDIR'!H29="","",'EVAL SER Y DECIDIR'!H29)</f>
        <v/>
      </c>
      <c r="D29" s="156"/>
      <c r="E29" s="156"/>
      <c r="F29" s="156"/>
      <c r="G29" s="156"/>
      <c r="H29" s="157"/>
      <c r="I29" s="265" t="str">
        <f t="shared" si="0"/>
        <v/>
      </c>
      <c r="J29" s="159"/>
      <c r="K29" s="156"/>
      <c r="L29" s="156"/>
      <c r="M29" s="156"/>
      <c r="N29" s="156"/>
      <c r="O29" s="265" t="str">
        <f t="shared" si="1"/>
        <v/>
      </c>
      <c r="P29" s="259" t="str">
        <f>IF('EVAL SER Y DECIDIR'!N29="","",'EVAL SER Y DECIDIR'!N29)</f>
        <v/>
      </c>
      <c r="Q29" s="160" t="str">
        <f>IF(AUTOEVALUACIÓN!C29="","",AUTOEVALUACIÓN!C29)</f>
        <v/>
      </c>
      <c r="R29" s="264" t="str">
        <f t="shared" si="2"/>
        <v/>
      </c>
      <c r="S29" s="262"/>
      <c r="T29" s="262"/>
      <c r="U29" s="263"/>
      <c r="V29" s="263"/>
      <c r="W29" s="263"/>
    </row>
    <row r="30" spans="1:23" s="182" customFormat="1" ht="22.5" customHeight="1" x14ac:dyDescent="0.25">
      <c r="A30" s="183">
        <v>23</v>
      </c>
      <c r="B30" s="188" t="str">
        <f>IF(NOMINA!B23="","",NOMINA!B23)</f>
        <v xml:space="preserve">  </v>
      </c>
      <c r="C30" s="259" t="str">
        <f>IF('EVAL SER Y DECIDIR'!H30="","",'EVAL SER Y DECIDIR'!H30)</f>
        <v/>
      </c>
      <c r="D30" s="156"/>
      <c r="E30" s="156"/>
      <c r="F30" s="156"/>
      <c r="G30" s="156"/>
      <c r="H30" s="157"/>
      <c r="I30" s="265" t="str">
        <f t="shared" si="0"/>
        <v/>
      </c>
      <c r="J30" s="159"/>
      <c r="K30" s="156"/>
      <c r="L30" s="156"/>
      <c r="M30" s="156"/>
      <c r="N30" s="156"/>
      <c r="O30" s="265" t="str">
        <f t="shared" si="1"/>
        <v/>
      </c>
      <c r="P30" s="259" t="str">
        <f>IF('EVAL SER Y DECIDIR'!N30="","",'EVAL SER Y DECIDIR'!N30)</f>
        <v/>
      </c>
      <c r="Q30" s="160" t="str">
        <f>IF(AUTOEVALUACIÓN!C30="","",AUTOEVALUACIÓN!C30)</f>
        <v/>
      </c>
      <c r="R30" s="264" t="str">
        <f t="shared" si="2"/>
        <v/>
      </c>
      <c r="S30" s="262"/>
      <c r="T30" s="262"/>
      <c r="U30" s="263"/>
      <c r="V30" s="263"/>
      <c r="W30" s="263"/>
    </row>
    <row r="31" spans="1:23" s="182" customFormat="1" ht="22.5" customHeight="1" x14ac:dyDescent="0.25">
      <c r="A31" s="183">
        <v>24</v>
      </c>
      <c r="B31" s="188" t="str">
        <f>IF(NOMINA!B24="","",NOMINA!B24)</f>
        <v xml:space="preserve">  </v>
      </c>
      <c r="C31" s="259" t="str">
        <f>IF('EVAL SER Y DECIDIR'!H31="","",'EVAL SER Y DECIDIR'!H31)</f>
        <v/>
      </c>
      <c r="D31" s="156"/>
      <c r="E31" s="156"/>
      <c r="F31" s="156"/>
      <c r="G31" s="156"/>
      <c r="H31" s="157"/>
      <c r="I31" s="265" t="str">
        <f t="shared" si="0"/>
        <v/>
      </c>
      <c r="J31" s="159"/>
      <c r="K31" s="156"/>
      <c r="L31" s="156"/>
      <c r="M31" s="156"/>
      <c r="N31" s="156"/>
      <c r="O31" s="265" t="str">
        <f t="shared" si="1"/>
        <v/>
      </c>
      <c r="P31" s="259" t="str">
        <f>IF('EVAL SER Y DECIDIR'!N31="","",'EVAL SER Y DECIDIR'!N31)</f>
        <v/>
      </c>
      <c r="Q31" s="160" t="str">
        <f>IF(AUTOEVALUACIÓN!C31="","",AUTOEVALUACIÓN!C31)</f>
        <v/>
      </c>
      <c r="R31" s="264" t="str">
        <f t="shared" si="2"/>
        <v/>
      </c>
      <c r="S31" s="262"/>
      <c r="T31" s="262"/>
      <c r="U31" s="263"/>
      <c r="V31" s="263"/>
      <c r="W31" s="263"/>
    </row>
    <row r="32" spans="1:23" s="182" customFormat="1" ht="22.5" customHeight="1" x14ac:dyDescent="0.25">
      <c r="A32" s="183">
        <v>25</v>
      </c>
      <c r="B32" s="188" t="str">
        <f>IF(NOMINA!B25="","",NOMINA!B25)</f>
        <v xml:space="preserve">  </v>
      </c>
      <c r="C32" s="259" t="str">
        <f>IF('EVAL SER Y DECIDIR'!H32="","",'EVAL SER Y DECIDIR'!H32)</f>
        <v/>
      </c>
      <c r="D32" s="156"/>
      <c r="E32" s="156"/>
      <c r="F32" s="156"/>
      <c r="G32" s="156"/>
      <c r="H32" s="157"/>
      <c r="I32" s="265" t="str">
        <f t="shared" si="0"/>
        <v/>
      </c>
      <c r="J32" s="159"/>
      <c r="K32" s="156"/>
      <c r="L32" s="156"/>
      <c r="M32" s="156"/>
      <c r="N32" s="156"/>
      <c r="O32" s="265" t="str">
        <f t="shared" si="1"/>
        <v/>
      </c>
      <c r="P32" s="259" t="str">
        <f>IF('EVAL SER Y DECIDIR'!N32="","",'EVAL SER Y DECIDIR'!N32)</f>
        <v/>
      </c>
      <c r="Q32" s="160" t="str">
        <f>IF(AUTOEVALUACIÓN!C32="","",AUTOEVALUACIÓN!C32)</f>
        <v/>
      </c>
      <c r="R32" s="264" t="str">
        <f t="shared" si="2"/>
        <v/>
      </c>
      <c r="S32" s="262"/>
      <c r="T32" s="262"/>
      <c r="U32" s="263"/>
      <c r="V32" s="263"/>
      <c r="W32" s="263"/>
    </row>
    <row r="33" spans="1:23" s="182" customFormat="1" ht="18.95" hidden="1" customHeight="1" x14ac:dyDescent="0.25">
      <c r="A33" s="183">
        <v>26</v>
      </c>
      <c r="B33" s="188" t="str">
        <f>IF(NOMINA!B26="","",NOMINA!B26)</f>
        <v xml:space="preserve">  </v>
      </c>
      <c r="C33" s="259" t="str">
        <f>IF('EVAL SER Y DECIDIR'!H33="","",'EVAL SER Y DECIDIR'!H33)</f>
        <v/>
      </c>
      <c r="D33" s="156"/>
      <c r="E33" s="156"/>
      <c r="F33" s="156"/>
      <c r="G33" s="156"/>
      <c r="H33" s="157"/>
      <c r="I33" s="265" t="str">
        <f t="shared" si="0"/>
        <v/>
      </c>
      <c r="J33" s="159"/>
      <c r="K33" s="156"/>
      <c r="L33" s="156"/>
      <c r="M33" s="156"/>
      <c r="N33" s="156"/>
      <c r="O33" s="265" t="str">
        <f t="shared" si="1"/>
        <v/>
      </c>
      <c r="P33" s="259" t="str">
        <f>IF('EVAL SER Y DECIDIR'!N33="","",'EVAL SER Y DECIDIR'!N33)</f>
        <v/>
      </c>
      <c r="Q33" s="160" t="str">
        <f>IF(AUTOEVALUACIÓN!C33="","",AUTOEVALUACIÓN!C33)</f>
        <v/>
      </c>
      <c r="R33" s="264" t="str">
        <f t="shared" si="2"/>
        <v/>
      </c>
      <c r="S33" s="262"/>
      <c r="T33" s="262"/>
      <c r="U33" s="263"/>
      <c r="V33" s="263"/>
      <c r="W33" s="263"/>
    </row>
    <row r="34" spans="1:23" s="182" customFormat="1" ht="18.95" hidden="1" customHeight="1" x14ac:dyDescent="0.25">
      <c r="A34" s="183">
        <v>27</v>
      </c>
      <c r="B34" s="188" t="str">
        <f>IF(NOMINA!B27="","",NOMINA!B27)</f>
        <v xml:space="preserve">  </v>
      </c>
      <c r="C34" s="259" t="str">
        <f>IF('EVAL SER Y DECIDIR'!H34="","",'EVAL SER Y DECIDIR'!H34)</f>
        <v/>
      </c>
      <c r="D34" s="156"/>
      <c r="E34" s="156"/>
      <c r="F34" s="156"/>
      <c r="G34" s="156"/>
      <c r="H34" s="157"/>
      <c r="I34" s="265" t="str">
        <f t="shared" si="0"/>
        <v/>
      </c>
      <c r="J34" s="159"/>
      <c r="K34" s="156"/>
      <c r="L34" s="156"/>
      <c r="M34" s="156"/>
      <c r="N34" s="156"/>
      <c r="O34" s="265" t="str">
        <f t="shared" si="1"/>
        <v/>
      </c>
      <c r="P34" s="259" t="str">
        <f>IF('EVAL SER Y DECIDIR'!N34="","",'EVAL SER Y DECIDIR'!N34)</f>
        <v/>
      </c>
      <c r="Q34" s="160" t="str">
        <f>IF(AUTOEVALUACIÓN!C34="","",AUTOEVALUACIÓN!C34)</f>
        <v/>
      </c>
      <c r="R34" s="264" t="str">
        <f t="shared" si="2"/>
        <v/>
      </c>
      <c r="S34" s="262"/>
      <c r="T34" s="262"/>
      <c r="U34" s="263"/>
      <c r="V34" s="263"/>
      <c r="W34" s="263"/>
    </row>
    <row r="35" spans="1:23" s="182" customFormat="1" ht="18.95" hidden="1" customHeight="1" x14ac:dyDescent="0.25">
      <c r="A35" s="183">
        <v>28</v>
      </c>
      <c r="B35" s="188" t="str">
        <f>IF(NOMINA!B28="","",NOMINA!B28)</f>
        <v xml:space="preserve">  </v>
      </c>
      <c r="C35" s="259" t="str">
        <f>IF('EVAL SER Y DECIDIR'!H35="","",'EVAL SER Y DECIDIR'!H35)</f>
        <v/>
      </c>
      <c r="D35" s="156"/>
      <c r="E35" s="156"/>
      <c r="F35" s="156"/>
      <c r="G35" s="156"/>
      <c r="H35" s="157"/>
      <c r="I35" s="265" t="str">
        <f t="shared" si="0"/>
        <v/>
      </c>
      <c r="J35" s="159"/>
      <c r="K35" s="156"/>
      <c r="L35" s="156"/>
      <c r="M35" s="156"/>
      <c r="N35" s="156"/>
      <c r="O35" s="265" t="str">
        <f t="shared" si="1"/>
        <v/>
      </c>
      <c r="P35" s="259" t="str">
        <f>IF('EVAL SER Y DECIDIR'!N35="","",'EVAL SER Y DECIDIR'!N35)</f>
        <v/>
      </c>
      <c r="Q35" s="160" t="str">
        <f>IF(AUTOEVALUACIÓN!C35="","",AUTOEVALUACIÓN!C35)</f>
        <v/>
      </c>
      <c r="R35" s="264" t="str">
        <f t="shared" si="2"/>
        <v/>
      </c>
      <c r="S35" s="262"/>
      <c r="T35" s="262"/>
      <c r="U35" s="263"/>
      <c r="V35" s="263"/>
      <c r="W35" s="263"/>
    </row>
    <row r="36" spans="1:23" s="182" customFormat="1" ht="18.95" hidden="1" customHeight="1" x14ac:dyDescent="0.25">
      <c r="A36" s="183">
        <v>29</v>
      </c>
      <c r="B36" s="188" t="str">
        <f>IF(NOMINA!B29="","",NOMINA!B29)</f>
        <v xml:space="preserve">  </v>
      </c>
      <c r="C36" s="259" t="str">
        <f>IF('EVAL SER Y DECIDIR'!H36="","",'EVAL SER Y DECIDIR'!H36)</f>
        <v/>
      </c>
      <c r="D36" s="156"/>
      <c r="E36" s="156"/>
      <c r="F36" s="156"/>
      <c r="G36" s="156"/>
      <c r="H36" s="157"/>
      <c r="I36" s="265" t="str">
        <f t="shared" si="0"/>
        <v/>
      </c>
      <c r="J36" s="159"/>
      <c r="K36" s="156"/>
      <c r="L36" s="156"/>
      <c r="M36" s="156"/>
      <c r="N36" s="156"/>
      <c r="O36" s="265" t="str">
        <f t="shared" si="1"/>
        <v/>
      </c>
      <c r="P36" s="259" t="str">
        <f>IF('EVAL SER Y DECIDIR'!N36="","",'EVAL SER Y DECIDIR'!N36)</f>
        <v/>
      </c>
      <c r="Q36" s="160" t="str">
        <f>IF(AUTOEVALUACIÓN!C36="","",AUTOEVALUACIÓN!C36)</f>
        <v/>
      </c>
      <c r="R36" s="264" t="str">
        <f t="shared" si="2"/>
        <v/>
      </c>
      <c r="S36" s="262"/>
      <c r="T36" s="262"/>
      <c r="U36" s="263"/>
      <c r="V36" s="263"/>
      <c r="W36" s="263"/>
    </row>
    <row r="37" spans="1:23" s="182" customFormat="1" ht="18.95" hidden="1" customHeight="1" x14ac:dyDescent="0.25">
      <c r="A37" s="183">
        <v>30</v>
      </c>
      <c r="B37" s="188" t="str">
        <f>IF(NOMINA!B30="","",NOMINA!B30)</f>
        <v xml:space="preserve">  </v>
      </c>
      <c r="C37" s="259" t="str">
        <f>IF('EVAL SER Y DECIDIR'!H37="","",'EVAL SER Y DECIDIR'!H37)</f>
        <v/>
      </c>
      <c r="D37" s="156"/>
      <c r="E37" s="156"/>
      <c r="F37" s="156"/>
      <c r="G37" s="156"/>
      <c r="H37" s="157"/>
      <c r="I37" s="265" t="str">
        <f t="shared" si="0"/>
        <v/>
      </c>
      <c r="J37" s="159"/>
      <c r="K37" s="156"/>
      <c r="L37" s="156"/>
      <c r="M37" s="156"/>
      <c r="N37" s="156"/>
      <c r="O37" s="265" t="str">
        <f t="shared" si="1"/>
        <v/>
      </c>
      <c r="P37" s="259" t="str">
        <f>IF('EVAL SER Y DECIDIR'!N37="","",'EVAL SER Y DECIDIR'!N37)</f>
        <v/>
      </c>
      <c r="Q37" s="160" t="str">
        <f>IF(AUTOEVALUACIÓN!C37="","",AUTOEVALUACIÓN!C37)</f>
        <v/>
      </c>
      <c r="R37" s="264" t="str">
        <f t="shared" si="2"/>
        <v/>
      </c>
      <c r="S37" s="262"/>
      <c r="T37" s="262"/>
      <c r="U37" s="263"/>
      <c r="V37" s="263"/>
      <c r="W37" s="263"/>
    </row>
    <row r="38" spans="1:23" s="182" customFormat="1" ht="16.5" hidden="1" customHeight="1" x14ac:dyDescent="0.25">
      <c r="A38" s="183">
        <v>31</v>
      </c>
      <c r="B38" s="188" t="str">
        <f>IF(NOMINA!B31="","",NOMINA!B31)</f>
        <v xml:space="preserve">  </v>
      </c>
      <c r="C38" s="259" t="str">
        <f>IF('EVAL SER Y DECIDIR'!H38="","",'EVAL SER Y DECIDIR'!H38)</f>
        <v/>
      </c>
      <c r="D38" s="156"/>
      <c r="E38" s="156"/>
      <c r="F38" s="156"/>
      <c r="G38" s="156"/>
      <c r="H38" s="157"/>
      <c r="I38" s="265" t="str">
        <f t="shared" si="0"/>
        <v/>
      </c>
      <c r="J38" s="159"/>
      <c r="K38" s="156"/>
      <c r="L38" s="156"/>
      <c r="M38" s="156"/>
      <c r="N38" s="156"/>
      <c r="O38" s="265" t="str">
        <f t="shared" si="1"/>
        <v/>
      </c>
      <c r="P38" s="259" t="str">
        <f>IF('EVAL SER Y DECIDIR'!N38="","",'EVAL SER Y DECIDIR'!N38)</f>
        <v/>
      </c>
      <c r="Q38" s="160" t="str">
        <f>IF(AUTOEVALUACIÓN!C38="","",AUTOEVALUACIÓN!C38)</f>
        <v/>
      </c>
      <c r="R38" s="264" t="str">
        <f t="shared" si="2"/>
        <v/>
      </c>
      <c r="S38" s="262"/>
      <c r="T38" s="262"/>
      <c r="U38" s="263"/>
      <c r="V38" s="263"/>
      <c r="W38" s="263"/>
    </row>
    <row r="39" spans="1:23" s="182" customFormat="1" ht="16.5" hidden="1" customHeight="1" x14ac:dyDescent="0.25">
      <c r="A39" s="183">
        <v>32</v>
      </c>
      <c r="B39" s="188" t="str">
        <f>IF(NOMINA!B32="","",NOMINA!B32)</f>
        <v xml:space="preserve">  </v>
      </c>
      <c r="C39" s="259" t="str">
        <f>IF('EVAL SER Y DECIDIR'!H39="","",'EVAL SER Y DECIDIR'!H39)</f>
        <v/>
      </c>
      <c r="D39" s="156"/>
      <c r="E39" s="156"/>
      <c r="F39" s="156"/>
      <c r="G39" s="156"/>
      <c r="H39" s="157"/>
      <c r="I39" s="265" t="str">
        <f t="shared" si="0"/>
        <v/>
      </c>
      <c r="J39" s="159"/>
      <c r="K39" s="156"/>
      <c r="L39" s="156"/>
      <c r="M39" s="156"/>
      <c r="N39" s="156"/>
      <c r="O39" s="265" t="str">
        <f t="shared" si="1"/>
        <v/>
      </c>
      <c r="P39" s="259" t="str">
        <f>IF('EVAL SER Y DECIDIR'!N39="","",'EVAL SER Y DECIDIR'!N39)</f>
        <v/>
      </c>
      <c r="Q39" s="160" t="str">
        <f>IF(AUTOEVALUACIÓN!C39="","",AUTOEVALUACIÓN!C39)</f>
        <v/>
      </c>
      <c r="R39" s="264" t="str">
        <f t="shared" si="2"/>
        <v/>
      </c>
      <c r="S39" s="262"/>
      <c r="T39" s="262"/>
      <c r="U39" s="263"/>
      <c r="V39" s="263"/>
      <c r="W39" s="263"/>
    </row>
    <row r="40" spans="1:23" s="182" customFormat="1" ht="16.5" hidden="1" customHeight="1" x14ac:dyDescent="0.25">
      <c r="A40" s="183">
        <v>33</v>
      </c>
      <c r="B40" s="188" t="str">
        <f>IF(NOMINA!B33="","",NOMINA!B33)</f>
        <v xml:space="preserve">  </v>
      </c>
      <c r="C40" s="259" t="str">
        <f>IF('EVAL SER Y DECIDIR'!H40="","",'EVAL SER Y DECIDIR'!H40)</f>
        <v/>
      </c>
      <c r="D40" s="156"/>
      <c r="E40" s="156"/>
      <c r="F40" s="156"/>
      <c r="G40" s="156"/>
      <c r="H40" s="157"/>
      <c r="I40" s="265" t="str">
        <f t="shared" si="0"/>
        <v/>
      </c>
      <c r="J40" s="159"/>
      <c r="K40" s="156"/>
      <c r="L40" s="156"/>
      <c r="M40" s="156"/>
      <c r="N40" s="156"/>
      <c r="O40" s="265" t="str">
        <f t="shared" si="1"/>
        <v/>
      </c>
      <c r="P40" s="259" t="str">
        <f>IF('EVAL SER Y DECIDIR'!N40="","",'EVAL SER Y DECIDIR'!N40)</f>
        <v/>
      </c>
      <c r="Q40" s="160" t="str">
        <f>IF(AUTOEVALUACIÓN!C40="","",AUTOEVALUACIÓN!C40)</f>
        <v/>
      </c>
      <c r="R40" s="264" t="str">
        <f t="shared" si="2"/>
        <v/>
      </c>
      <c r="S40" s="262"/>
      <c r="T40" s="262"/>
      <c r="U40" s="263"/>
      <c r="V40" s="263"/>
      <c r="W40" s="263"/>
    </row>
    <row r="41" spans="1:23" s="182" customFormat="1" ht="16.5" hidden="1" customHeight="1" x14ac:dyDescent="0.25">
      <c r="A41" s="183">
        <v>34</v>
      </c>
      <c r="B41" s="188" t="str">
        <f>IF(NOMINA!B34="","",NOMINA!B34)</f>
        <v xml:space="preserve">  </v>
      </c>
      <c r="C41" s="259" t="str">
        <f>IF('EVAL SER Y DECIDIR'!H41="","",'EVAL SER Y DECIDIR'!H41)</f>
        <v/>
      </c>
      <c r="D41" s="156"/>
      <c r="E41" s="156"/>
      <c r="F41" s="156"/>
      <c r="G41" s="156"/>
      <c r="H41" s="157"/>
      <c r="I41" s="265" t="str">
        <f t="shared" si="0"/>
        <v/>
      </c>
      <c r="J41" s="159"/>
      <c r="K41" s="156"/>
      <c r="L41" s="156"/>
      <c r="M41" s="156"/>
      <c r="N41" s="156"/>
      <c r="O41" s="265" t="str">
        <f t="shared" si="1"/>
        <v/>
      </c>
      <c r="P41" s="259" t="str">
        <f>IF('EVAL SER Y DECIDIR'!N41="","",'EVAL SER Y DECIDIR'!N41)</f>
        <v/>
      </c>
      <c r="Q41" s="160" t="str">
        <f>IF(AUTOEVALUACIÓN!C41="","",AUTOEVALUACIÓN!C41)</f>
        <v/>
      </c>
      <c r="R41" s="264" t="str">
        <f t="shared" si="2"/>
        <v/>
      </c>
      <c r="S41" s="262"/>
      <c r="T41" s="262"/>
      <c r="U41" s="263"/>
      <c r="V41" s="263"/>
      <c r="W41" s="263"/>
    </row>
    <row r="42" spans="1:23" s="182" customFormat="1" ht="16.5" hidden="1" customHeight="1" x14ac:dyDescent="0.25">
      <c r="A42" s="183">
        <v>35</v>
      </c>
      <c r="B42" s="188" t="str">
        <f>IF(NOMINA!B35="","",NOMINA!B35)</f>
        <v xml:space="preserve">  </v>
      </c>
      <c r="C42" s="259" t="str">
        <f>IF('EVAL SER Y DECIDIR'!H42="","",'EVAL SER Y DECIDIR'!H42)</f>
        <v/>
      </c>
      <c r="D42" s="156"/>
      <c r="E42" s="156"/>
      <c r="F42" s="156"/>
      <c r="G42" s="156"/>
      <c r="H42" s="157"/>
      <c r="I42" s="265" t="str">
        <f t="shared" si="0"/>
        <v/>
      </c>
      <c r="J42" s="159"/>
      <c r="K42" s="156"/>
      <c r="L42" s="156"/>
      <c r="M42" s="156"/>
      <c r="N42" s="156"/>
      <c r="O42" s="265" t="str">
        <f t="shared" si="1"/>
        <v/>
      </c>
      <c r="P42" s="259" t="str">
        <f>IF('EVAL SER Y DECIDIR'!N42="","",'EVAL SER Y DECIDIR'!N42)</f>
        <v/>
      </c>
      <c r="Q42" s="160" t="str">
        <f>IF(AUTOEVALUACIÓN!C42="","",AUTOEVALUACIÓN!C42)</f>
        <v/>
      </c>
      <c r="R42" s="264" t="str">
        <f t="shared" si="2"/>
        <v/>
      </c>
      <c r="S42" s="262"/>
      <c r="T42" s="262"/>
      <c r="U42" s="263"/>
      <c r="V42" s="263"/>
      <c r="W42" s="263"/>
    </row>
    <row r="43" spans="1:23" s="182" customFormat="1" ht="15.6" hidden="1" customHeight="1" x14ac:dyDescent="0.25">
      <c r="A43" s="183">
        <v>36</v>
      </c>
      <c r="B43" s="188" t="str">
        <f>IF(NOMINA!B36="","",NOMINA!B36)</f>
        <v xml:space="preserve">  </v>
      </c>
      <c r="C43" s="259" t="str">
        <f>IF('EVAL SER Y DECIDIR'!H43="","",'EVAL SER Y DECIDIR'!H43)</f>
        <v/>
      </c>
      <c r="D43" s="156"/>
      <c r="E43" s="156"/>
      <c r="F43" s="156"/>
      <c r="G43" s="156"/>
      <c r="H43" s="157"/>
      <c r="I43" s="265" t="str">
        <f t="shared" si="0"/>
        <v/>
      </c>
      <c r="J43" s="159"/>
      <c r="K43" s="156"/>
      <c r="L43" s="156"/>
      <c r="M43" s="156"/>
      <c r="N43" s="156"/>
      <c r="O43" s="265" t="str">
        <f t="shared" si="1"/>
        <v/>
      </c>
      <c r="P43" s="259" t="str">
        <f>IF('EVAL SER Y DECIDIR'!N43="","",'EVAL SER Y DECIDIR'!N43)</f>
        <v/>
      </c>
      <c r="Q43" s="160" t="str">
        <f>IF(AUTOEVALUACIÓN!C43="","",AUTOEVALUACIÓN!C43)</f>
        <v/>
      </c>
      <c r="R43" s="264" t="str">
        <f t="shared" si="2"/>
        <v/>
      </c>
      <c r="S43" s="262"/>
      <c r="T43" s="262"/>
      <c r="U43" s="263"/>
      <c r="V43" s="263"/>
      <c r="W43" s="263"/>
    </row>
    <row r="44" spans="1:23" s="182" customFormat="1" ht="15.6" hidden="1" customHeight="1" x14ac:dyDescent="0.25">
      <c r="A44" s="183">
        <v>37</v>
      </c>
      <c r="B44" s="188" t="str">
        <f>IF(NOMINA!B37="","",NOMINA!B37)</f>
        <v xml:space="preserve">  </v>
      </c>
      <c r="C44" s="259" t="str">
        <f>IF('EVAL SER Y DECIDIR'!H44="","",'EVAL SER Y DECIDIR'!H44)</f>
        <v/>
      </c>
      <c r="D44" s="156"/>
      <c r="E44" s="156"/>
      <c r="F44" s="156"/>
      <c r="G44" s="156"/>
      <c r="H44" s="157"/>
      <c r="I44" s="265" t="str">
        <f t="shared" si="0"/>
        <v/>
      </c>
      <c r="J44" s="159"/>
      <c r="K44" s="156"/>
      <c r="L44" s="156"/>
      <c r="M44" s="156"/>
      <c r="N44" s="156"/>
      <c r="O44" s="265" t="str">
        <f t="shared" si="1"/>
        <v/>
      </c>
      <c r="P44" s="259" t="str">
        <f>IF('EVAL SER Y DECIDIR'!N44="","",'EVAL SER Y DECIDIR'!N44)</f>
        <v/>
      </c>
      <c r="Q44" s="160" t="str">
        <f>IF(AUTOEVALUACIÓN!C44="","",AUTOEVALUACIÓN!C44)</f>
        <v/>
      </c>
      <c r="R44" s="264" t="str">
        <f t="shared" si="2"/>
        <v/>
      </c>
      <c r="S44" s="262"/>
      <c r="T44" s="262"/>
      <c r="U44" s="263"/>
      <c r="V44" s="263"/>
      <c r="W44" s="263"/>
    </row>
    <row r="45" spans="1:23" s="182" customFormat="1" ht="15.6" hidden="1" customHeight="1" x14ac:dyDescent="0.25">
      <c r="A45" s="183">
        <v>38</v>
      </c>
      <c r="B45" s="188" t="str">
        <f>IF(NOMINA!B38="","",NOMINA!B38)</f>
        <v xml:space="preserve">  </v>
      </c>
      <c r="C45" s="259" t="str">
        <f>IF('EVAL SER Y DECIDIR'!H45="","",'EVAL SER Y DECIDIR'!H45)</f>
        <v/>
      </c>
      <c r="D45" s="156"/>
      <c r="E45" s="156"/>
      <c r="F45" s="156"/>
      <c r="G45" s="156"/>
      <c r="H45" s="157"/>
      <c r="I45" s="265" t="str">
        <f t="shared" si="0"/>
        <v/>
      </c>
      <c r="J45" s="159"/>
      <c r="K45" s="156"/>
      <c r="L45" s="156"/>
      <c r="M45" s="156"/>
      <c r="N45" s="156"/>
      <c r="O45" s="265" t="str">
        <f t="shared" si="1"/>
        <v/>
      </c>
      <c r="P45" s="259" t="str">
        <f>IF('EVAL SER Y DECIDIR'!N45="","",'EVAL SER Y DECIDIR'!N45)</f>
        <v/>
      </c>
      <c r="Q45" s="160" t="str">
        <f>IF(AUTOEVALUACIÓN!C45="","",AUTOEVALUACIÓN!C45)</f>
        <v/>
      </c>
      <c r="R45" s="264" t="str">
        <f t="shared" si="2"/>
        <v/>
      </c>
      <c r="S45" s="263"/>
      <c r="T45" s="263"/>
      <c r="U45" s="263"/>
      <c r="V45" s="263"/>
      <c r="W45" s="263"/>
    </row>
    <row r="46" spans="1:23" s="182" customFormat="1" ht="14.45" hidden="1" customHeight="1" x14ac:dyDescent="0.25">
      <c r="A46" s="183">
        <v>39</v>
      </c>
      <c r="B46" s="188" t="str">
        <f>IF(NOMINA!B39="","",NOMINA!B39)</f>
        <v xml:space="preserve">  </v>
      </c>
      <c r="C46" s="259" t="str">
        <f>IF('EVAL SER Y DECIDIR'!H46="","",'EVAL SER Y DECIDIR'!H46)</f>
        <v/>
      </c>
      <c r="D46" s="156"/>
      <c r="E46" s="156"/>
      <c r="F46" s="156"/>
      <c r="G46" s="156"/>
      <c r="H46" s="157"/>
      <c r="I46" s="265" t="str">
        <f t="shared" si="0"/>
        <v/>
      </c>
      <c r="J46" s="159"/>
      <c r="K46" s="156"/>
      <c r="L46" s="156"/>
      <c r="M46" s="156"/>
      <c r="N46" s="156"/>
      <c r="O46" s="265" t="str">
        <f t="shared" si="1"/>
        <v/>
      </c>
      <c r="P46" s="259" t="str">
        <f>IF('EVAL SER Y DECIDIR'!N46="","",'EVAL SER Y DECIDIR'!N46)</f>
        <v/>
      </c>
      <c r="Q46" s="160" t="str">
        <f>IF(AUTOEVALUACIÓN!C46="","",AUTOEVALUACIÓN!C46)</f>
        <v/>
      </c>
      <c r="R46" s="264" t="str">
        <f t="shared" si="2"/>
        <v/>
      </c>
      <c r="S46" s="263"/>
      <c r="T46" s="263"/>
      <c r="U46" s="263"/>
      <c r="V46" s="263"/>
      <c r="W46" s="263"/>
    </row>
    <row r="47" spans="1:23" s="182" customFormat="1" ht="14.45" hidden="1" customHeight="1" x14ac:dyDescent="0.25">
      <c r="A47" s="183">
        <v>40</v>
      </c>
      <c r="B47" s="188" t="str">
        <f>IF(NOMINA!B40="","",NOMINA!B40)</f>
        <v xml:space="preserve">  </v>
      </c>
      <c r="C47" s="259" t="str">
        <f>IF('EVAL SER Y DECIDIR'!H47="","",'EVAL SER Y DECIDIR'!H47)</f>
        <v/>
      </c>
      <c r="D47" s="156"/>
      <c r="E47" s="156"/>
      <c r="F47" s="156"/>
      <c r="G47" s="156"/>
      <c r="H47" s="157"/>
      <c r="I47" s="265" t="str">
        <f t="shared" si="0"/>
        <v/>
      </c>
      <c r="J47" s="159"/>
      <c r="K47" s="156"/>
      <c r="L47" s="156"/>
      <c r="M47" s="156"/>
      <c r="N47" s="156"/>
      <c r="O47" s="265" t="str">
        <f t="shared" si="1"/>
        <v/>
      </c>
      <c r="P47" s="259" t="str">
        <f>IF('EVAL SER Y DECIDIR'!N47="","",'EVAL SER Y DECIDIR'!N47)</f>
        <v/>
      </c>
      <c r="Q47" s="160" t="str">
        <f>IF(AUTOEVALUACIÓN!C47="","",AUTOEVALUACIÓN!C47)</f>
        <v/>
      </c>
      <c r="R47" s="264" t="str">
        <f t="shared" si="2"/>
        <v/>
      </c>
      <c r="S47" s="263"/>
      <c r="T47" s="263"/>
      <c r="U47" s="263"/>
      <c r="V47" s="263"/>
      <c r="W47" s="263"/>
    </row>
    <row r="48" spans="1:23" s="182" customFormat="1" ht="14.45" hidden="1" customHeight="1" x14ac:dyDescent="0.25">
      <c r="A48" s="183">
        <v>41</v>
      </c>
      <c r="B48" s="188" t="str">
        <f>IF(NOMINA!B41="","",NOMINA!B41)</f>
        <v xml:space="preserve">  </v>
      </c>
      <c r="C48" s="259" t="str">
        <f>IF('EVAL SER Y DECIDIR'!H48="","",'EVAL SER Y DECIDIR'!H48)</f>
        <v/>
      </c>
      <c r="D48" s="156"/>
      <c r="E48" s="156"/>
      <c r="F48" s="156"/>
      <c r="G48" s="156"/>
      <c r="H48" s="157"/>
      <c r="I48" s="265" t="str">
        <f t="shared" si="0"/>
        <v/>
      </c>
      <c r="J48" s="159"/>
      <c r="K48" s="156"/>
      <c r="L48" s="156"/>
      <c r="M48" s="156"/>
      <c r="N48" s="156"/>
      <c r="O48" s="265" t="str">
        <f t="shared" si="1"/>
        <v/>
      </c>
      <c r="P48" s="259" t="str">
        <f>IF('EVAL SER Y DECIDIR'!N48="","",'EVAL SER Y DECIDIR'!N48)</f>
        <v/>
      </c>
      <c r="Q48" s="160" t="str">
        <f>IF(AUTOEVALUACIÓN!C48="","",AUTOEVALUACIÓN!C48)</f>
        <v/>
      </c>
      <c r="R48" s="264" t="str">
        <f t="shared" si="2"/>
        <v/>
      </c>
      <c r="S48" s="263"/>
      <c r="T48" s="263"/>
      <c r="U48" s="263"/>
      <c r="V48" s="263"/>
      <c r="W48" s="263"/>
    </row>
    <row r="49" spans="1:23" s="182" customFormat="1" ht="14.45" hidden="1" customHeight="1" x14ac:dyDescent="0.25">
      <c r="A49" s="183">
        <v>42</v>
      </c>
      <c r="B49" s="188" t="str">
        <f>IF(NOMINA!B42="","",NOMINA!B42)</f>
        <v xml:space="preserve">  </v>
      </c>
      <c r="C49" s="259" t="str">
        <f>IF('EVAL SER Y DECIDIR'!H49="","",'EVAL SER Y DECIDIR'!H49)</f>
        <v/>
      </c>
      <c r="D49" s="156"/>
      <c r="E49" s="156"/>
      <c r="F49" s="156"/>
      <c r="G49" s="156"/>
      <c r="H49" s="157"/>
      <c r="I49" s="265" t="str">
        <f t="shared" si="0"/>
        <v/>
      </c>
      <c r="J49" s="159"/>
      <c r="K49" s="156"/>
      <c r="L49" s="156"/>
      <c r="M49" s="156"/>
      <c r="N49" s="156"/>
      <c r="O49" s="265" t="str">
        <f t="shared" si="1"/>
        <v/>
      </c>
      <c r="P49" s="259" t="str">
        <f>IF('EVAL SER Y DECIDIR'!N49="","",'EVAL SER Y DECIDIR'!N49)</f>
        <v/>
      </c>
      <c r="Q49" s="160" t="str">
        <f>IF(AUTOEVALUACIÓN!C49="","",AUTOEVALUACIÓN!C49)</f>
        <v/>
      </c>
      <c r="R49" s="264" t="str">
        <f t="shared" si="2"/>
        <v/>
      </c>
      <c r="S49" s="263"/>
      <c r="T49" s="263"/>
      <c r="U49" s="263"/>
      <c r="V49" s="263"/>
      <c r="W49" s="263"/>
    </row>
    <row r="50" spans="1:23" s="182" customFormat="1" ht="15" hidden="1" customHeight="1" x14ac:dyDescent="0.25">
      <c r="A50" s="183">
        <v>43</v>
      </c>
      <c r="B50" s="188" t="str">
        <f>IF(NOMINA!B43="","",NOMINA!B43)</f>
        <v xml:space="preserve">  </v>
      </c>
      <c r="C50" s="259" t="str">
        <f>IF('EVAL SER Y DECIDIR'!H50="","",'EVAL SER Y DECIDIR'!H50)</f>
        <v/>
      </c>
      <c r="D50" s="156"/>
      <c r="E50" s="156"/>
      <c r="F50" s="156"/>
      <c r="G50" s="156"/>
      <c r="H50" s="157"/>
      <c r="I50" s="265" t="str">
        <f t="shared" si="0"/>
        <v/>
      </c>
      <c r="J50" s="159"/>
      <c r="K50" s="156"/>
      <c r="L50" s="156"/>
      <c r="M50" s="156"/>
      <c r="N50" s="156"/>
      <c r="O50" s="265" t="str">
        <f t="shared" si="1"/>
        <v/>
      </c>
      <c r="P50" s="259" t="str">
        <f>IF('EVAL SER Y DECIDIR'!N50="","",'EVAL SER Y DECIDIR'!N50)</f>
        <v/>
      </c>
      <c r="Q50" s="160" t="str">
        <f>IF(AUTOEVALUACIÓN!C50="","",AUTOEVALUACIÓN!C50)</f>
        <v/>
      </c>
      <c r="R50" s="264" t="str">
        <f t="shared" si="2"/>
        <v/>
      </c>
      <c r="S50" s="263"/>
      <c r="T50" s="263"/>
      <c r="U50" s="263"/>
      <c r="V50" s="263"/>
      <c r="W50" s="263"/>
    </row>
    <row r="51" spans="1:23" s="182" customFormat="1" ht="15" hidden="1" customHeight="1" x14ac:dyDescent="0.25">
      <c r="A51" s="183">
        <v>44</v>
      </c>
      <c r="B51" s="188" t="str">
        <f>IF(NOMINA!B44="","",NOMINA!B44)</f>
        <v xml:space="preserve">  </v>
      </c>
      <c r="C51" s="259" t="str">
        <f>IF('EVAL SER Y DECIDIR'!H51="","",'EVAL SER Y DECIDIR'!H51)</f>
        <v/>
      </c>
      <c r="D51" s="156"/>
      <c r="E51" s="156"/>
      <c r="F51" s="156"/>
      <c r="G51" s="156"/>
      <c r="H51" s="157"/>
      <c r="I51" s="265" t="str">
        <f t="shared" si="0"/>
        <v/>
      </c>
      <c r="J51" s="159"/>
      <c r="K51" s="156"/>
      <c r="L51" s="156"/>
      <c r="M51" s="156"/>
      <c r="N51" s="156"/>
      <c r="O51" s="265" t="str">
        <f t="shared" si="1"/>
        <v/>
      </c>
      <c r="P51" s="259" t="str">
        <f>IF('EVAL SER Y DECIDIR'!N51="","",'EVAL SER Y DECIDIR'!N51)</f>
        <v/>
      </c>
      <c r="Q51" s="160" t="str">
        <f>IF(AUTOEVALUACIÓN!C51="","",AUTOEVALUACIÓN!C51)</f>
        <v/>
      </c>
      <c r="R51" s="264" t="str">
        <f t="shared" si="2"/>
        <v/>
      </c>
      <c r="S51" s="263"/>
      <c r="T51" s="263"/>
      <c r="U51" s="263"/>
      <c r="V51" s="263"/>
      <c r="W51" s="263"/>
    </row>
    <row r="52" spans="1:23" s="182" customFormat="1" ht="15" hidden="1" customHeight="1" x14ac:dyDescent="0.25">
      <c r="A52" s="183">
        <v>45</v>
      </c>
      <c r="B52" s="188" t="str">
        <f>IF(NOMINA!B45="","",NOMINA!B45)</f>
        <v xml:space="preserve">  </v>
      </c>
      <c r="C52" s="259" t="str">
        <f>IF('EVAL SER Y DECIDIR'!H52="","",'EVAL SER Y DECIDIR'!H52)</f>
        <v/>
      </c>
      <c r="D52" s="156"/>
      <c r="E52" s="156"/>
      <c r="F52" s="156"/>
      <c r="G52" s="156"/>
      <c r="H52" s="157"/>
      <c r="I52" s="265" t="str">
        <f t="shared" si="0"/>
        <v/>
      </c>
      <c r="J52" s="159"/>
      <c r="K52" s="156"/>
      <c r="L52" s="156"/>
      <c r="M52" s="156"/>
      <c r="N52" s="156"/>
      <c r="O52" s="265" t="str">
        <f t="shared" si="1"/>
        <v/>
      </c>
      <c r="P52" s="259" t="str">
        <f>IF('EVAL SER Y DECIDIR'!N52="","",'EVAL SER Y DECIDIR'!N52)</f>
        <v/>
      </c>
      <c r="Q52" s="160" t="str">
        <f>IF(AUTOEVALUACIÓN!C52="","",AUTOEVALUACIÓN!C52)</f>
        <v/>
      </c>
      <c r="R52" s="264" t="str">
        <f t="shared" si="2"/>
        <v/>
      </c>
      <c r="S52" s="263"/>
      <c r="T52" s="263"/>
      <c r="U52" s="263"/>
      <c r="V52" s="263"/>
      <c r="W52" s="263"/>
    </row>
    <row r="53" spans="1:23" s="182" customFormat="1" ht="15" hidden="1" customHeight="1" x14ac:dyDescent="0.25">
      <c r="A53" s="183">
        <v>46</v>
      </c>
      <c r="B53" s="188" t="str">
        <f>IF(NOMINA!B46="","",NOMINA!B46)</f>
        <v/>
      </c>
      <c r="C53" s="155" t="str">
        <f>IF('EVAL SER Y DECIDIR'!H53="","",'EVAL SER Y DECIDIR'!H53)</f>
        <v/>
      </c>
      <c r="D53" s="156"/>
      <c r="E53" s="156"/>
      <c r="F53" s="156"/>
      <c r="G53" s="156"/>
      <c r="H53" s="157"/>
      <c r="I53" s="158" t="str">
        <f t="shared" ref="I53:I55" si="3">IF(ISERROR(ROUND(AVERAGE(D53:H53),0)),"",ROUND(AVERAGE(D53:H53),0))</f>
        <v/>
      </c>
      <c r="J53" s="159"/>
      <c r="K53" s="156"/>
      <c r="L53" s="156"/>
      <c r="M53" s="156"/>
      <c r="N53" s="156"/>
      <c r="O53" s="158" t="str">
        <f t="shared" ref="O53:O55" si="4">IF(ISERROR(ROUND(AVERAGE(J53:N53),0)),"",ROUND(AVERAGE(J53:N53),0))</f>
        <v/>
      </c>
      <c r="P53" s="155" t="str">
        <f>IF('EVAL SER Y DECIDIR'!N53="","",'EVAL SER Y DECIDIR'!N53)</f>
        <v/>
      </c>
      <c r="Q53" s="160" t="str">
        <f>IF(AUTOEVALUACIÓN!C53="","",AUTOEVALUACIÓN!C53)</f>
        <v/>
      </c>
      <c r="R53" s="264" t="str">
        <f t="shared" si="2"/>
        <v/>
      </c>
      <c r="S53" s="263"/>
      <c r="T53" s="263"/>
      <c r="U53" s="263"/>
      <c r="V53" s="263"/>
      <c r="W53" s="263"/>
    </row>
    <row r="54" spans="1:23" s="182" customFormat="1" ht="15" hidden="1" customHeight="1" x14ac:dyDescent="0.25">
      <c r="A54" s="183">
        <v>47</v>
      </c>
      <c r="B54" s="188" t="str">
        <f>IF(NOMINA!B47="","",NOMINA!B47)</f>
        <v/>
      </c>
      <c r="C54" s="155" t="str">
        <f>IF('EVAL SER Y DECIDIR'!H54="","",'EVAL SER Y DECIDIR'!H54)</f>
        <v/>
      </c>
      <c r="D54" s="156"/>
      <c r="E54" s="156"/>
      <c r="F54" s="156"/>
      <c r="G54" s="156"/>
      <c r="H54" s="157"/>
      <c r="I54" s="158" t="str">
        <f t="shared" si="3"/>
        <v/>
      </c>
      <c r="J54" s="159"/>
      <c r="K54" s="156"/>
      <c r="L54" s="156"/>
      <c r="M54" s="156"/>
      <c r="N54" s="156"/>
      <c r="O54" s="158" t="str">
        <f t="shared" si="4"/>
        <v/>
      </c>
      <c r="P54" s="155" t="str">
        <f>IF('EVAL SER Y DECIDIR'!N54="","",'EVAL SER Y DECIDIR'!N54)</f>
        <v/>
      </c>
      <c r="Q54" s="160" t="str">
        <f>IF(AUTOEVALUACIÓN!C54="","",AUTOEVALUACIÓN!C54)</f>
        <v/>
      </c>
      <c r="R54" s="264" t="str">
        <f t="shared" si="2"/>
        <v/>
      </c>
      <c r="S54" s="263"/>
      <c r="T54" s="263"/>
      <c r="U54" s="263"/>
      <c r="V54" s="263"/>
      <c r="W54" s="263"/>
    </row>
    <row r="55" spans="1:23" ht="15" hidden="1" customHeight="1" x14ac:dyDescent="0.25">
      <c r="A55" s="104">
        <v>48</v>
      </c>
      <c r="B55" s="132" t="str">
        <f>IF(NOMINA!B48="","",NOMINA!B48)</f>
        <v/>
      </c>
      <c r="C55" s="155" t="str">
        <f>IF('EVAL SER Y DECIDIR'!H55="","",'EVAL SER Y DECIDIR'!H55)</f>
        <v/>
      </c>
      <c r="D55" s="95"/>
      <c r="E55" s="95"/>
      <c r="F55" s="95"/>
      <c r="G55" s="95"/>
      <c r="H55" s="96"/>
      <c r="I55" s="123" t="str">
        <f t="shared" si="3"/>
        <v/>
      </c>
      <c r="J55" s="94"/>
      <c r="K55" s="95"/>
      <c r="L55" s="95"/>
      <c r="M55" s="95"/>
      <c r="N55" s="95"/>
      <c r="O55" s="123" t="str">
        <f t="shared" si="4"/>
        <v/>
      </c>
      <c r="P55" s="155" t="str">
        <f>IF('EVAL SER Y DECIDIR'!N55="","",'EVAL SER Y DECIDIR'!N55)</f>
        <v/>
      </c>
      <c r="Q55" s="124" t="str">
        <f>IF(AUTOEVALUACIÓN!C55="","",AUTOEVALUACIÓN!C55)</f>
        <v/>
      </c>
      <c r="R55" s="264" t="str">
        <f t="shared" si="2"/>
        <v/>
      </c>
    </row>
  </sheetData>
  <sheetProtection sheet="1" formatCells="0" formatColumns="0" formatRows="0"/>
  <mergeCells count="20">
    <mergeCell ref="N6:N7"/>
    <mergeCell ref="O6:O7"/>
    <mergeCell ref="L6:L7"/>
    <mergeCell ref="E6:E7"/>
    <mergeCell ref="C5:C7"/>
    <mergeCell ref="P5:P7"/>
    <mergeCell ref="A2:R2"/>
    <mergeCell ref="R5:R7"/>
    <mergeCell ref="A5:A7"/>
    <mergeCell ref="D6:D7"/>
    <mergeCell ref="F6:F7"/>
    <mergeCell ref="G6:G7"/>
    <mergeCell ref="H6:H7"/>
    <mergeCell ref="Q5:Q7"/>
    <mergeCell ref="M6:M7"/>
    <mergeCell ref="I6:I7"/>
    <mergeCell ref="D5:I5"/>
    <mergeCell ref="J5:O5"/>
    <mergeCell ref="J6:J7"/>
    <mergeCell ref="K6:K7"/>
  </mergeCells>
  <phoneticPr fontId="53" type="noConversion"/>
  <conditionalFormatting sqref="R8:R55">
    <cfRule type="cellIs" dxfId="13" priority="1" operator="between">
      <formula>1</formula>
      <formula>50</formula>
    </cfRule>
  </conditionalFormatting>
  <dataValidations count="3">
    <dataValidation type="whole" allowBlank="1" showInputMessage="1" showErrorMessage="1" error="Ingrese solo numeros de 1 - 35" sqref="J53:N55 D53:H55" xr:uid="{0E32DED6-6D4F-43A6-8407-3891805B88AC}">
      <formula1>1</formula1>
      <formula2>35</formula2>
    </dataValidation>
    <dataValidation type="whole" allowBlank="1" showInputMessage="1" showErrorMessage="1" error="Ingrese solo numeros de 1 - 40" sqref="J8:N52" xr:uid="{B4BB82A3-EBA2-4261-9757-DD84AB33AA63}">
      <formula1>1</formula1>
      <formula2>40</formula2>
    </dataValidation>
    <dataValidation type="whole" allowBlank="1" showInputMessage="1" showErrorMessage="1" error="Ingrese solo numeros de 1 - 45" sqref="D8:H52" xr:uid="{3AA0ED23-00FC-440B-9BCF-E807B22C1F28}">
      <formula1>1</formula1>
      <formula2>45</formula2>
    </dataValidation>
  </dataValidations>
  <printOptions horizontalCentered="1"/>
  <pageMargins left="0.47244094488188981" right="0.19685039370078741" top="0.39370078740157483" bottom="0.19685039370078741" header="0.31496062992125984" footer="7.874015748031496E-2"/>
  <pageSetup scale="94" fitToHeight="0" orientation="portrait" horizontalDpi="4294967294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6">
    <tabColor rgb="FF660066"/>
    <pageSetUpPr fitToPage="1"/>
  </sheetPr>
  <dimension ref="A1:Y55"/>
  <sheetViews>
    <sheetView view="pageBreakPreview" zoomScaleNormal="100" zoomScaleSheetLayoutView="100" workbookViewId="0">
      <selection activeCell="R11" sqref="R11"/>
    </sheetView>
  </sheetViews>
  <sheetFormatPr baseColWidth="10" defaultColWidth="10.5703125" defaultRowHeight="15" x14ac:dyDescent="0.25"/>
  <cols>
    <col min="1" max="1" width="2.85546875" customWidth="1"/>
    <col min="2" max="2" width="33.5703125" customWidth="1"/>
    <col min="3" max="3" width="3.7109375" customWidth="1"/>
    <col min="4" max="9" width="4.7109375" customWidth="1"/>
    <col min="10" max="10" width="3.7109375" customWidth="1"/>
    <col min="11" max="16" width="4.7109375" customWidth="1"/>
    <col min="17" max="18" width="3.7109375" customWidth="1"/>
    <col min="19" max="19" width="2.7109375" customWidth="1"/>
    <col min="20" max="20" width="5.7109375" customWidth="1"/>
    <col min="21" max="25" width="5.7109375" style="261" customWidth="1"/>
    <col min="26" max="26" width="5.7109375" customWidth="1"/>
  </cols>
  <sheetData>
    <row r="1" spans="1:25" ht="12" customHeight="1" x14ac:dyDescent="0.25">
      <c r="A1" s="101" t="str">
        <f>NOMINA!$F$1</f>
        <v>U.E. "BEATRIZ HARTMANN DE BEDREGAL"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</row>
    <row r="2" spans="1:25" s="267" customFormat="1" ht="16.5" customHeight="1" x14ac:dyDescent="0.2">
      <c r="A2" s="471" t="s">
        <v>167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471"/>
      <c r="P2" s="471"/>
      <c r="Q2" s="471"/>
      <c r="R2" s="471"/>
      <c r="S2" s="471"/>
      <c r="T2" s="471"/>
    </row>
    <row r="3" spans="1:25" ht="18.95" customHeight="1" x14ac:dyDescent="0.25">
      <c r="A3" s="174" t="str">
        <f>NOMINA!$C$1</f>
        <v>PROFESOR(A): SARA VALDIVIA ARANCIBIA</v>
      </c>
      <c r="B3" s="175"/>
      <c r="C3" s="174"/>
      <c r="D3" s="174"/>
      <c r="E3" s="174"/>
      <c r="F3" s="174"/>
      <c r="G3" s="22"/>
      <c r="H3" s="174"/>
      <c r="I3" s="174" t="s">
        <v>6</v>
      </c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</row>
    <row r="4" spans="1:25" ht="18.95" customHeight="1" x14ac:dyDescent="0.25">
      <c r="A4" s="176" t="str">
        <f>NOMINA!$C$2</f>
        <v>CURSO: 5º "A" PRIMARIA</v>
      </c>
      <c r="B4" s="177"/>
      <c r="C4" s="176"/>
      <c r="D4" s="176"/>
      <c r="E4" s="176"/>
      <c r="F4" s="174"/>
      <c r="G4" s="22"/>
      <c r="H4" s="176"/>
      <c r="I4" s="176" t="str">
        <f>NOMINA!$C$4</f>
        <v>GESTIÓN: 2024</v>
      </c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</row>
    <row r="5" spans="1:25" ht="15.75" customHeight="1" x14ac:dyDescent="0.25">
      <c r="A5" s="458" t="s">
        <v>0</v>
      </c>
      <c r="B5" s="113" t="s">
        <v>150</v>
      </c>
      <c r="C5" s="451" t="s">
        <v>430</v>
      </c>
      <c r="D5" s="466" t="s">
        <v>432</v>
      </c>
      <c r="E5" s="466"/>
      <c r="F5" s="466"/>
      <c r="G5" s="466"/>
      <c r="H5" s="466"/>
      <c r="I5" s="466"/>
      <c r="J5" s="467"/>
      <c r="K5" s="466" t="s">
        <v>433</v>
      </c>
      <c r="L5" s="466"/>
      <c r="M5" s="466"/>
      <c r="N5" s="466"/>
      <c r="O5" s="466"/>
      <c r="P5" s="466"/>
      <c r="Q5" s="467"/>
      <c r="R5" s="451" t="s">
        <v>431</v>
      </c>
      <c r="S5" s="463" t="s">
        <v>436</v>
      </c>
      <c r="T5" s="455" t="s">
        <v>166</v>
      </c>
    </row>
    <row r="6" spans="1:25" ht="66" customHeight="1" x14ac:dyDescent="0.25">
      <c r="A6" s="458"/>
      <c r="B6" s="178"/>
      <c r="C6" s="452"/>
      <c r="D6" s="472"/>
      <c r="E6" s="472"/>
      <c r="F6" s="472"/>
      <c r="G6" s="472"/>
      <c r="H6" s="472"/>
      <c r="I6" s="473"/>
      <c r="J6" s="447" t="s">
        <v>188</v>
      </c>
      <c r="K6" s="476"/>
      <c r="L6" s="472"/>
      <c r="M6" s="472"/>
      <c r="N6" s="472"/>
      <c r="O6" s="477"/>
      <c r="P6" s="477"/>
      <c r="Q6" s="447" t="s">
        <v>188</v>
      </c>
      <c r="R6" s="452"/>
      <c r="S6" s="464"/>
      <c r="T6" s="456"/>
    </row>
    <row r="7" spans="1:25" ht="58.5" customHeight="1" x14ac:dyDescent="0.25">
      <c r="A7" s="458"/>
      <c r="B7" s="257" t="s">
        <v>165</v>
      </c>
      <c r="C7" s="453"/>
      <c r="D7" s="450"/>
      <c r="E7" s="450"/>
      <c r="F7" s="450"/>
      <c r="G7" s="450"/>
      <c r="H7" s="450"/>
      <c r="I7" s="462"/>
      <c r="J7" s="448"/>
      <c r="K7" s="460"/>
      <c r="L7" s="450"/>
      <c r="M7" s="450"/>
      <c r="N7" s="450"/>
      <c r="O7" s="478"/>
      <c r="P7" s="478"/>
      <c r="Q7" s="448"/>
      <c r="R7" s="453"/>
      <c r="S7" s="465"/>
      <c r="T7" s="457"/>
      <c r="V7" s="260" t="s">
        <v>404</v>
      </c>
      <c r="W7" s="260" t="s">
        <v>405</v>
      </c>
      <c r="X7" s="260" t="s">
        <v>406</v>
      </c>
      <c r="Y7" s="260"/>
    </row>
    <row r="8" spans="1:25" s="182" customFormat="1" ht="26.1" customHeight="1" x14ac:dyDescent="0.25">
      <c r="A8" s="183">
        <v>1</v>
      </c>
      <c r="B8" s="188" t="str">
        <f>IF(NOMINA!B1="","",NOMINA!B1)</f>
        <v xml:space="preserve"> TORREZ CAMILA VICTORIA</v>
      </c>
      <c r="C8" s="259" t="str">
        <f>IF('EVAL SER Y DECIDIR'!H8="","",'EVAL SER Y DECIDIR'!H8)</f>
        <v/>
      </c>
      <c r="D8" s="156"/>
      <c r="E8" s="156"/>
      <c r="F8" s="156"/>
      <c r="G8" s="156"/>
      <c r="H8" s="156"/>
      <c r="I8" s="157"/>
      <c r="J8" s="265" t="str">
        <f t="shared" ref="J8:J55" si="0">IF(ISERROR(ROUND(AVERAGE(D8:I8),0)),"",ROUND(AVERAGE(D8:I8),0))</f>
        <v/>
      </c>
      <c r="K8" s="159"/>
      <c r="L8" s="156"/>
      <c r="M8" s="156"/>
      <c r="N8" s="156"/>
      <c r="O8" s="156"/>
      <c r="P8" s="156"/>
      <c r="Q8" s="265" t="str">
        <f t="shared" ref="Q8:Q55" si="1">IF(ISERROR(ROUND(AVERAGE(K8:P8),0)),"",ROUND(AVERAGE(K8:P8),0))</f>
        <v/>
      </c>
      <c r="R8" s="259" t="str">
        <f>IF('EVAL SER Y DECIDIR'!N8="","",'EVAL SER Y DECIDIR'!N8)</f>
        <v/>
      </c>
      <c r="S8" s="160" t="str">
        <f>IF(AUTOEVALUACIÓN!C8="","",AUTOEVALUACIÓN!C8)</f>
        <v/>
      </c>
      <c r="T8" s="264" t="str">
        <f>IF(OR(C8="",J8="",Q8="",R8="",S8=""),"",SUM(C8,J8,Q8,R8,S8))</f>
        <v/>
      </c>
      <c r="U8" s="262"/>
      <c r="V8" s="262">
        <f>COUNTIFS(T8:T52,"&lt;101",T8:T52,"&gt;0")</f>
        <v>0</v>
      </c>
      <c r="W8" s="263">
        <f>COUNTIFS(T8:T52,"&lt;51",T8:T52,"&gt;1")</f>
        <v>0</v>
      </c>
      <c r="X8" s="263">
        <f>V8-W8</f>
        <v>0</v>
      </c>
      <c r="Y8" s="263"/>
    </row>
    <row r="9" spans="1:25" s="182" customFormat="1" ht="26.1" customHeight="1" x14ac:dyDescent="0.25">
      <c r="A9" s="183">
        <v>2</v>
      </c>
      <c r="B9" s="188" t="str">
        <f>IF(NOMINA!B2="","",NOMINA!B2)</f>
        <v>AZERO BLANCO SARAH JOYCE</v>
      </c>
      <c r="C9" s="259" t="str">
        <f>IF('EVAL SER Y DECIDIR'!H9="","",'EVAL SER Y DECIDIR'!H9)</f>
        <v/>
      </c>
      <c r="D9" s="156"/>
      <c r="E9" s="156"/>
      <c r="F9" s="156"/>
      <c r="G9" s="156"/>
      <c r="H9" s="156"/>
      <c r="I9" s="157"/>
      <c r="J9" s="265" t="str">
        <f t="shared" si="0"/>
        <v/>
      </c>
      <c r="K9" s="159"/>
      <c r="L9" s="156"/>
      <c r="M9" s="156"/>
      <c r="N9" s="156"/>
      <c r="O9" s="156"/>
      <c r="P9" s="156"/>
      <c r="Q9" s="265" t="str">
        <f t="shared" si="1"/>
        <v/>
      </c>
      <c r="R9" s="259" t="str">
        <f>IF('EVAL SER Y DECIDIR'!N9="","",'EVAL SER Y DECIDIR'!N9)</f>
        <v/>
      </c>
      <c r="S9" s="160" t="str">
        <f>IF(AUTOEVALUACIÓN!C9="","",AUTOEVALUACIÓN!C9)</f>
        <v/>
      </c>
      <c r="T9" s="264" t="str">
        <f t="shared" ref="T9:T55" si="2">IF(OR(C9="",J9="",Q9="",R9="",S9=""),"",SUM(C9,J9,Q9,R9,S9))</f>
        <v/>
      </c>
      <c r="U9" s="262"/>
      <c r="V9" s="262"/>
      <c r="W9" s="263"/>
      <c r="X9" s="263"/>
      <c r="Y9" s="263"/>
    </row>
    <row r="10" spans="1:25" s="182" customFormat="1" ht="26.1" customHeight="1" x14ac:dyDescent="0.25">
      <c r="A10" s="183">
        <v>3</v>
      </c>
      <c r="B10" s="188" t="str">
        <f>IF(NOMINA!B3="","",NOMINA!B3)</f>
        <v xml:space="preserve">BAUTISTA MITA RODRIGO </v>
      </c>
      <c r="C10" s="259" t="str">
        <f>IF('EVAL SER Y DECIDIR'!H10="","",'EVAL SER Y DECIDIR'!H10)</f>
        <v/>
      </c>
      <c r="D10" s="156"/>
      <c r="E10" s="156"/>
      <c r="F10" s="156"/>
      <c r="G10" s="156"/>
      <c r="H10" s="156"/>
      <c r="I10" s="157"/>
      <c r="J10" s="265" t="str">
        <f t="shared" si="0"/>
        <v/>
      </c>
      <c r="K10" s="159"/>
      <c r="L10" s="156"/>
      <c r="M10" s="156"/>
      <c r="N10" s="156"/>
      <c r="O10" s="156"/>
      <c r="P10" s="156"/>
      <c r="Q10" s="265" t="str">
        <f t="shared" si="1"/>
        <v/>
      </c>
      <c r="R10" s="259" t="str">
        <f>IF('EVAL SER Y DECIDIR'!N10="","",'EVAL SER Y DECIDIR'!N10)</f>
        <v/>
      </c>
      <c r="S10" s="160" t="str">
        <f>IF(AUTOEVALUACIÓN!C10="","",AUTOEVALUACIÓN!C10)</f>
        <v/>
      </c>
      <c r="T10" s="264" t="str">
        <f t="shared" si="2"/>
        <v/>
      </c>
      <c r="U10" s="262"/>
      <c r="V10" s="262"/>
      <c r="W10" s="263"/>
      <c r="X10" s="263"/>
      <c r="Y10" s="263"/>
    </row>
    <row r="11" spans="1:25" s="182" customFormat="1" ht="26.1" customHeight="1" x14ac:dyDescent="0.25">
      <c r="A11" s="183">
        <v>4</v>
      </c>
      <c r="B11" s="188" t="str">
        <f>IF(NOMINA!B4="","",NOMINA!B4)</f>
        <v>CANSECO PEREDO ANGELINA ISABELLA</v>
      </c>
      <c r="C11" s="259" t="str">
        <f>IF('EVAL SER Y DECIDIR'!H11="","",'EVAL SER Y DECIDIR'!H11)</f>
        <v/>
      </c>
      <c r="D11" s="156"/>
      <c r="E11" s="156"/>
      <c r="F11" s="156"/>
      <c r="G11" s="156"/>
      <c r="H11" s="156"/>
      <c r="I11" s="157"/>
      <c r="J11" s="265" t="str">
        <f t="shared" si="0"/>
        <v/>
      </c>
      <c r="K11" s="159"/>
      <c r="L11" s="156"/>
      <c r="M11" s="156"/>
      <c r="N11" s="156"/>
      <c r="O11" s="156"/>
      <c r="P11" s="156"/>
      <c r="Q11" s="265" t="str">
        <f t="shared" si="1"/>
        <v/>
      </c>
      <c r="R11" s="259" t="str">
        <f>IF('EVAL SER Y DECIDIR'!N11="","",'EVAL SER Y DECIDIR'!N11)</f>
        <v/>
      </c>
      <c r="S11" s="160" t="str">
        <f>IF(AUTOEVALUACIÓN!C11="","",AUTOEVALUACIÓN!C11)</f>
        <v/>
      </c>
      <c r="T11" s="264" t="str">
        <f t="shared" si="2"/>
        <v/>
      </c>
      <c r="U11" s="262"/>
      <c r="V11" s="262"/>
      <c r="W11" s="263"/>
      <c r="X11" s="263"/>
      <c r="Y11" s="263"/>
    </row>
    <row r="12" spans="1:25" s="182" customFormat="1" ht="26.1" customHeight="1" x14ac:dyDescent="0.25">
      <c r="A12" s="183">
        <v>5</v>
      </c>
      <c r="B12" s="188" t="str">
        <f>IF(NOMINA!B5="","",NOMINA!B5)</f>
        <v>CERVANTES GUTIERREZ LUIS FERNANDO</v>
      </c>
      <c r="C12" s="259" t="str">
        <f>IF('EVAL SER Y DECIDIR'!H12="","",'EVAL SER Y DECIDIR'!H12)</f>
        <v/>
      </c>
      <c r="D12" s="156"/>
      <c r="E12" s="156"/>
      <c r="F12" s="156"/>
      <c r="G12" s="156"/>
      <c r="H12" s="156"/>
      <c r="I12" s="157"/>
      <c r="J12" s="265" t="str">
        <f t="shared" si="0"/>
        <v/>
      </c>
      <c r="K12" s="159"/>
      <c r="L12" s="156"/>
      <c r="M12" s="156"/>
      <c r="N12" s="156"/>
      <c r="O12" s="156"/>
      <c r="P12" s="156"/>
      <c r="Q12" s="265" t="str">
        <f t="shared" si="1"/>
        <v/>
      </c>
      <c r="R12" s="259" t="str">
        <f>IF('EVAL SER Y DECIDIR'!N12="","",'EVAL SER Y DECIDIR'!N12)</f>
        <v/>
      </c>
      <c r="S12" s="160" t="str">
        <f>IF(AUTOEVALUACIÓN!C12="","",AUTOEVALUACIÓN!C12)</f>
        <v/>
      </c>
      <c r="T12" s="264" t="str">
        <f t="shared" si="2"/>
        <v/>
      </c>
      <c r="U12" s="262"/>
      <c r="V12" s="262"/>
      <c r="W12" s="263"/>
      <c r="X12" s="263"/>
      <c r="Y12" s="263"/>
    </row>
    <row r="13" spans="1:25" s="182" customFormat="1" ht="26.1" customHeight="1" x14ac:dyDescent="0.25">
      <c r="A13" s="183">
        <v>6</v>
      </c>
      <c r="B13" s="188" t="str">
        <f>IF(NOMINA!B6="","",NOMINA!B6)</f>
        <v>COLQUE QUENTA MICHELLE ANGELETH</v>
      </c>
      <c r="C13" s="259" t="str">
        <f>IF('EVAL SER Y DECIDIR'!H13="","",'EVAL SER Y DECIDIR'!H13)</f>
        <v/>
      </c>
      <c r="D13" s="156"/>
      <c r="E13" s="156"/>
      <c r="F13" s="156"/>
      <c r="G13" s="156"/>
      <c r="H13" s="156"/>
      <c r="I13" s="157"/>
      <c r="J13" s="265" t="str">
        <f t="shared" si="0"/>
        <v/>
      </c>
      <c r="K13" s="159"/>
      <c r="L13" s="156"/>
      <c r="M13" s="156"/>
      <c r="N13" s="156"/>
      <c r="O13" s="156"/>
      <c r="P13" s="156"/>
      <c r="Q13" s="265" t="str">
        <f t="shared" si="1"/>
        <v/>
      </c>
      <c r="R13" s="259" t="str">
        <f>IF('EVAL SER Y DECIDIR'!N13="","",'EVAL SER Y DECIDIR'!N13)</f>
        <v/>
      </c>
      <c r="S13" s="160" t="str">
        <f>IF(AUTOEVALUACIÓN!C13="","",AUTOEVALUACIÓN!C13)</f>
        <v/>
      </c>
      <c r="T13" s="264" t="str">
        <f t="shared" si="2"/>
        <v/>
      </c>
      <c r="U13" s="262"/>
      <c r="V13" s="262"/>
      <c r="W13" s="263"/>
      <c r="X13" s="263"/>
      <c r="Y13" s="263"/>
    </row>
    <row r="14" spans="1:25" s="182" customFormat="1" ht="26.1" customHeight="1" x14ac:dyDescent="0.25">
      <c r="A14" s="183">
        <v>7</v>
      </c>
      <c r="B14" s="188" t="str">
        <f>IF(NOMINA!B7="","",NOMINA!B7)</f>
        <v>CORDOVA MONTAÑO KENDALL MATIAS</v>
      </c>
      <c r="C14" s="259" t="str">
        <f>IF('EVAL SER Y DECIDIR'!H14="","",'EVAL SER Y DECIDIR'!H14)</f>
        <v/>
      </c>
      <c r="D14" s="156"/>
      <c r="E14" s="156"/>
      <c r="F14" s="156"/>
      <c r="G14" s="156"/>
      <c r="H14" s="156"/>
      <c r="I14" s="157"/>
      <c r="J14" s="265" t="str">
        <f t="shared" si="0"/>
        <v/>
      </c>
      <c r="K14" s="159"/>
      <c r="L14" s="156"/>
      <c r="M14" s="156"/>
      <c r="N14" s="156"/>
      <c r="O14" s="156"/>
      <c r="P14" s="156"/>
      <c r="Q14" s="265" t="str">
        <f t="shared" si="1"/>
        <v/>
      </c>
      <c r="R14" s="259" t="str">
        <f>IF('EVAL SER Y DECIDIR'!N14="","",'EVAL SER Y DECIDIR'!N14)</f>
        <v/>
      </c>
      <c r="S14" s="160" t="str">
        <f>IF(AUTOEVALUACIÓN!C14="","",AUTOEVALUACIÓN!C14)</f>
        <v/>
      </c>
      <c r="T14" s="264" t="str">
        <f t="shared" si="2"/>
        <v/>
      </c>
      <c r="U14" s="262"/>
      <c r="V14" s="262"/>
      <c r="W14" s="263"/>
      <c r="X14" s="263"/>
      <c r="Y14" s="263"/>
    </row>
    <row r="15" spans="1:25" s="182" customFormat="1" ht="26.1" customHeight="1" x14ac:dyDescent="0.25">
      <c r="A15" s="183">
        <v>8</v>
      </c>
      <c r="B15" s="188" t="str">
        <f>IF(NOMINA!B8="","",NOMINA!B8)</f>
        <v xml:space="preserve">CUCHALLO ALORAS CHRISTOPHER </v>
      </c>
      <c r="C15" s="259" t="str">
        <f>IF('EVAL SER Y DECIDIR'!H15="","",'EVAL SER Y DECIDIR'!H15)</f>
        <v/>
      </c>
      <c r="D15" s="156"/>
      <c r="E15" s="156"/>
      <c r="F15" s="156"/>
      <c r="G15" s="156"/>
      <c r="H15" s="156"/>
      <c r="I15" s="157"/>
      <c r="J15" s="265" t="str">
        <f t="shared" si="0"/>
        <v/>
      </c>
      <c r="K15" s="159"/>
      <c r="L15" s="156"/>
      <c r="M15" s="156"/>
      <c r="N15" s="156"/>
      <c r="O15" s="156"/>
      <c r="P15" s="156"/>
      <c r="Q15" s="265" t="str">
        <f t="shared" si="1"/>
        <v/>
      </c>
      <c r="R15" s="259" t="str">
        <f>IF('EVAL SER Y DECIDIR'!N15="","",'EVAL SER Y DECIDIR'!N15)</f>
        <v/>
      </c>
      <c r="S15" s="160" t="str">
        <f>IF(AUTOEVALUACIÓN!C15="","",AUTOEVALUACIÓN!C15)</f>
        <v/>
      </c>
      <c r="T15" s="264" t="str">
        <f t="shared" si="2"/>
        <v/>
      </c>
      <c r="U15" s="262"/>
      <c r="V15" s="262"/>
      <c r="W15" s="263"/>
      <c r="X15" s="263"/>
      <c r="Y15" s="263"/>
    </row>
    <row r="16" spans="1:25" s="182" customFormat="1" ht="26.1" customHeight="1" x14ac:dyDescent="0.25">
      <c r="A16" s="183">
        <v>9</v>
      </c>
      <c r="B16" s="188" t="str">
        <f>IF(NOMINA!B9="","",NOMINA!B9)</f>
        <v>DUARTE MELO ANA CLARA</v>
      </c>
      <c r="C16" s="259" t="str">
        <f>IF('EVAL SER Y DECIDIR'!H16="","",'EVAL SER Y DECIDIR'!H16)</f>
        <v/>
      </c>
      <c r="D16" s="156"/>
      <c r="E16" s="156"/>
      <c r="F16" s="156"/>
      <c r="G16" s="156"/>
      <c r="H16" s="156"/>
      <c r="I16" s="157"/>
      <c r="J16" s="265" t="str">
        <f t="shared" si="0"/>
        <v/>
      </c>
      <c r="K16" s="159"/>
      <c r="L16" s="156"/>
      <c r="M16" s="156"/>
      <c r="N16" s="156"/>
      <c r="O16" s="156"/>
      <c r="P16" s="156"/>
      <c r="Q16" s="265" t="str">
        <f t="shared" si="1"/>
        <v/>
      </c>
      <c r="R16" s="259" t="str">
        <f>IF('EVAL SER Y DECIDIR'!N16="","",'EVAL SER Y DECIDIR'!N16)</f>
        <v/>
      </c>
      <c r="S16" s="160" t="str">
        <f>IF(AUTOEVALUACIÓN!C16="","",AUTOEVALUACIÓN!C16)</f>
        <v/>
      </c>
      <c r="T16" s="264" t="str">
        <f t="shared" si="2"/>
        <v/>
      </c>
      <c r="U16" s="262"/>
      <c r="V16" s="262"/>
      <c r="W16" s="263"/>
      <c r="X16" s="263"/>
      <c r="Y16" s="263"/>
    </row>
    <row r="17" spans="1:25" s="182" customFormat="1" ht="26.1" customHeight="1" x14ac:dyDescent="0.25">
      <c r="A17" s="183">
        <v>10</v>
      </c>
      <c r="B17" s="188" t="str">
        <f>IF(NOMINA!B10="","",NOMINA!B10)</f>
        <v>GONZALES ROJAS ANTONELLA INDIRA</v>
      </c>
      <c r="C17" s="259" t="str">
        <f>IF('EVAL SER Y DECIDIR'!H17="","",'EVAL SER Y DECIDIR'!H17)</f>
        <v/>
      </c>
      <c r="D17" s="156"/>
      <c r="E17" s="156"/>
      <c r="F17" s="156"/>
      <c r="G17" s="156"/>
      <c r="H17" s="156"/>
      <c r="I17" s="157"/>
      <c r="J17" s="265" t="str">
        <f t="shared" si="0"/>
        <v/>
      </c>
      <c r="K17" s="159"/>
      <c r="L17" s="156"/>
      <c r="M17" s="156"/>
      <c r="N17" s="156"/>
      <c r="O17" s="156"/>
      <c r="P17" s="156"/>
      <c r="Q17" s="265" t="str">
        <f t="shared" si="1"/>
        <v/>
      </c>
      <c r="R17" s="259" t="str">
        <f>IF('EVAL SER Y DECIDIR'!N17="","",'EVAL SER Y DECIDIR'!N17)</f>
        <v/>
      </c>
      <c r="S17" s="160" t="str">
        <f>IF(AUTOEVALUACIÓN!C17="","",AUTOEVALUACIÓN!C17)</f>
        <v/>
      </c>
      <c r="T17" s="264" t="str">
        <f t="shared" si="2"/>
        <v/>
      </c>
      <c r="U17" s="262"/>
      <c r="V17" s="262"/>
      <c r="W17" s="263"/>
      <c r="X17" s="263"/>
      <c r="Y17" s="263"/>
    </row>
    <row r="18" spans="1:25" s="182" customFormat="1" ht="26.1" customHeight="1" x14ac:dyDescent="0.25">
      <c r="A18" s="183">
        <v>11</v>
      </c>
      <c r="B18" s="188" t="str">
        <f>IF(NOMINA!B11="","",NOMINA!B11)</f>
        <v>GUERRA PANTIGOSO ROGER ALEJANDRO</v>
      </c>
      <c r="C18" s="259" t="str">
        <f>IF('EVAL SER Y DECIDIR'!H18="","",'EVAL SER Y DECIDIR'!H18)</f>
        <v/>
      </c>
      <c r="D18" s="156"/>
      <c r="E18" s="156"/>
      <c r="F18" s="156"/>
      <c r="G18" s="156"/>
      <c r="H18" s="156"/>
      <c r="I18" s="157"/>
      <c r="J18" s="265" t="str">
        <f t="shared" si="0"/>
        <v/>
      </c>
      <c r="K18" s="159"/>
      <c r="L18" s="156"/>
      <c r="M18" s="156"/>
      <c r="N18" s="156"/>
      <c r="O18" s="156"/>
      <c r="P18" s="156"/>
      <c r="Q18" s="265" t="str">
        <f t="shared" si="1"/>
        <v/>
      </c>
      <c r="R18" s="259" t="str">
        <f>IF('EVAL SER Y DECIDIR'!N18="","",'EVAL SER Y DECIDIR'!N18)</f>
        <v/>
      </c>
      <c r="S18" s="160" t="str">
        <f>IF(AUTOEVALUACIÓN!C18="","",AUTOEVALUACIÓN!C18)</f>
        <v/>
      </c>
      <c r="T18" s="264" t="str">
        <f t="shared" si="2"/>
        <v/>
      </c>
      <c r="U18" s="262"/>
      <c r="V18" s="262"/>
      <c r="W18" s="263"/>
      <c r="X18" s="263"/>
      <c r="Y18" s="263"/>
    </row>
    <row r="19" spans="1:25" s="182" customFormat="1" ht="26.1" customHeight="1" x14ac:dyDescent="0.25">
      <c r="A19" s="183">
        <v>12</v>
      </c>
      <c r="B19" s="188" t="str">
        <f>IF(NOMINA!B12="","",NOMINA!B12)</f>
        <v>LEON GARNICA JUNIOR ISAIAS</v>
      </c>
      <c r="C19" s="259" t="str">
        <f>IF('EVAL SER Y DECIDIR'!H19="","",'EVAL SER Y DECIDIR'!H19)</f>
        <v/>
      </c>
      <c r="D19" s="156"/>
      <c r="E19" s="156"/>
      <c r="F19" s="156"/>
      <c r="G19" s="156"/>
      <c r="H19" s="156"/>
      <c r="I19" s="157"/>
      <c r="J19" s="265" t="str">
        <f t="shared" si="0"/>
        <v/>
      </c>
      <c r="K19" s="159"/>
      <c r="L19" s="156"/>
      <c r="M19" s="156"/>
      <c r="N19" s="156"/>
      <c r="O19" s="156"/>
      <c r="P19" s="156"/>
      <c r="Q19" s="265" t="str">
        <f t="shared" si="1"/>
        <v/>
      </c>
      <c r="R19" s="259" t="str">
        <f>IF('EVAL SER Y DECIDIR'!N19="","",'EVAL SER Y DECIDIR'!N19)</f>
        <v/>
      </c>
      <c r="S19" s="160" t="str">
        <f>IF(AUTOEVALUACIÓN!C19="","",AUTOEVALUACIÓN!C19)</f>
        <v/>
      </c>
      <c r="T19" s="264" t="str">
        <f t="shared" si="2"/>
        <v/>
      </c>
      <c r="U19" s="262"/>
      <c r="V19" s="262"/>
      <c r="W19" s="263"/>
      <c r="X19" s="263"/>
      <c r="Y19" s="263"/>
    </row>
    <row r="20" spans="1:25" s="182" customFormat="1" ht="26.1" customHeight="1" x14ac:dyDescent="0.25">
      <c r="A20" s="183">
        <v>13</v>
      </c>
      <c r="B20" s="188" t="str">
        <f>IF(NOMINA!B13="","",NOMINA!B13)</f>
        <v>MAMANI ESTRADA MARISOL CARMEN</v>
      </c>
      <c r="C20" s="259" t="str">
        <f>IF('EVAL SER Y DECIDIR'!H20="","",'EVAL SER Y DECIDIR'!H20)</f>
        <v/>
      </c>
      <c r="D20" s="156"/>
      <c r="E20" s="156"/>
      <c r="F20" s="156"/>
      <c r="G20" s="156"/>
      <c r="H20" s="156"/>
      <c r="I20" s="157"/>
      <c r="J20" s="265" t="str">
        <f t="shared" si="0"/>
        <v/>
      </c>
      <c r="K20" s="159"/>
      <c r="L20" s="156"/>
      <c r="M20" s="156"/>
      <c r="N20" s="156"/>
      <c r="O20" s="156"/>
      <c r="P20" s="156"/>
      <c r="Q20" s="265" t="str">
        <f t="shared" si="1"/>
        <v/>
      </c>
      <c r="R20" s="259" t="str">
        <f>IF('EVAL SER Y DECIDIR'!N20="","",'EVAL SER Y DECIDIR'!N20)</f>
        <v/>
      </c>
      <c r="S20" s="160" t="str">
        <f>IF(AUTOEVALUACIÓN!C20="","",AUTOEVALUACIÓN!C20)</f>
        <v/>
      </c>
      <c r="T20" s="264" t="str">
        <f t="shared" si="2"/>
        <v/>
      </c>
      <c r="U20" s="262"/>
      <c r="V20" s="262"/>
      <c r="W20" s="263"/>
      <c r="X20" s="263"/>
      <c r="Y20" s="263"/>
    </row>
    <row r="21" spans="1:25" s="182" customFormat="1" ht="26.1" customHeight="1" x14ac:dyDescent="0.25">
      <c r="A21" s="183">
        <v>14</v>
      </c>
      <c r="B21" s="188" t="str">
        <f>IF(NOMINA!B14="","",NOMINA!B14)</f>
        <v>MURILLO CALIZAYA DAVID GABRIEL</v>
      </c>
      <c r="C21" s="259" t="str">
        <f>IF('EVAL SER Y DECIDIR'!H21="","",'EVAL SER Y DECIDIR'!H21)</f>
        <v/>
      </c>
      <c r="D21" s="156"/>
      <c r="E21" s="156"/>
      <c r="F21" s="156"/>
      <c r="G21" s="156"/>
      <c r="H21" s="156"/>
      <c r="I21" s="157"/>
      <c r="J21" s="265" t="str">
        <f t="shared" si="0"/>
        <v/>
      </c>
      <c r="K21" s="159"/>
      <c r="L21" s="156"/>
      <c r="M21" s="156"/>
      <c r="N21" s="156"/>
      <c r="O21" s="156"/>
      <c r="P21" s="156"/>
      <c r="Q21" s="265" t="str">
        <f t="shared" si="1"/>
        <v/>
      </c>
      <c r="R21" s="259" t="str">
        <f>IF('EVAL SER Y DECIDIR'!N21="","",'EVAL SER Y DECIDIR'!N21)</f>
        <v/>
      </c>
      <c r="S21" s="160" t="str">
        <f>IF(AUTOEVALUACIÓN!C21="","",AUTOEVALUACIÓN!C21)</f>
        <v/>
      </c>
      <c r="T21" s="264" t="str">
        <f t="shared" si="2"/>
        <v/>
      </c>
      <c r="U21" s="262"/>
      <c r="V21" s="262"/>
      <c r="W21" s="263"/>
      <c r="X21" s="263"/>
      <c r="Y21" s="263"/>
    </row>
    <row r="22" spans="1:25" s="182" customFormat="1" ht="26.1" customHeight="1" x14ac:dyDescent="0.25">
      <c r="A22" s="183">
        <v>15</v>
      </c>
      <c r="B22" s="188" t="str">
        <f>IF(NOMINA!B15="","",NOMINA!B15)</f>
        <v xml:space="preserve">OROSCO LIMACHI ADRIAN </v>
      </c>
      <c r="C22" s="259" t="str">
        <f>IF('EVAL SER Y DECIDIR'!H22="","",'EVAL SER Y DECIDIR'!H22)</f>
        <v/>
      </c>
      <c r="D22" s="156"/>
      <c r="E22" s="156"/>
      <c r="F22" s="156"/>
      <c r="G22" s="156"/>
      <c r="H22" s="156"/>
      <c r="I22" s="157"/>
      <c r="J22" s="265" t="str">
        <f t="shared" si="0"/>
        <v/>
      </c>
      <c r="K22" s="159"/>
      <c r="L22" s="156"/>
      <c r="M22" s="156"/>
      <c r="N22" s="156"/>
      <c r="O22" s="156"/>
      <c r="P22" s="156"/>
      <c r="Q22" s="265" t="str">
        <f t="shared" si="1"/>
        <v/>
      </c>
      <c r="R22" s="259" t="str">
        <f>IF('EVAL SER Y DECIDIR'!N22="","",'EVAL SER Y DECIDIR'!N22)</f>
        <v/>
      </c>
      <c r="S22" s="160" t="str">
        <f>IF(AUTOEVALUACIÓN!C22="","",AUTOEVALUACIÓN!C22)</f>
        <v/>
      </c>
      <c r="T22" s="264" t="str">
        <f t="shared" si="2"/>
        <v/>
      </c>
      <c r="U22" s="262"/>
      <c r="V22" s="262"/>
      <c r="W22" s="263"/>
      <c r="X22" s="263"/>
      <c r="Y22" s="263"/>
    </row>
    <row r="23" spans="1:25" s="182" customFormat="1" ht="26.1" customHeight="1" x14ac:dyDescent="0.25">
      <c r="A23" s="183">
        <v>16</v>
      </c>
      <c r="B23" s="188" t="str">
        <f>IF(NOMINA!B16="","",NOMINA!B16)</f>
        <v xml:space="preserve">REINAGA CHOQUECALLATA DAYANA </v>
      </c>
      <c r="C23" s="259" t="str">
        <f>IF('EVAL SER Y DECIDIR'!H23="","",'EVAL SER Y DECIDIR'!H23)</f>
        <v/>
      </c>
      <c r="D23" s="156"/>
      <c r="E23" s="156"/>
      <c r="F23" s="156"/>
      <c r="G23" s="156"/>
      <c r="H23" s="156"/>
      <c r="I23" s="157"/>
      <c r="J23" s="265" t="str">
        <f t="shared" si="0"/>
        <v/>
      </c>
      <c r="K23" s="159"/>
      <c r="L23" s="156"/>
      <c r="M23" s="156"/>
      <c r="N23" s="156"/>
      <c r="O23" s="156"/>
      <c r="P23" s="156"/>
      <c r="Q23" s="265" t="str">
        <f t="shared" si="1"/>
        <v/>
      </c>
      <c r="R23" s="259" t="str">
        <f>IF('EVAL SER Y DECIDIR'!N23="","",'EVAL SER Y DECIDIR'!N23)</f>
        <v/>
      </c>
      <c r="S23" s="160" t="str">
        <f>IF(AUTOEVALUACIÓN!C23="","",AUTOEVALUACIÓN!C23)</f>
        <v/>
      </c>
      <c r="T23" s="264" t="str">
        <f t="shared" si="2"/>
        <v/>
      </c>
      <c r="U23" s="262"/>
      <c r="V23" s="262"/>
      <c r="W23" s="263"/>
      <c r="X23" s="263"/>
      <c r="Y23" s="263"/>
    </row>
    <row r="24" spans="1:25" s="182" customFormat="1" ht="26.1" customHeight="1" x14ac:dyDescent="0.25">
      <c r="A24" s="183">
        <v>17</v>
      </c>
      <c r="B24" s="188" t="str">
        <f>IF(NOMINA!B17="","",NOMINA!B17)</f>
        <v>RIVERO VIDAL LUZ MARIA</v>
      </c>
      <c r="C24" s="259" t="str">
        <f>IF('EVAL SER Y DECIDIR'!H24="","",'EVAL SER Y DECIDIR'!H24)</f>
        <v/>
      </c>
      <c r="D24" s="156"/>
      <c r="E24" s="156"/>
      <c r="F24" s="156"/>
      <c r="G24" s="156"/>
      <c r="H24" s="156"/>
      <c r="I24" s="157"/>
      <c r="J24" s="265" t="str">
        <f t="shared" si="0"/>
        <v/>
      </c>
      <c r="K24" s="159"/>
      <c r="L24" s="156"/>
      <c r="M24" s="156"/>
      <c r="N24" s="156"/>
      <c r="O24" s="156"/>
      <c r="P24" s="156"/>
      <c r="Q24" s="265" t="str">
        <f t="shared" si="1"/>
        <v/>
      </c>
      <c r="R24" s="259" t="str">
        <f>IF('EVAL SER Y DECIDIR'!N24="","",'EVAL SER Y DECIDIR'!N24)</f>
        <v/>
      </c>
      <c r="S24" s="160" t="str">
        <f>IF(AUTOEVALUACIÓN!C24="","",AUTOEVALUACIÓN!C24)</f>
        <v/>
      </c>
      <c r="T24" s="264" t="str">
        <f t="shared" si="2"/>
        <v/>
      </c>
      <c r="U24" s="262"/>
      <c r="V24" s="262"/>
      <c r="W24" s="263"/>
      <c r="X24" s="263"/>
      <c r="Y24" s="263"/>
    </row>
    <row r="25" spans="1:25" s="182" customFormat="1" ht="26.1" customHeight="1" x14ac:dyDescent="0.25">
      <c r="A25" s="183">
        <v>18</v>
      </c>
      <c r="B25" s="188" t="str">
        <f>IF(NOMINA!B18="","",NOMINA!B18)</f>
        <v>ROJAS MESA KIMBERLYN DARLY</v>
      </c>
      <c r="C25" s="259" t="str">
        <f>IF('EVAL SER Y DECIDIR'!H25="","",'EVAL SER Y DECIDIR'!H25)</f>
        <v/>
      </c>
      <c r="D25" s="156"/>
      <c r="E25" s="156"/>
      <c r="F25" s="156"/>
      <c r="G25" s="156"/>
      <c r="H25" s="156"/>
      <c r="I25" s="157"/>
      <c r="J25" s="265" t="str">
        <f t="shared" si="0"/>
        <v/>
      </c>
      <c r="K25" s="159"/>
      <c r="L25" s="156"/>
      <c r="M25" s="156"/>
      <c r="N25" s="156"/>
      <c r="O25" s="156"/>
      <c r="P25" s="156"/>
      <c r="Q25" s="265" t="str">
        <f t="shared" si="1"/>
        <v/>
      </c>
      <c r="R25" s="259" t="str">
        <f>IF('EVAL SER Y DECIDIR'!N25="","",'EVAL SER Y DECIDIR'!N25)</f>
        <v/>
      </c>
      <c r="S25" s="160" t="str">
        <f>IF(AUTOEVALUACIÓN!C25="","",AUTOEVALUACIÓN!C25)</f>
        <v/>
      </c>
      <c r="T25" s="264" t="str">
        <f t="shared" si="2"/>
        <v/>
      </c>
      <c r="U25" s="262"/>
      <c r="V25" s="262"/>
      <c r="W25" s="263"/>
      <c r="X25" s="263"/>
      <c r="Y25" s="263"/>
    </row>
    <row r="26" spans="1:25" s="182" customFormat="1" ht="26.1" customHeight="1" x14ac:dyDescent="0.25">
      <c r="A26" s="183">
        <v>19</v>
      </c>
      <c r="B26" s="188" t="str">
        <f>IF(NOMINA!B19="","",NOMINA!B19)</f>
        <v>SOLIZ SAAVEDRA FERNANDO MARTIN</v>
      </c>
      <c r="C26" s="259" t="str">
        <f>IF('EVAL SER Y DECIDIR'!H26="","",'EVAL SER Y DECIDIR'!H26)</f>
        <v/>
      </c>
      <c r="D26" s="156"/>
      <c r="E26" s="156"/>
      <c r="F26" s="156"/>
      <c r="G26" s="156"/>
      <c r="H26" s="156"/>
      <c r="I26" s="157"/>
      <c r="J26" s="265" t="str">
        <f t="shared" si="0"/>
        <v/>
      </c>
      <c r="K26" s="159"/>
      <c r="L26" s="156"/>
      <c r="M26" s="156"/>
      <c r="N26" s="156"/>
      <c r="O26" s="156"/>
      <c r="P26" s="156"/>
      <c r="Q26" s="265" t="str">
        <f t="shared" si="1"/>
        <v/>
      </c>
      <c r="R26" s="259" t="str">
        <f>IF('EVAL SER Y DECIDIR'!N26="","",'EVAL SER Y DECIDIR'!N26)</f>
        <v/>
      </c>
      <c r="S26" s="160" t="str">
        <f>IF(AUTOEVALUACIÓN!C26="","",AUTOEVALUACIÓN!C26)</f>
        <v/>
      </c>
      <c r="T26" s="264" t="str">
        <f t="shared" si="2"/>
        <v/>
      </c>
      <c r="U26" s="262"/>
      <c r="V26" s="262"/>
      <c r="W26" s="263"/>
      <c r="X26" s="263"/>
      <c r="Y26" s="263"/>
    </row>
    <row r="27" spans="1:25" s="182" customFormat="1" ht="26.1" customHeight="1" x14ac:dyDescent="0.25">
      <c r="A27" s="183">
        <v>20</v>
      </c>
      <c r="B27" s="188" t="str">
        <f>IF(NOMINA!B20="","",NOMINA!B20)</f>
        <v>VILLARROEL CAMPOS ISAIAS ORIOL</v>
      </c>
      <c r="C27" s="259" t="str">
        <f>IF('EVAL SER Y DECIDIR'!H27="","",'EVAL SER Y DECIDIR'!H27)</f>
        <v/>
      </c>
      <c r="D27" s="156"/>
      <c r="E27" s="156"/>
      <c r="F27" s="156"/>
      <c r="G27" s="156"/>
      <c r="H27" s="156"/>
      <c r="I27" s="157"/>
      <c r="J27" s="265" t="str">
        <f t="shared" si="0"/>
        <v/>
      </c>
      <c r="K27" s="159"/>
      <c r="L27" s="156"/>
      <c r="M27" s="156"/>
      <c r="N27" s="156"/>
      <c r="O27" s="156"/>
      <c r="P27" s="156"/>
      <c r="Q27" s="265" t="str">
        <f t="shared" si="1"/>
        <v/>
      </c>
      <c r="R27" s="259" t="str">
        <f>IF('EVAL SER Y DECIDIR'!N27="","",'EVAL SER Y DECIDIR'!N27)</f>
        <v/>
      </c>
      <c r="S27" s="160" t="str">
        <f>IF(AUTOEVALUACIÓN!C27="","",AUTOEVALUACIÓN!C27)</f>
        <v/>
      </c>
      <c r="T27" s="264" t="str">
        <f t="shared" si="2"/>
        <v/>
      </c>
      <c r="U27" s="262"/>
      <c r="V27" s="262"/>
      <c r="W27" s="263"/>
      <c r="X27" s="263"/>
      <c r="Y27" s="263"/>
    </row>
    <row r="28" spans="1:25" s="182" customFormat="1" ht="26.1" customHeight="1" x14ac:dyDescent="0.25">
      <c r="A28" s="183">
        <v>21</v>
      </c>
      <c r="B28" s="188" t="str">
        <f>IF(NOMINA!B21="","",NOMINA!B21)</f>
        <v xml:space="preserve">  </v>
      </c>
      <c r="C28" s="259" t="str">
        <f>IF('EVAL SER Y DECIDIR'!H28="","",'EVAL SER Y DECIDIR'!H28)</f>
        <v/>
      </c>
      <c r="D28" s="156"/>
      <c r="E28" s="156"/>
      <c r="F28" s="156"/>
      <c r="G28" s="156"/>
      <c r="H28" s="156"/>
      <c r="I28" s="157"/>
      <c r="J28" s="265" t="str">
        <f t="shared" si="0"/>
        <v/>
      </c>
      <c r="K28" s="159"/>
      <c r="L28" s="156"/>
      <c r="M28" s="156"/>
      <c r="N28" s="156"/>
      <c r="O28" s="156"/>
      <c r="P28" s="156"/>
      <c r="Q28" s="265" t="str">
        <f t="shared" si="1"/>
        <v/>
      </c>
      <c r="R28" s="259" t="str">
        <f>IF('EVAL SER Y DECIDIR'!N28="","",'EVAL SER Y DECIDIR'!N28)</f>
        <v/>
      </c>
      <c r="S28" s="160" t="str">
        <f>IF(AUTOEVALUACIÓN!C28="","",AUTOEVALUACIÓN!C28)</f>
        <v/>
      </c>
      <c r="T28" s="264" t="str">
        <f t="shared" si="2"/>
        <v/>
      </c>
      <c r="U28" s="262"/>
      <c r="V28" s="262"/>
      <c r="W28" s="263"/>
      <c r="X28" s="263"/>
      <c r="Y28" s="263"/>
    </row>
    <row r="29" spans="1:25" s="182" customFormat="1" ht="26.1" customHeight="1" x14ac:dyDescent="0.25">
      <c r="A29" s="183">
        <v>22</v>
      </c>
      <c r="B29" s="188" t="str">
        <f>IF(NOMINA!B22="","",NOMINA!B22)</f>
        <v xml:space="preserve">  </v>
      </c>
      <c r="C29" s="259" t="str">
        <f>IF('EVAL SER Y DECIDIR'!H29="","",'EVAL SER Y DECIDIR'!H29)</f>
        <v/>
      </c>
      <c r="D29" s="156"/>
      <c r="E29" s="156"/>
      <c r="F29" s="156"/>
      <c r="G29" s="156"/>
      <c r="H29" s="156"/>
      <c r="I29" s="157"/>
      <c r="J29" s="265" t="str">
        <f t="shared" si="0"/>
        <v/>
      </c>
      <c r="K29" s="159"/>
      <c r="L29" s="156"/>
      <c r="M29" s="156"/>
      <c r="N29" s="156"/>
      <c r="O29" s="156"/>
      <c r="P29" s="156"/>
      <c r="Q29" s="265" t="str">
        <f t="shared" si="1"/>
        <v/>
      </c>
      <c r="R29" s="259" t="str">
        <f>IF('EVAL SER Y DECIDIR'!N29="","",'EVAL SER Y DECIDIR'!N29)</f>
        <v/>
      </c>
      <c r="S29" s="160" t="str">
        <f>IF(AUTOEVALUACIÓN!C29="","",AUTOEVALUACIÓN!C29)</f>
        <v/>
      </c>
      <c r="T29" s="264" t="str">
        <f t="shared" si="2"/>
        <v/>
      </c>
      <c r="U29" s="262"/>
      <c r="V29" s="262"/>
      <c r="W29" s="263"/>
      <c r="X29" s="263"/>
      <c r="Y29" s="263"/>
    </row>
    <row r="30" spans="1:25" s="182" customFormat="1" ht="26.1" customHeight="1" x14ac:dyDescent="0.25">
      <c r="A30" s="183">
        <v>23</v>
      </c>
      <c r="B30" s="188" t="str">
        <f>IF(NOMINA!B23="","",NOMINA!B23)</f>
        <v xml:space="preserve">  </v>
      </c>
      <c r="C30" s="259" t="str">
        <f>IF('EVAL SER Y DECIDIR'!H30="","",'EVAL SER Y DECIDIR'!H30)</f>
        <v/>
      </c>
      <c r="D30" s="156"/>
      <c r="E30" s="156"/>
      <c r="F30" s="156"/>
      <c r="G30" s="156"/>
      <c r="H30" s="156"/>
      <c r="I30" s="157"/>
      <c r="J30" s="265" t="str">
        <f t="shared" si="0"/>
        <v/>
      </c>
      <c r="K30" s="159"/>
      <c r="L30" s="156"/>
      <c r="M30" s="156"/>
      <c r="N30" s="156"/>
      <c r="O30" s="156"/>
      <c r="P30" s="156"/>
      <c r="Q30" s="265" t="str">
        <f t="shared" si="1"/>
        <v/>
      </c>
      <c r="R30" s="259" t="str">
        <f>IF('EVAL SER Y DECIDIR'!N30="","",'EVAL SER Y DECIDIR'!N30)</f>
        <v/>
      </c>
      <c r="S30" s="160" t="str">
        <f>IF(AUTOEVALUACIÓN!C30="","",AUTOEVALUACIÓN!C30)</f>
        <v/>
      </c>
      <c r="T30" s="264" t="str">
        <f t="shared" si="2"/>
        <v/>
      </c>
      <c r="U30" s="262"/>
      <c r="V30" s="262"/>
      <c r="W30" s="263"/>
      <c r="X30" s="263"/>
      <c r="Y30" s="263"/>
    </row>
    <row r="31" spans="1:25" s="182" customFormat="1" ht="26.1" customHeight="1" x14ac:dyDescent="0.25">
      <c r="A31" s="183">
        <v>24</v>
      </c>
      <c r="B31" s="188" t="str">
        <f>IF(NOMINA!B24="","",NOMINA!B24)</f>
        <v xml:space="preserve">  </v>
      </c>
      <c r="C31" s="259" t="str">
        <f>IF('EVAL SER Y DECIDIR'!H31="","",'EVAL SER Y DECIDIR'!H31)</f>
        <v/>
      </c>
      <c r="D31" s="156"/>
      <c r="E31" s="156"/>
      <c r="F31" s="156"/>
      <c r="G31" s="156"/>
      <c r="H31" s="156"/>
      <c r="I31" s="157"/>
      <c r="J31" s="265" t="str">
        <f t="shared" si="0"/>
        <v/>
      </c>
      <c r="K31" s="159"/>
      <c r="L31" s="156"/>
      <c r="M31" s="156"/>
      <c r="N31" s="156"/>
      <c r="O31" s="156"/>
      <c r="P31" s="156"/>
      <c r="Q31" s="265" t="str">
        <f t="shared" si="1"/>
        <v/>
      </c>
      <c r="R31" s="259" t="str">
        <f>IF('EVAL SER Y DECIDIR'!N31="","",'EVAL SER Y DECIDIR'!N31)</f>
        <v/>
      </c>
      <c r="S31" s="160" t="str">
        <f>IF(AUTOEVALUACIÓN!C31="","",AUTOEVALUACIÓN!C31)</f>
        <v/>
      </c>
      <c r="T31" s="264" t="str">
        <f t="shared" si="2"/>
        <v/>
      </c>
      <c r="U31" s="262"/>
      <c r="V31" s="262"/>
      <c r="W31" s="263"/>
      <c r="X31" s="263"/>
      <c r="Y31" s="263"/>
    </row>
    <row r="32" spans="1:25" s="182" customFormat="1" ht="26.1" customHeight="1" x14ac:dyDescent="0.25">
      <c r="A32" s="183">
        <v>25</v>
      </c>
      <c r="B32" s="188" t="str">
        <f>IF(NOMINA!B25="","",NOMINA!B25)</f>
        <v xml:space="preserve">  </v>
      </c>
      <c r="C32" s="259" t="str">
        <f>IF('EVAL SER Y DECIDIR'!H32="","",'EVAL SER Y DECIDIR'!H32)</f>
        <v/>
      </c>
      <c r="D32" s="156"/>
      <c r="E32" s="156"/>
      <c r="F32" s="156"/>
      <c r="G32" s="156"/>
      <c r="H32" s="156"/>
      <c r="I32" s="157"/>
      <c r="J32" s="265" t="str">
        <f t="shared" si="0"/>
        <v/>
      </c>
      <c r="K32" s="159"/>
      <c r="L32" s="156"/>
      <c r="M32" s="156"/>
      <c r="N32" s="156"/>
      <c r="O32" s="156"/>
      <c r="P32" s="156"/>
      <c r="Q32" s="265" t="str">
        <f t="shared" si="1"/>
        <v/>
      </c>
      <c r="R32" s="259" t="str">
        <f>IF('EVAL SER Y DECIDIR'!N32="","",'EVAL SER Y DECIDIR'!N32)</f>
        <v/>
      </c>
      <c r="S32" s="160" t="str">
        <f>IF(AUTOEVALUACIÓN!C32="","",AUTOEVALUACIÓN!C32)</f>
        <v/>
      </c>
      <c r="T32" s="264" t="str">
        <f t="shared" si="2"/>
        <v/>
      </c>
      <c r="U32" s="262"/>
      <c r="V32" s="262"/>
      <c r="W32" s="263"/>
      <c r="X32" s="263"/>
      <c r="Y32" s="263"/>
    </row>
    <row r="33" spans="1:25" s="182" customFormat="1" ht="21.6" hidden="1" customHeight="1" x14ac:dyDescent="0.25">
      <c r="A33" s="183">
        <v>26</v>
      </c>
      <c r="B33" s="188" t="str">
        <f>IF(NOMINA!B26="","",NOMINA!B26)</f>
        <v xml:space="preserve">  </v>
      </c>
      <c r="C33" s="259" t="str">
        <f>IF('EVAL SER Y DECIDIR'!H33="","",'EVAL SER Y DECIDIR'!H33)</f>
        <v/>
      </c>
      <c r="D33" s="156"/>
      <c r="E33" s="156"/>
      <c r="F33" s="156"/>
      <c r="G33" s="156"/>
      <c r="H33" s="156"/>
      <c r="I33" s="157"/>
      <c r="J33" s="265" t="str">
        <f t="shared" si="0"/>
        <v/>
      </c>
      <c r="K33" s="159"/>
      <c r="L33" s="156"/>
      <c r="M33" s="156"/>
      <c r="N33" s="156"/>
      <c r="O33" s="156"/>
      <c r="P33" s="156"/>
      <c r="Q33" s="265" t="str">
        <f t="shared" si="1"/>
        <v/>
      </c>
      <c r="R33" s="259" t="str">
        <f>IF('EVAL SER Y DECIDIR'!N33="","",'EVAL SER Y DECIDIR'!N33)</f>
        <v/>
      </c>
      <c r="S33" s="160" t="str">
        <f>IF(AUTOEVALUACIÓN!C33="","",AUTOEVALUACIÓN!C33)</f>
        <v/>
      </c>
      <c r="T33" s="264" t="str">
        <f t="shared" si="2"/>
        <v/>
      </c>
      <c r="U33" s="262"/>
      <c r="V33" s="262"/>
      <c r="W33" s="263"/>
      <c r="X33" s="263"/>
      <c r="Y33" s="263"/>
    </row>
    <row r="34" spans="1:25" s="182" customFormat="1" ht="21.6" hidden="1" customHeight="1" x14ac:dyDescent="0.25">
      <c r="A34" s="183">
        <v>27</v>
      </c>
      <c r="B34" s="188" t="str">
        <f>IF(NOMINA!B27="","",NOMINA!B27)</f>
        <v xml:space="preserve">  </v>
      </c>
      <c r="C34" s="259" t="str">
        <f>IF('EVAL SER Y DECIDIR'!H34="","",'EVAL SER Y DECIDIR'!H34)</f>
        <v/>
      </c>
      <c r="D34" s="156"/>
      <c r="E34" s="156"/>
      <c r="F34" s="156"/>
      <c r="G34" s="156"/>
      <c r="H34" s="156"/>
      <c r="I34" s="157"/>
      <c r="J34" s="265" t="str">
        <f t="shared" si="0"/>
        <v/>
      </c>
      <c r="K34" s="159"/>
      <c r="L34" s="156"/>
      <c r="M34" s="156"/>
      <c r="N34" s="156"/>
      <c r="O34" s="156"/>
      <c r="P34" s="156"/>
      <c r="Q34" s="265" t="str">
        <f t="shared" si="1"/>
        <v/>
      </c>
      <c r="R34" s="259" t="str">
        <f>IF('EVAL SER Y DECIDIR'!N34="","",'EVAL SER Y DECIDIR'!N34)</f>
        <v/>
      </c>
      <c r="S34" s="160" t="str">
        <f>IF(AUTOEVALUACIÓN!C34="","",AUTOEVALUACIÓN!C34)</f>
        <v/>
      </c>
      <c r="T34" s="264" t="str">
        <f t="shared" si="2"/>
        <v/>
      </c>
      <c r="U34" s="262"/>
      <c r="V34" s="262"/>
      <c r="W34" s="263"/>
      <c r="X34" s="263"/>
      <c r="Y34" s="263"/>
    </row>
    <row r="35" spans="1:25" s="182" customFormat="1" ht="21.6" hidden="1" customHeight="1" x14ac:dyDescent="0.25">
      <c r="A35" s="183">
        <v>28</v>
      </c>
      <c r="B35" s="188" t="str">
        <f>IF(NOMINA!B28="","",NOMINA!B28)</f>
        <v xml:space="preserve">  </v>
      </c>
      <c r="C35" s="259" t="str">
        <f>IF('EVAL SER Y DECIDIR'!H35="","",'EVAL SER Y DECIDIR'!H35)</f>
        <v/>
      </c>
      <c r="D35" s="156"/>
      <c r="E35" s="156"/>
      <c r="F35" s="156"/>
      <c r="G35" s="156"/>
      <c r="H35" s="156"/>
      <c r="I35" s="157"/>
      <c r="J35" s="265" t="str">
        <f t="shared" si="0"/>
        <v/>
      </c>
      <c r="K35" s="159"/>
      <c r="L35" s="156"/>
      <c r="M35" s="156"/>
      <c r="N35" s="156"/>
      <c r="O35" s="156"/>
      <c r="P35" s="156"/>
      <c r="Q35" s="265" t="str">
        <f t="shared" si="1"/>
        <v/>
      </c>
      <c r="R35" s="259" t="str">
        <f>IF('EVAL SER Y DECIDIR'!N35="","",'EVAL SER Y DECIDIR'!N35)</f>
        <v/>
      </c>
      <c r="S35" s="160" t="str">
        <f>IF(AUTOEVALUACIÓN!C35="","",AUTOEVALUACIÓN!C35)</f>
        <v/>
      </c>
      <c r="T35" s="264" t="str">
        <f t="shared" si="2"/>
        <v/>
      </c>
      <c r="U35" s="262"/>
      <c r="V35" s="262"/>
      <c r="W35" s="263"/>
      <c r="X35" s="263"/>
      <c r="Y35" s="263"/>
    </row>
    <row r="36" spans="1:25" s="182" customFormat="1" ht="21.6" hidden="1" customHeight="1" x14ac:dyDescent="0.25">
      <c r="A36" s="183">
        <v>29</v>
      </c>
      <c r="B36" s="188" t="str">
        <f>IF(NOMINA!B29="","",NOMINA!B29)</f>
        <v xml:space="preserve">  </v>
      </c>
      <c r="C36" s="259" t="str">
        <f>IF('EVAL SER Y DECIDIR'!H36="","",'EVAL SER Y DECIDIR'!H36)</f>
        <v/>
      </c>
      <c r="D36" s="156"/>
      <c r="E36" s="156"/>
      <c r="F36" s="156"/>
      <c r="G36" s="156"/>
      <c r="H36" s="156"/>
      <c r="I36" s="157"/>
      <c r="J36" s="265" t="str">
        <f t="shared" si="0"/>
        <v/>
      </c>
      <c r="K36" s="159"/>
      <c r="L36" s="156"/>
      <c r="M36" s="156"/>
      <c r="N36" s="156"/>
      <c r="O36" s="156"/>
      <c r="P36" s="156"/>
      <c r="Q36" s="265" t="str">
        <f t="shared" si="1"/>
        <v/>
      </c>
      <c r="R36" s="259" t="str">
        <f>IF('EVAL SER Y DECIDIR'!N36="","",'EVAL SER Y DECIDIR'!N36)</f>
        <v/>
      </c>
      <c r="S36" s="160" t="str">
        <f>IF(AUTOEVALUACIÓN!C36="","",AUTOEVALUACIÓN!C36)</f>
        <v/>
      </c>
      <c r="T36" s="264" t="str">
        <f t="shared" si="2"/>
        <v/>
      </c>
      <c r="U36" s="262"/>
      <c r="V36" s="262"/>
      <c r="W36" s="263"/>
      <c r="X36" s="263"/>
      <c r="Y36" s="263"/>
    </row>
    <row r="37" spans="1:25" s="182" customFormat="1" ht="21.6" hidden="1" customHeight="1" x14ac:dyDescent="0.25">
      <c r="A37" s="183">
        <v>30</v>
      </c>
      <c r="B37" s="188" t="str">
        <f>IF(NOMINA!B30="","",NOMINA!B30)</f>
        <v xml:space="preserve">  </v>
      </c>
      <c r="C37" s="259" t="str">
        <f>IF('EVAL SER Y DECIDIR'!H37="","",'EVAL SER Y DECIDIR'!H37)</f>
        <v/>
      </c>
      <c r="D37" s="156"/>
      <c r="E37" s="156"/>
      <c r="F37" s="156"/>
      <c r="G37" s="156"/>
      <c r="H37" s="156"/>
      <c r="I37" s="157"/>
      <c r="J37" s="265" t="str">
        <f t="shared" si="0"/>
        <v/>
      </c>
      <c r="K37" s="159"/>
      <c r="L37" s="156"/>
      <c r="M37" s="156"/>
      <c r="N37" s="156"/>
      <c r="O37" s="156"/>
      <c r="P37" s="156"/>
      <c r="Q37" s="265" t="str">
        <f t="shared" si="1"/>
        <v/>
      </c>
      <c r="R37" s="259" t="str">
        <f>IF('EVAL SER Y DECIDIR'!N37="","",'EVAL SER Y DECIDIR'!N37)</f>
        <v/>
      </c>
      <c r="S37" s="160" t="str">
        <f>IF(AUTOEVALUACIÓN!C37="","",AUTOEVALUACIÓN!C37)</f>
        <v/>
      </c>
      <c r="T37" s="264" t="str">
        <f t="shared" si="2"/>
        <v/>
      </c>
      <c r="U37" s="262"/>
      <c r="V37" s="262"/>
      <c r="W37" s="263"/>
      <c r="X37" s="263"/>
      <c r="Y37" s="263"/>
    </row>
    <row r="38" spans="1:25" s="182" customFormat="1" ht="18.95" hidden="1" customHeight="1" x14ac:dyDescent="0.25">
      <c r="A38" s="183">
        <v>31</v>
      </c>
      <c r="B38" s="188" t="str">
        <f>IF(NOMINA!B31="","",NOMINA!B31)</f>
        <v xml:space="preserve">  </v>
      </c>
      <c r="C38" s="259" t="str">
        <f>IF('EVAL SER Y DECIDIR'!H38="","",'EVAL SER Y DECIDIR'!H38)</f>
        <v/>
      </c>
      <c r="D38" s="156"/>
      <c r="E38" s="156"/>
      <c r="F38" s="156"/>
      <c r="G38" s="156"/>
      <c r="H38" s="156"/>
      <c r="I38" s="157"/>
      <c r="J38" s="265" t="str">
        <f t="shared" si="0"/>
        <v/>
      </c>
      <c r="K38" s="159"/>
      <c r="L38" s="156"/>
      <c r="M38" s="156"/>
      <c r="N38" s="156"/>
      <c r="O38" s="156"/>
      <c r="P38" s="156"/>
      <c r="Q38" s="265" t="str">
        <f t="shared" si="1"/>
        <v/>
      </c>
      <c r="R38" s="259" t="str">
        <f>IF('EVAL SER Y DECIDIR'!N38="","",'EVAL SER Y DECIDIR'!N38)</f>
        <v/>
      </c>
      <c r="S38" s="160" t="str">
        <f>IF(AUTOEVALUACIÓN!C38="","",AUTOEVALUACIÓN!C38)</f>
        <v/>
      </c>
      <c r="T38" s="264" t="str">
        <f t="shared" si="2"/>
        <v/>
      </c>
      <c r="U38" s="262"/>
      <c r="V38" s="262"/>
      <c r="W38" s="263"/>
      <c r="X38" s="263"/>
      <c r="Y38" s="263"/>
    </row>
    <row r="39" spans="1:25" s="182" customFormat="1" ht="18.95" hidden="1" customHeight="1" x14ac:dyDescent="0.25">
      <c r="A39" s="183">
        <v>32</v>
      </c>
      <c r="B39" s="188" t="str">
        <f>IF(NOMINA!B32="","",NOMINA!B32)</f>
        <v xml:space="preserve">  </v>
      </c>
      <c r="C39" s="259" t="str">
        <f>IF('EVAL SER Y DECIDIR'!H39="","",'EVAL SER Y DECIDIR'!H39)</f>
        <v/>
      </c>
      <c r="D39" s="156"/>
      <c r="E39" s="156"/>
      <c r="F39" s="156"/>
      <c r="G39" s="156"/>
      <c r="H39" s="156"/>
      <c r="I39" s="157"/>
      <c r="J39" s="265" t="str">
        <f t="shared" si="0"/>
        <v/>
      </c>
      <c r="K39" s="159"/>
      <c r="L39" s="156"/>
      <c r="M39" s="156"/>
      <c r="N39" s="156"/>
      <c r="O39" s="156"/>
      <c r="P39" s="156"/>
      <c r="Q39" s="265" t="str">
        <f t="shared" si="1"/>
        <v/>
      </c>
      <c r="R39" s="259" t="str">
        <f>IF('EVAL SER Y DECIDIR'!N39="","",'EVAL SER Y DECIDIR'!N39)</f>
        <v/>
      </c>
      <c r="S39" s="160" t="str">
        <f>IF(AUTOEVALUACIÓN!C39="","",AUTOEVALUACIÓN!C39)</f>
        <v/>
      </c>
      <c r="T39" s="264" t="str">
        <f t="shared" si="2"/>
        <v/>
      </c>
      <c r="U39" s="262"/>
      <c r="V39" s="262"/>
      <c r="W39" s="263"/>
      <c r="X39" s="263"/>
      <c r="Y39" s="263"/>
    </row>
    <row r="40" spans="1:25" s="182" customFormat="1" ht="18.95" hidden="1" customHeight="1" x14ac:dyDescent="0.25">
      <c r="A40" s="183">
        <v>33</v>
      </c>
      <c r="B40" s="188" t="str">
        <f>IF(NOMINA!B33="","",NOMINA!B33)</f>
        <v xml:space="preserve">  </v>
      </c>
      <c r="C40" s="259" t="str">
        <f>IF('EVAL SER Y DECIDIR'!H40="","",'EVAL SER Y DECIDIR'!H40)</f>
        <v/>
      </c>
      <c r="D40" s="156"/>
      <c r="E40" s="156"/>
      <c r="F40" s="156"/>
      <c r="G40" s="156"/>
      <c r="H40" s="156"/>
      <c r="I40" s="157"/>
      <c r="J40" s="265" t="str">
        <f t="shared" si="0"/>
        <v/>
      </c>
      <c r="K40" s="159"/>
      <c r="L40" s="156"/>
      <c r="M40" s="156"/>
      <c r="N40" s="156"/>
      <c r="O40" s="156"/>
      <c r="P40" s="156"/>
      <c r="Q40" s="265" t="str">
        <f t="shared" si="1"/>
        <v/>
      </c>
      <c r="R40" s="259" t="str">
        <f>IF('EVAL SER Y DECIDIR'!N40="","",'EVAL SER Y DECIDIR'!N40)</f>
        <v/>
      </c>
      <c r="S40" s="160" t="str">
        <f>IF(AUTOEVALUACIÓN!C40="","",AUTOEVALUACIÓN!C40)</f>
        <v/>
      </c>
      <c r="T40" s="264" t="str">
        <f t="shared" si="2"/>
        <v/>
      </c>
      <c r="U40" s="262"/>
      <c r="V40" s="262"/>
      <c r="W40" s="263"/>
      <c r="X40" s="263"/>
      <c r="Y40" s="263"/>
    </row>
    <row r="41" spans="1:25" s="182" customFormat="1" ht="18.95" hidden="1" customHeight="1" x14ac:dyDescent="0.25">
      <c r="A41" s="183">
        <v>34</v>
      </c>
      <c r="B41" s="188" t="str">
        <f>IF(NOMINA!B34="","",NOMINA!B34)</f>
        <v xml:space="preserve">  </v>
      </c>
      <c r="C41" s="259" t="str">
        <f>IF('EVAL SER Y DECIDIR'!H41="","",'EVAL SER Y DECIDIR'!H41)</f>
        <v/>
      </c>
      <c r="D41" s="156"/>
      <c r="E41" s="156"/>
      <c r="F41" s="156"/>
      <c r="G41" s="156"/>
      <c r="H41" s="156"/>
      <c r="I41" s="157"/>
      <c r="J41" s="265" t="str">
        <f t="shared" si="0"/>
        <v/>
      </c>
      <c r="K41" s="159"/>
      <c r="L41" s="156"/>
      <c r="M41" s="156"/>
      <c r="N41" s="156"/>
      <c r="O41" s="156"/>
      <c r="P41" s="156"/>
      <c r="Q41" s="265" t="str">
        <f t="shared" si="1"/>
        <v/>
      </c>
      <c r="R41" s="259" t="str">
        <f>IF('EVAL SER Y DECIDIR'!N41="","",'EVAL SER Y DECIDIR'!N41)</f>
        <v/>
      </c>
      <c r="S41" s="160" t="str">
        <f>IF(AUTOEVALUACIÓN!C41="","",AUTOEVALUACIÓN!C41)</f>
        <v/>
      </c>
      <c r="T41" s="264" t="str">
        <f t="shared" si="2"/>
        <v/>
      </c>
      <c r="U41" s="262"/>
      <c r="V41" s="262"/>
      <c r="W41" s="263"/>
      <c r="X41" s="263"/>
      <c r="Y41" s="263"/>
    </row>
    <row r="42" spans="1:25" s="182" customFormat="1" ht="18.95" hidden="1" customHeight="1" x14ac:dyDescent="0.25">
      <c r="A42" s="183">
        <v>35</v>
      </c>
      <c r="B42" s="188" t="str">
        <f>IF(NOMINA!B35="","",NOMINA!B35)</f>
        <v xml:space="preserve">  </v>
      </c>
      <c r="C42" s="259" t="str">
        <f>IF('EVAL SER Y DECIDIR'!H42="","",'EVAL SER Y DECIDIR'!H42)</f>
        <v/>
      </c>
      <c r="D42" s="156"/>
      <c r="E42" s="156"/>
      <c r="F42" s="156"/>
      <c r="G42" s="156"/>
      <c r="H42" s="156"/>
      <c r="I42" s="157"/>
      <c r="J42" s="265" t="str">
        <f t="shared" si="0"/>
        <v/>
      </c>
      <c r="K42" s="159"/>
      <c r="L42" s="156"/>
      <c r="M42" s="156"/>
      <c r="N42" s="156"/>
      <c r="O42" s="156"/>
      <c r="P42" s="156"/>
      <c r="Q42" s="265" t="str">
        <f t="shared" si="1"/>
        <v/>
      </c>
      <c r="R42" s="259" t="str">
        <f>IF('EVAL SER Y DECIDIR'!N42="","",'EVAL SER Y DECIDIR'!N42)</f>
        <v/>
      </c>
      <c r="S42" s="160" t="str">
        <f>IF(AUTOEVALUACIÓN!C42="","",AUTOEVALUACIÓN!C42)</f>
        <v/>
      </c>
      <c r="T42" s="264" t="str">
        <f t="shared" si="2"/>
        <v/>
      </c>
      <c r="U42" s="262"/>
      <c r="V42" s="262"/>
      <c r="W42" s="263"/>
      <c r="X42" s="263"/>
      <c r="Y42" s="263"/>
    </row>
    <row r="43" spans="1:25" s="182" customFormat="1" ht="18.95" hidden="1" customHeight="1" x14ac:dyDescent="0.25">
      <c r="A43" s="183">
        <v>36</v>
      </c>
      <c r="B43" s="188" t="str">
        <f>IF(NOMINA!B36="","",NOMINA!B36)</f>
        <v xml:space="preserve">  </v>
      </c>
      <c r="C43" s="259" t="str">
        <f>IF('EVAL SER Y DECIDIR'!H43="","",'EVAL SER Y DECIDIR'!H43)</f>
        <v/>
      </c>
      <c r="D43" s="156"/>
      <c r="E43" s="156"/>
      <c r="F43" s="156"/>
      <c r="G43" s="156"/>
      <c r="H43" s="156"/>
      <c r="I43" s="157"/>
      <c r="J43" s="265" t="str">
        <f t="shared" si="0"/>
        <v/>
      </c>
      <c r="K43" s="159"/>
      <c r="L43" s="156"/>
      <c r="M43" s="156"/>
      <c r="N43" s="156"/>
      <c r="O43" s="156"/>
      <c r="P43" s="156"/>
      <c r="Q43" s="265" t="str">
        <f t="shared" si="1"/>
        <v/>
      </c>
      <c r="R43" s="259" t="str">
        <f>IF('EVAL SER Y DECIDIR'!N43="","",'EVAL SER Y DECIDIR'!N43)</f>
        <v/>
      </c>
      <c r="S43" s="160" t="str">
        <f>IF(AUTOEVALUACIÓN!C43="","",AUTOEVALUACIÓN!C43)</f>
        <v/>
      </c>
      <c r="T43" s="264" t="str">
        <f t="shared" si="2"/>
        <v/>
      </c>
      <c r="U43" s="262"/>
      <c r="V43" s="262"/>
      <c r="W43" s="263"/>
      <c r="X43" s="263"/>
      <c r="Y43" s="263"/>
    </row>
    <row r="44" spans="1:25" s="182" customFormat="1" ht="18.95" hidden="1" customHeight="1" x14ac:dyDescent="0.25">
      <c r="A44" s="183">
        <v>37</v>
      </c>
      <c r="B44" s="188" t="str">
        <f>IF(NOMINA!B37="","",NOMINA!B37)</f>
        <v xml:space="preserve">  </v>
      </c>
      <c r="C44" s="259" t="str">
        <f>IF('EVAL SER Y DECIDIR'!H44="","",'EVAL SER Y DECIDIR'!H44)</f>
        <v/>
      </c>
      <c r="D44" s="156"/>
      <c r="E44" s="156"/>
      <c r="F44" s="156"/>
      <c r="G44" s="156"/>
      <c r="H44" s="156"/>
      <c r="I44" s="157"/>
      <c r="J44" s="265" t="str">
        <f t="shared" si="0"/>
        <v/>
      </c>
      <c r="K44" s="159"/>
      <c r="L44" s="156"/>
      <c r="M44" s="156"/>
      <c r="N44" s="156"/>
      <c r="O44" s="156"/>
      <c r="P44" s="156"/>
      <c r="Q44" s="265" t="str">
        <f t="shared" si="1"/>
        <v/>
      </c>
      <c r="R44" s="259" t="str">
        <f>IF('EVAL SER Y DECIDIR'!N44="","",'EVAL SER Y DECIDIR'!N44)</f>
        <v/>
      </c>
      <c r="S44" s="160" t="str">
        <f>IF(AUTOEVALUACIÓN!C44="","",AUTOEVALUACIÓN!C44)</f>
        <v/>
      </c>
      <c r="T44" s="264" t="str">
        <f t="shared" si="2"/>
        <v/>
      </c>
      <c r="U44" s="262"/>
      <c r="V44" s="262"/>
      <c r="W44" s="263"/>
      <c r="X44" s="263"/>
      <c r="Y44" s="263"/>
    </row>
    <row r="45" spans="1:25" s="182" customFormat="1" ht="18.95" hidden="1" customHeight="1" x14ac:dyDescent="0.25">
      <c r="A45" s="183">
        <v>38</v>
      </c>
      <c r="B45" s="188" t="str">
        <f>IF(NOMINA!B38="","",NOMINA!B38)</f>
        <v xml:space="preserve">  </v>
      </c>
      <c r="C45" s="259" t="str">
        <f>IF('EVAL SER Y DECIDIR'!H45="","",'EVAL SER Y DECIDIR'!H45)</f>
        <v/>
      </c>
      <c r="D45" s="156"/>
      <c r="E45" s="156"/>
      <c r="F45" s="156"/>
      <c r="G45" s="156"/>
      <c r="H45" s="156"/>
      <c r="I45" s="157"/>
      <c r="J45" s="265" t="str">
        <f t="shared" si="0"/>
        <v/>
      </c>
      <c r="K45" s="159"/>
      <c r="L45" s="156"/>
      <c r="M45" s="156"/>
      <c r="N45" s="156"/>
      <c r="O45" s="156"/>
      <c r="P45" s="156"/>
      <c r="Q45" s="265" t="str">
        <f t="shared" si="1"/>
        <v/>
      </c>
      <c r="R45" s="259" t="str">
        <f>IF('EVAL SER Y DECIDIR'!N45="","",'EVAL SER Y DECIDIR'!N45)</f>
        <v/>
      </c>
      <c r="S45" s="160" t="str">
        <f>IF(AUTOEVALUACIÓN!C45="","",AUTOEVALUACIÓN!C45)</f>
        <v/>
      </c>
      <c r="T45" s="264" t="str">
        <f t="shared" si="2"/>
        <v/>
      </c>
      <c r="U45" s="263"/>
      <c r="V45" s="263"/>
      <c r="W45" s="263"/>
      <c r="X45" s="263"/>
      <c r="Y45" s="263"/>
    </row>
    <row r="46" spans="1:25" s="182" customFormat="1" ht="15.75" hidden="1" customHeight="1" x14ac:dyDescent="0.25">
      <c r="A46" s="183">
        <v>39</v>
      </c>
      <c r="B46" s="188" t="str">
        <f>IF(NOMINA!B39="","",NOMINA!B39)</f>
        <v xml:space="preserve">  </v>
      </c>
      <c r="C46" s="259" t="str">
        <f>IF('EVAL SER Y DECIDIR'!H46="","",'EVAL SER Y DECIDIR'!H46)</f>
        <v/>
      </c>
      <c r="D46" s="156"/>
      <c r="E46" s="156"/>
      <c r="F46" s="156"/>
      <c r="G46" s="156"/>
      <c r="H46" s="156"/>
      <c r="I46" s="157"/>
      <c r="J46" s="265" t="str">
        <f t="shared" si="0"/>
        <v/>
      </c>
      <c r="K46" s="159"/>
      <c r="L46" s="156"/>
      <c r="M46" s="156"/>
      <c r="N46" s="156"/>
      <c r="O46" s="156"/>
      <c r="P46" s="156"/>
      <c r="Q46" s="265" t="str">
        <f t="shared" si="1"/>
        <v/>
      </c>
      <c r="R46" s="259" t="str">
        <f>IF('EVAL SER Y DECIDIR'!N46="","",'EVAL SER Y DECIDIR'!N46)</f>
        <v/>
      </c>
      <c r="S46" s="160" t="str">
        <f>IF(AUTOEVALUACIÓN!C46="","",AUTOEVALUACIÓN!C46)</f>
        <v/>
      </c>
      <c r="T46" s="264" t="str">
        <f t="shared" si="2"/>
        <v/>
      </c>
      <c r="U46" s="263"/>
      <c r="V46" s="263"/>
      <c r="W46" s="263"/>
      <c r="X46" s="263"/>
      <c r="Y46" s="263"/>
    </row>
    <row r="47" spans="1:25" s="182" customFormat="1" ht="15.75" hidden="1" customHeight="1" x14ac:dyDescent="0.25">
      <c r="A47" s="183">
        <v>40</v>
      </c>
      <c r="B47" s="188" t="str">
        <f>IF(NOMINA!B40="","",NOMINA!B40)</f>
        <v xml:space="preserve">  </v>
      </c>
      <c r="C47" s="259" t="str">
        <f>IF('EVAL SER Y DECIDIR'!H47="","",'EVAL SER Y DECIDIR'!H47)</f>
        <v/>
      </c>
      <c r="D47" s="156"/>
      <c r="E47" s="156"/>
      <c r="F47" s="156"/>
      <c r="G47" s="156"/>
      <c r="H47" s="156"/>
      <c r="I47" s="157"/>
      <c r="J47" s="265" t="str">
        <f t="shared" si="0"/>
        <v/>
      </c>
      <c r="K47" s="159"/>
      <c r="L47" s="156"/>
      <c r="M47" s="156"/>
      <c r="N47" s="156"/>
      <c r="O47" s="156"/>
      <c r="P47" s="156"/>
      <c r="Q47" s="265" t="str">
        <f t="shared" si="1"/>
        <v/>
      </c>
      <c r="R47" s="259" t="str">
        <f>IF('EVAL SER Y DECIDIR'!N47="","",'EVAL SER Y DECIDIR'!N47)</f>
        <v/>
      </c>
      <c r="S47" s="160" t="str">
        <f>IF(AUTOEVALUACIÓN!C47="","",AUTOEVALUACIÓN!C47)</f>
        <v/>
      </c>
      <c r="T47" s="264" t="str">
        <f t="shared" si="2"/>
        <v/>
      </c>
      <c r="U47" s="263"/>
      <c r="V47" s="263"/>
      <c r="W47" s="263"/>
      <c r="X47" s="263"/>
      <c r="Y47" s="263"/>
    </row>
    <row r="48" spans="1:25" s="182" customFormat="1" ht="15.75" hidden="1" customHeight="1" x14ac:dyDescent="0.25">
      <c r="A48" s="183">
        <v>41</v>
      </c>
      <c r="B48" s="188" t="str">
        <f>IF(NOMINA!B41="","",NOMINA!B41)</f>
        <v xml:space="preserve">  </v>
      </c>
      <c r="C48" s="259" t="str">
        <f>IF('EVAL SER Y DECIDIR'!H48="","",'EVAL SER Y DECIDIR'!H48)</f>
        <v/>
      </c>
      <c r="D48" s="156"/>
      <c r="E48" s="156"/>
      <c r="F48" s="156"/>
      <c r="G48" s="156"/>
      <c r="H48" s="156"/>
      <c r="I48" s="157"/>
      <c r="J48" s="265" t="str">
        <f t="shared" si="0"/>
        <v/>
      </c>
      <c r="K48" s="159"/>
      <c r="L48" s="156"/>
      <c r="M48" s="156"/>
      <c r="N48" s="156"/>
      <c r="O48" s="156"/>
      <c r="P48" s="156"/>
      <c r="Q48" s="265" t="str">
        <f t="shared" si="1"/>
        <v/>
      </c>
      <c r="R48" s="259" t="str">
        <f>IF('EVAL SER Y DECIDIR'!N48="","",'EVAL SER Y DECIDIR'!N48)</f>
        <v/>
      </c>
      <c r="S48" s="160" t="str">
        <f>IF(AUTOEVALUACIÓN!C48="","",AUTOEVALUACIÓN!C48)</f>
        <v/>
      </c>
      <c r="T48" s="264" t="str">
        <f t="shared" si="2"/>
        <v/>
      </c>
      <c r="U48" s="263"/>
      <c r="V48" s="263"/>
      <c r="W48" s="263"/>
      <c r="X48" s="263"/>
      <c r="Y48" s="263"/>
    </row>
    <row r="49" spans="1:25" s="182" customFormat="1" ht="15.75" hidden="1" customHeight="1" x14ac:dyDescent="0.25">
      <c r="A49" s="183">
        <v>42</v>
      </c>
      <c r="B49" s="188" t="str">
        <f>IF(NOMINA!B42="","",NOMINA!B42)</f>
        <v xml:space="preserve">  </v>
      </c>
      <c r="C49" s="259" t="str">
        <f>IF('EVAL SER Y DECIDIR'!H49="","",'EVAL SER Y DECIDIR'!H49)</f>
        <v/>
      </c>
      <c r="D49" s="156"/>
      <c r="E49" s="156"/>
      <c r="F49" s="156"/>
      <c r="G49" s="156"/>
      <c r="H49" s="156"/>
      <c r="I49" s="157"/>
      <c r="J49" s="265" t="str">
        <f t="shared" si="0"/>
        <v/>
      </c>
      <c r="K49" s="159"/>
      <c r="L49" s="156"/>
      <c r="M49" s="156"/>
      <c r="N49" s="156"/>
      <c r="O49" s="156"/>
      <c r="P49" s="156"/>
      <c r="Q49" s="265" t="str">
        <f t="shared" si="1"/>
        <v/>
      </c>
      <c r="R49" s="259" t="str">
        <f>IF('EVAL SER Y DECIDIR'!N49="","",'EVAL SER Y DECIDIR'!N49)</f>
        <v/>
      </c>
      <c r="S49" s="160" t="str">
        <f>IF(AUTOEVALUACIÓN!C49="","",AUTOEVALUACIÓN!C49)</f>
        <v/>
      </c>
      <c r="T49" s="264" t="str">
        <f t="shared" si="2"/>
        <v/>
      </c>
      <c r="U49" s="263"/>
      <c r="V49" s="263"/>
      <c r="W49" s="263"/>
      <c r="X49" s="263"/>
      <c r="Y49" s="263"/>
    </row>
    <row r="50" spans="1:25" s="182" customFormat="1" ht="15.75" hidden="1" customHeight="1" x14ac:dyDescent="0.25">
      <c r="A50" s="183">
        <v>43</v>
      </c>
      <c r="B50" s="188" t="str">
        <f>IF(NOMINA!B43="","",NOMINA!B43)</f>
        <v xml:space="preserve">  </v>
      </c>
      <c r="C50" s="259" t="str">
        <f>IF('EVAL SER Y DECIDIR'!H50="","",'EVAL SER Y DECIDIR'!H50)</f>
        <v/>
      </c>
      <c r="D50" s="156"/>
      <c r="E50" s="156"/>
      <c r="F50" s="156"/>
      <c r="G50" s="156"/>
      <c r="H50" s="156"/>
      <c r="I50" s="157"/>
      <c r="J50" s="265" t="str">
        <f t="shared" si="0"/>
        <v/>
      </c>
      <c r="K50" s="159"/>
      <c r="L50" s="156"/>
      <c r="M50" s="156"/>
      <c r="N50" s="156"/>
      <c r="O50" s="156"/>
      <c r="P50" s="156"/>
      <c r="Q50" s="265" t="str">
        <f t="shared" si="1"/>
        <v/>
      </c>
      <c r="R50" s="259" t="str">
        <f>IF('EVAL SER Y DECIDIR'!N50="","",'EVAL SER Y DECIDIR'!N50)</f>
        <v/>
      </c>
      <c r="S50" s="160" t="str">
        <f>IF(AUTOEVALUACIÓN!C50="","",AUTOEVALUACIÓN!C50)</f>
        <v/>
      </c>
      <c r="T50" s="264" t="str">
        <f t="shared" si="2"/>
        <v/>
      </c>
      <c r="U50" s="263"/>
      <c r="V50" s="263"/>
      <c r="W50" s="263"/>
      <c r="X50" s="263"/>
      <c r="Y50" s="263"/>
    </row>
    <row r="51" spans="1:25" s="182" customFormat="1" ht="15.75" hidden="1" customHeight="1" x14ac:dyDescent="0.25">
      <c r="A51" s="183">
        <v>44</v>
      </c>
      <c r="B51" s="188" t="str">
        <f>IF(NOMINA!B44="","",NOMINA!B44)</f>
        <v xml:space="preserve">  </v>
      </c>
      <c r="C51" s="259" t="str">
        <f>IF('EVAL SER Y DECIDIR'!H51="","",'EVAL SER Y DECIDIR'!H51)</f>
        <v/>
      </c>
      <c r="D51" s="156"/>
      <c r="E51" s="156"/>
      <c r="F51" s="156"/>
      <c r="G51" s="156"/>
      <c r="H51" s="156"/>
      <c r="I51" s="157"/>
      <c r="J51" s="265" t="str">
        <f t="shared" si="0"/>
        <v/>
      </c>
      <c r="K51" s="159"/>
      <c r="L51" s="156"/>
      <c r="M51" s="156"/>
      <c r="N51" s="156"/>
      <c r="O51" s="156"/>
      <c r="P51" s="156"/>
      <c r="Q51" s="265" t="str">
        <f t="shared" si="1"/>
        <v/>
      </c>
      <c r="R51" s="259" t="str">
        <f>IF('EVAL SER Y DECIDIR'!N51="","",'EVAL SER Y DECIDIR'!N51)</f>
        <v/>
      </c>
      <c r="S51" s="160" t="str">
        <f>IF(AUTOEVALUACIÓN!C51="","",AUTOEVALUACIÓN!C51)</f>
        <v/>
      </c>
      <c r="T51" s="264" t="str">
        <f t="shared" si="2"/>
        <v/>
      </c>
      <c r="U51" s="263"/>
      <c r="V51" s="263"/>
      <c r="W51" s="263"/>
      <c r="X51" s="263"/>
      <c r="Y51" s="263"/>
    </row>
    <row r="52" spans="1:25" s="182" customFormat="1" ht="15.75" hidden="1" customHeight="1" x14ac:dyDescent="0.25">
      <c r="A52" s="183">
        <v>45</v>
      </c>
      <c r="B52" s="188" t="str">
        <f>IF(NOMINA!B45="","",NOMINA!B45)</f>
        <v xml:space="preserve">  </v>
      </c>
      <c r="C52" s="259" t="str">
        <f>IF('EVAL SER Y DECIDIR'!H52="","",'EVAL SER Y DECIDIR'!H52)</f>
        <v/>
      </c>
      <c r="D52" s="156"/>
      <c r="E52" s="156"/>
      <c r="F52" s="156"/>
      <c r="G52" s="156"/>
      <c r="H52" s="156"/>
      <c r="I52" s="157"/>
      <c r="J52" s="265" t="str">
        <f t="shared" si="0"/>
        <v/>
      </c>
      <c r="K52" s="159"/>
      <c r="L52" s="156"/>
      <c r="M52" s="156"/>
      <c r="N52" s="156"/>
      <c r="O52" s="156"/>
      <c r="P52" s="156"/>
      <c r="Q52" s="265" t="str">
        <f t="shared" si="1"/>
        <v/>
      </c>
      <c r="R52" s="259" t="str">
        <f>IF('EVAL SER Y DECIDIR'!N52="","",'EVAL SER Y DECIDIR'!N52)</f>
        <v/>
      </c>
      <c r="S52" s="160" t="str">
        <f>IF(AUTOEVALUACIÓN!C52="","",AUTOEVALUACIÓN!C52)</f>
        <v/>
      </c>
      <c r="T52" s="264" t="str">
        <f t="shared" si="2"/>
        <v/>
      </c>
      <c r="U52" s="263"/>
      <c r="V52" s="263"/>
      <c r="W52" s="263"/>
      <c r="X52" s="263"/>
      <c r="Y52" s="263"/>
    </row>
    <row r="53" spans="1:25" s="182" customFormat="1" ht="15" hidden="1" customHeight="1" x14ac:dyDescent="0.25">
      <c r="A53" s="183">
        <v>46</v>
      </c>
      <c r="B53" s="188" t="str">
        <f>IF(NOMINA!B46="","",NOMINA!B46)</f>
        <v/>
      </c>
      <c r="C53" s="155" t="str">
        <f>IF('EVAL SER Y DECIDIR'!H53="","",'EVAL SER Y DECIDIR'!H53)</f>
        <v/>
      </c>
      <c r="D53" s="156"/>
      <c r="E53" s="156"/>
      <c r="F53" s="156"/>
      <c r="G53" s="156"/>
      <c r="H53" s="156"/>
      <c r="I53" s="157"/>
      <c r="J53" s="158" t="str">
        <f t="shared" si="0"/>
        <v/>
      </c>
      <c r="K53" s="159"/>
      <c r="L53" s="156"/>
      <c r="M53" s="156"/>
      <c r="N53" s="156"/>
      <c r="O53" s="156"/>
      <c r="P53" s="156"/>
      <c r="Q53" s="158" t="str">
        <f t="shared" si="1"/>
        <v/>
      </c>
      <c r="R53" s="155" t="str">
        <f>IF('EVAL SER Y DECIDIR'!N53="","",'EVAL SER Y DECIDIR'!N53)</f>
        <v/>
      </c>
      <c r="S53" s="160" t="str">
        <f>IF(AUTOEVALUACIÓN!C53="","",AUTOEVALUACIÓN!C53)</f>
        <v/>
      </c>
      <c r="T53" s="264" t="str">
        <f t="shared" si="2"/>
        <v/>
      </c>
      <c r="U53" s="263"/>
      <c r="V53" s="263"/>
      <c r="W53" s="263"/>
      <c r="X53" s="263"/>
      <c r="Y53" s="263"/>
    </row>
    <row r="54" spans="1:25" s="182" customFormat="1" ht="15" hidden="1" customHeight="1" x14ac:dyDescent="0.25">
      <c r="A54" s="183">
        <v>47</v>
      </c>
      <c r="B54" s="188" t="str">
        <f>IF(NOMINA!B47="","",NOMINA!B47)</f>
        <v/>
      </c>
      <c r="C54" s="155" t="str">
        <f>IF('EVAL SER Y DECIDIR'!H54="","",'EVAL SER Y DECIDIR'!H54)</f>
        <v/>
      </c>
      <c r="D54" s="156"/>
      <c r="E54" s="156"/>
      <c r="F54" s="156"/>
      <c r="G54" s="156"/>
      <c r="H54" s="156"/>
      <c r="I54" s="157"/>
      <c r="J54" s="158" t="str">
        <f t="shared" si="0"/>
        <v/>
      </c>
      <c r="K54" s="159"/>
      <c r="L54" s="156"/>
      <c r="M54" s="156"/>
      <c r="N54" s="156"/>
      <c r="O54" s="156"/>
      <c r="P54" s="156"/>
      <c r="Q54" s="158" t="str">
        <f t="shared" si="1"/>
        <v/>
      </c>
      <c r="R54" s="155" t="str">
        <f>IF('EVAL SER Y DECIDIR'!N54="","",'EVAL SER Y DECIDIR'!N54)</f>
        <v/>
      </c>
      <c r="S54" s="160" t="str">
        <f>IF(AUTOEVALUACIÓN!C54="","",AUTOEVALUACIÓN!C54)</f>
        <v/>
      </c>
      <c r="T54" s="264" t="str">
        <f t="shared" si="2"/>
        <v/>
      </c>
      <c r="U54" s="263"/>
      <c r="V54" s="263"/>
      <c r="W54" s="263"/>
      <c r="X54" s="263"/>
      <c r="Y54" s="263"/>
    </row>
    <row r="55" spans="1:25" ht="15" hidden="1" customHeight="1" x14ac:dyDescent="0.25">
      <c r="A55" s="104">
        <v>48</v>
      </c>
      <c r="B55" s="132" t="str">
        <f>IF(NOMINA!B48="","",NOMINA!B48)</f>
        <v/>
      </c>
      <c r="C55" s="155" t="str">
        <f>IF('EVAL SER Y DECIDIR'!H55="","",'EVAL SER Y DECIDIR'!H55)</f>
        <v/>
      </c>
      <c r="D55" s="95"/>
      <c r="E55" s="95"/>
      <c r="F55" s="95"/>
      <c r="G55" s="95"/>
      <c r="H55" s="95"/>
      <c r="I55" s="96"/>
      <c r="J55" s="123" t="str">
        <f t="shared" si="0"/>
        <v/>
      </c>
      <c r="K55" s="94"/>
      <c r="L55" s="95"/>
      <c r="M55" s="95"/>
      <c r="N55" s="95"/>
      <c r="O55" s="95"/>
      <c r="P55" s="95"/>
      <c r="Q55" s="123" t="str">
        <f t="shared" si="1"/>
        <v/>
      </c>
      <c r="R55" s="155" t="str">
        <f>IF('EVAL SER Y DECIDIR'!N55="","",'EVAL SER Y DECIDIR'!N55)</f>
        <v/>
      </c>
      <c r="S55" s="124" t="str">
        <f>IF(AUTOEVALUACIÓN!C55="","",AUTOEVALUACIÓN!C55)</f>
        <v/>
      </c>
      <c r="T55" s="264" t="str">
        <f t="shared" si="2"/>
        <v/>
      </c>
    </row>
  </sheetData>
  <sheetProtection sheet="1" formatCells="0" formatColumns="0" formatRows="0"/>
  <mergeCells count="22">
    <mergeCell ref="R5:R7"/>
    <mergeCell ref="A2:T2"/>
    <mergeCell ref="T5:T7"/>
    <mergeCell ref="A5:A7"/>
    <mergeCell ref="D6:D7"/>
    <mergeCell ref="G6:G7"/>
    <mergeCell ref="H6:H7"/>
    <mergeCell ref="I6:I7"/>
    <mergeCell ref="S5:S7"/>
    <mergeCell ref="O6:O7"/>
    <mergeCell ref="J6:J7"/>
    <mergeCell ref="D5:J5"/>
    <mergeCell ref="K5:Q5"/>
    <mergeCell ref="K6:K7"/>
    <mergeCell ref="L6:L7"/>
    <mergeCell ref="P6:P7"/>
    <mergeCell ref="Q6:Q7"/>
    <mergeCell ref="M6:M7"/>
    <mergeCell ref="E6:E7"/>
    <mergeCell ref="C5:C7"/>
    <mergeCell ref="F6:F7"/>
    <mergeCell ref="N6:N7"/>
  </mergeCells>
  <phoneticPr fontId="53" type="noConversion"/>
  <conditionalFormatting sqref="T8:T55">
    <cfRule type="cellIs" dxfId="12" priority="1" operator="between">
      <formula>1</formula>
      <formula>50</formula>
    </cfRule>
  </conditionalFormatting>
  <dataValidations count="3">
    <dataValidation type="whole" allowBlank="1" showInputMessage="1" showErrorMessage="1" error="Ingrese solo numeros de 1 - 35" sqref="D53:I55 K53:P55" xr:uid="{ED2956C5-2FFF-4487-9097-DC35F5DC43F4}">
      <formula1>1</formula1>
      <formula2>35</formula2>
    </dataValidation>
    <dataValidation type="whole" allowBlank="1" showInputMessage="1" showErrorMessage="1" error="Ingrese solo numeros de 1 - 45" sqref="D8:I52" xr:uid="{E8A8036D-BC55-4B97-88A4-B2773ACC3658}">
      <formula1>1</formula1>
      <formula2>45</formula2>
    </dataValidation>
    <dataValidation type="whole" allowBlank="1" showInputMessage="1" showErrorMessage="1" error="Ingrese solo numeros de 1 - 40" sqref="K8:P52" xr:uid="{A881D014-4B90-4956-9679-C5FB1E684545}">
      <formula1>1</formula1>
      <formula2>40</formula2>
    </dataValidation>
  </dataValidations>
  <printOptions horizontalCentered="1"/>
  <pageMargins left="0.47244094488188981" right="0.19685039370078741" top="0.39370078740157483" bottom="0.39370078740157483" header="0.31496062992125984" footer="7.874015748031496E-2"/>
  <pageSetup scale="86" fitToHeight="0" orientation="portrait" horizontalDpi="4294967294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7">
    <tabColor rgb="FF660066"/>
    <pageSetUpPr fitToPage="1"/>
  </sheetPr>
  <dimension ref="A1:Z55"/>
  <sheetViews>
    <sheetView view="pageBreakPreview" zoomScaleNormal="100" zoomScaleSheetLayoutView="100" workbookViewId="0">
      <selection activeCell="A8" sqref="A8:XFD32"/>
    </sheetView>
  </sheetViews>
  <sheetFormatPr baseColWidth="10" defaultColWidth="10.5703125" defaultRowHeight="15" x14ac:dyDescent="0.25"/>
  <cols>
    <col min="1" max="1" width="2.85546875" customWidth="1"/>
    <col min="2" max="2" width="33.5703125" customWidth="1"/>
    <col min="3" max="3" width="3.7109375" customWidth="1"/>
    <col min="4" max="8" width="4.7109375" customWidth="1"/>
    <col min="9" max="9" width="3.7109375" customWidth="1"/>
    <col min="10" max="14" width="4.7109375" customWidth="1"/>
    <col min="15" max="16" width="3.7109375" customWidth="1"/>
    <col min="17" max="17" width="2.7109375" customWidth="1"/>
    <col min="18" max="18" width="5.28515625" customWidth="1"/>
    <col min="19" max="23" width="5.7109375" style="261" customWidth="1"/>
    <col min="24" max="26" width="5.7109375" customWidth="1"/>
  </cols>
  <sheetData>
    <row r="1" spans="1:26" ht="12" customHeight="1" x14ac:dyDescent="0.25">
      <c r="A1" s="101" t="str">
        <f>NOMINA!$F$1</f>
        <v>U.E. "BEATRIZ HARTMANN DE BEDREGAL"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</row>
    <row r="2" spans="1:26" s="267" customFormat="1" ht="16.5" customHeight="1" x14ac:dyDescent="0.2">
      <c r="A2" s="471" t="s">
        <v>167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471"/>
      <c r="P2" s="471"/>
      <c r="Q2" s="471"/>
      <c r="R2" s="471"/>
    </row>
    <row r="3" spans="1:26" ht="18.95" customHeight="1" x14ac:dyDescent="0.25">
      <c r="A3" s="174" t="str">
        <f>NOMINA!$C$1</f>
        <v>PROFESOR(A): SARA VALDIVIA ARANCIBIA</v>
      </c>
      <c r="B3" s="175"/>
      <c r="C3" s="174"/>
      <c r="D3" s="174"/>
      <c r="E3" s="174"/>
      <c r="F3" s="22"/>
      <c r="G3" s="174"/>
      <c r="H3" s="174" t="s">
        <v>7</v>
      </c>
      <c r="I3" s="174"/>
      <c r="J3" s="174"/>
      <c r="K3" s="174"/>
      <c r="L3" s="174"/>
      <c r="M3" s="174"/>
      <c r="N3" s="174"/>
      <c r="O3" s="174"/>
      <c r="P3" s="174"/>
      <c r="Q3" s="174"/>
      <c r="R3" s="174"/>
    </row>
    <row r="4" spans="1:26" ht="18.95" customHeight="1" x14ac:dyDescent="0.25">
      <c r="A4" s="176" t="str">
        <f>NOMINA!$C$2</f>
        <v>CURSO: 5º "A" PRIMARIA</v>
      </c>
      <c r="B4" s="177"/>
      <c r="C4" s="176"/>
      <c r="D4" s="176"/>
      <c r="E4" s="176"/>
      <c r="F4" s="22"/>
      <c r="G4" s="176"/>
      <c r="H4" s="176" t="str">
        <f>NOMINA!$C$4</f>
        <v>GESTIÓN: 2024</v>
      </c>
      <c r="I4" s="176"/>
      <c r="J4" s="176"/>
      <c r="K4" s="176"/>
      <c r="L4" s="176"/>
      <c r="M4" s="176"/>
      <c r="N4" s="176"/>
      <c r="O4" s="176"/>
      <c r="P4" s="176"/>
      <c r="Q4" s="176"/>
      <c r="R4" s="176"/>
    </row>
    <row r="5" spans="1:26" ht="15.75" customHeight="1" x14ac:dyDescent="0.25">
      <c r="A5" s="458" t="s">
        <v>0</v>
      </c>
      <c r="B5" s="113" t="s">
        <v>150</v>
      </c>
      <c r="C5" s="451" t="s">
        <v>430</v>
      </c>
      <c r="D5" s="466" t="s">
        <v>432</v>
      </c>
      <c r="E5" s="466"/>
      <c r="F5" s="466"/>
      <c r="G5" s="466"/>
      <c r="H5" s="466"/>
      <c r="I5" s="467"/>
      <c r="J5" s="466" t="s">
        <v>433</v>
      </c>
      <c r="K5" s="466"/>
      <c r="L5" s="466"/>
      <c r="M5" s="466"/>
      <c r="N5" s="466"/>
      <c r="O5" s="467"/>
      <c r="P5" s="451" t="s">
        <v>431</v>
      </c>
      <c r="Q5" s="463" t="s">
        <v>436</v>
      </c>
      <c r="R5" s="455" t="s">
        <v>166</v>
      </c>
    </row>
    <row r="6" spans="1:26" ht="66" customHeight="1" x14ac:dyDescent="0.25">
      <c r="A6" s="458"/>
      <c r="B6" s="178"/>
      <c r="C6" s="452"/>
      <c r="D6" s="472"/>
      <c r="E6" s="472"/>
      <c r="F6" s="472"/>
      <c r="G6" s="472"/>
      <c r="H6" s="473"/>
      <c r="I6" s="474" t="s">
        <v>188</v>
      </c>
      <c r="J6" s="476"/>
      <c r="K6" s="472"/>
      <c r="L6" s="472"/>
      <c r="M6" s="472"/>
      <c r="N6" s="472"/>
      <c r="O6" s="447" t="s">
        <v>188</v>
      </c>
      <c r="P6" s="452"/>
      <c r="Q6" s="464"/>
      <c r="R6" s="456"/>
    </row>
    <row r="7" spans="1:26" ht="58.5" customHeight="1" x14ac:dyDescent="0.25">
      <c r="A7" s="458"/>
      <c r="B7" s="257" t="s">
        <v>165</v>
      </c>
      <c r="C7" s="453"/>
      <c r="D7" s="450"/>
      <c r="E7" s="450"/>
      <c r="F7" s="450"/>
      <c r="G7" s="450"/>
      <c r="H7" s="462"/>
      <c r="I7" s="475"/>
      <c r="J7" s="460"/>
      <c r="K7" s="450"/>
      <c r="L7" s="450"/>
      <c r="M7" s="450"/>
      <c r="N7" s="450"/>
      <c r="O7" s="448"/>
      <c r="P7" s="453"/>
      <c r="Q7" s="465"/>
      <c r="R7" s="457"/>
      <c r="T7" s="260" t="s">
        <v>404</v>
      </c>
      <c r="U7" s="260" t="s">
        <v>405</v>
      </c>
      <c r="V7" s="260" t="s">
        <v>406</v>
      </c>
      <c r="X7" s="255"/>
      <c r="Y7" s="255"/>
      <c r="Z7" s="255"/>
    </row>
    <row r="8" spans="1:26" s="182" customFormat="1" ht="22.5" customHeight="1" x14ac:dyDescent="0.25">
      <c r="A8" s="183">
        <v>1</v>
      </c>
      <c r="B8" s="188" t="str">
        <f>IF(NOMINA!B1="","",NOMINA!B1)</f>
        <v xml:space="preserve"> TORREZ CAMILA VICTORIA</v>
      </c>
      <c r="C8" s="259" t="str">
        <f>IF('EVAL SER Y DECIDIR'!H8="","",'EVAL SER Y DECIDIR'!H8)</f>
        <v/>
      </c>
      <c r="D8" s="156"/>
      <c r="E8" s="156"/>
      <c r="F8" s="156"/>
      <c r="G8" s="156"/>
      <c r="H8" s="157"/>
      <c r="I8" s="265" t="str">
        <f>IF(ISERROR(ROUND(AVERAGE(D8:H8),0)),"",ROUND(AVERAGE(D8:H8),0))</f>
        <v/>
      </c>
      <c r="J8" s="159"/>
      <c r="K8" s="156"/>
      <c r="L8" s="156"/>
      <c r="M8" s="156"/>
      <c r="N8" s="156"/>
      <c r="O8" s="265" t="str">
        <f>IF(ISERROR(ROUND(AVERAGE(J8:N8),0)),"",ROUND(AVERAGE(J8:N8),0))</f>
        <v/>
      </c>
      <c r="P8" s="259" t="str">
        <f>IF('EVAL SER Y DECIDIR'!N8="","",'EVAL SER Y DECIDIR'!N8)</f>
        <v/>
      </c>
      <c r="Q8" s="160" t="str">
        <f>IF(AUTOEVALUACIÓN!C8="","",AUTOEVALUACIÓN!C8)</f>
        <v/>
      </c>
      <c r="R8" s="264" t="str">
        <f>IF(OR(C8="",I8="",O8="",P8="",Q8=""),"",SUM(C8,I8,O8,P8,Q8))</f>
        <v/>
      </c>
      <c r="S8" s="262"/>
      <c r="T8" s="262">
        <f>COUNTIFS(R8:R52,"&lt;101",R8:R52,"&gt;0")</f>
        <v>0</v>
      </c>
      <c r="U8" s="263">
        <f>COUNTIFS(R8:R52,"&lt;51",R8:R52,"&gt;1")</f>
        <v>0</v>
      </c>
      <c r="V8" s="263">
        <f>T8-U8</f>
        <v>0</v>
      </c>
      <c r="W8" s="263"/>
      <c r="X8" s="191"/>
      <c r="Y8" s="256"/>
    </row>
    <row r="9" spans="1:26" s="182" customFormat="1" ht="22.5" customHeight="1" x14ac:dyDescent="0.25">
      <c r="A9" s="183">
        <v>2</v>
      </c>
      <c r="B9" s="188" t="str">
        <f>IF(NOMINA!B2="","",NOMINA!B2)</f>
        <v>AZERO BLANCO SARAH JOYCE</v>
      </c>
      <c r="C9" s="259" t="str">
        <f>IF('EVAL SER Y DECIDIR'!H9="","",'EVAL SER Y DECIDIR'!H9)</f>
        <v/>
      </c>
      <c r="D9" s="156"/>
      <c r="E9" s="156"/>
      <c r="F9" s="156"/>
      <c r="G9" s="156"/>
      <c r="H9" s="157"/>
      <c r="I9" s="265" t="str">
        <f t="shared" ref="I9:I52" si="0">IF(ISERROR(ROUND(AVERAGE(D9:H9),0)),"",ROUND(AVERAGE(D9:H9),0))</f>
        <v/>
      </c>
      <c r="J9" s="159"/>
      <c r="K9" s="156"/>
      <c r="L9" s="156"/>
      <c r="M9" s="156"/>
      <c r="N9" s="156"/>
      <c r="O9" s="265" t="str">
        <f t="shared" ref="O9:O52" si="1">IF(ISERROR(ROUND(AVERAGE(J9:N9),0)),"",ROUND(AVERAGE(J9:N9),0))</f>
        <v/>
      </c>
      <c r="P9" s="259" t="str">
        <f>IF('EVAL SER Y DECIDIR'!N9="","",'EVAL SER Y DECIDIR'!N9)</f>
        <v/>
      </c>
      <c r="Q9" s="160" t="str">
        <f>IF(AUTOEVALUACIÓN!C9="","",AUTOEVALUACIÓN!C9)</f>
        <v/>
      </c>
      <c r="R9" s="264" t="str">
        <f t="shared" ref="R9:R55" si="2">IF(OR(C9="",I9="",O9="",P9="",Q9=""),"",SUM(C9,I9,O9,P9,Q9))</f>
        <v/>
      </c>
      <c r="S9" s="262"/>
      <c r="T9" s="262"/>
      <c r="U9" s="263"/>
      <c r="V9" s="263"/>
      <c r="W9" s="263"/>
    </row>
    <row r="10" spans="1:26" s="182" customFormat="1" ht="22.5" customHeight="1" x14ac:dyDescent="0.25">
      <c r="A10" s="183">
        <v>3</v>
      </c>
      <c r="B10" s="188" t="str">
        <f>IF(NOMINA!B3="","",NOMINA!B3)</f>
        <v xml:space="preserve">BAUTISTA MITA RODRIGO </v>
      </c>
      <c r="C10" s="259" t="str">
        <f>IF('EVAL SER Y DECIDIR'!H10="","",'EVAL SER Y DECIDIR'!H10)</f>
        <v/>
      </c>
      <c r="D10" s="156"/>
      <c r="E10" s="156"/>
      <c r="F10" s="156"/>
      <c r="G10" s="156"/>
      <c r="H10" s="157"/>
      <c r="I10" s="265" t="str">
        <f t="shared" si="0"/>
        <v/>
      </c>
      <c r="J10" s="159"/>
      <c r="K10" s="156"/>
      <c r="L10" s="156"/>
      <c r="M10" s="156"/>
      <c r="N10" s="156"/>
      <c r="O10" s="265" t="str">
        <f t="shared" si="1"/>
        <v/>
      </c>
      <c r="P10" s="259" t="str">
        <f>IF('EVAL SER Y DECIDIR'!N10="","",'EVAL SER Y DECIDIR'!N10)</f>
        <v/>
      </c>
      <c r="Q10" s="160" t="str">
        <f>IF(AUTOEVALUACIÓN!C10="","",AUTOEVALUACIÓN!C10)</f>
        <v/>
      </c>
      <c r="R10" s="264" t="str">
        <f t="shared" si="2"/>
        <v/>
      </c>
      <c r="S10" s="262"/>
      <c r="T10" s="262"/>
      <c r="U10" s="263"/>
      <c r="V10" s="263"/>
      <c r="W10" s="263"/>
    </row>
    <row r="11" spans="1:26" s="182" customFormat="1" ht="22.5" customHeight="1" x14ac:dyDescent="0.25">
      <c r="A11" s="183">
        <v>4</v>
      </c>
      <c r="B11" s="188" t="str">
        <f>IF(NOMINA!B4="","",NOMINA!B4)</f>
        <v>CANSECO PEREDO ANGELINA ISABELLA</v>
      </c>
      <c r="C11" s="259" t="str">
        <f>IF('EVAL SER Y DECIDIR'!H11="","",'EVAL SER Y DECIDIR'!H11)</f>
        <v/>
      </c>
      <c r="D11" s="156"/>
      <c r="E11" s="156"/>
      <c r="F11" s="156"/>
      <c r="G11" s="156"/>
      <c r="H11" s="157"/>
      <c r="I11" s="265" t="str">
        <f t="shared" si="0"/>
        <v/>
      </c>
      <c r="J11" s="159"/>
      <c r="K11" s="156"/>
      <c r="L11" s="156"/>
      <c r="M11" s="156"/>
      <c r="N11" s="156"/>
      <c r="O11" s="265" t="str">
        <f t="shared" si="1"/>
        <v/>
      </c>
      <c r="P11" s="259" t="str">
        <f>IF('EVAL SER Y DECIDIR'!N11="","",'EVAL SER Y DECIDIR'!N11)</f>
        <v/>
      </c>
      <c r="Q11" s="160" t="str">
        <f>IF(AUTOEVALUACIÓN!C11="","",AUTOEVALUACIÓN!C11)</f>
        <v/>
      </c>
      <c r="R11" s="264" t="str">
        <f t="shared" si="2"/>
        <v/>
      </c>
      <c r="S11" s="262"/>
      <c r="T11" s="262"/>
      <c r="U11" s="263"/>
      <c r="V11" s="263"/>
      <c r="W11" s="263"/>
    </row>
    <row r="12" spans="1:26" s="182" customFormat="1" ht="22.5" customHeight="1" x14ac:dyDescent="0.25">
      <c r="A12" s="183">
        <v>5</v>
      </c>
      <c r="B12" s="188" t="str">
        <f>IF(NOMINA!B5="","",NOMINA!B5)</f>
        <v>CERVANTES GUTIERREZ LUIS FERNANDO</v>
      </c>
      <c r="C12" s="259" t="str">
        <f>IF('EVAL SER Y DECIDIR'!H12="","",'EVAL SER Y DECIDIR'!H12)</f>
        <v/>
      </c>
      <c r="D12" s="156"/>
      <c r="E12" s="156"/>
      <c r="F12" s="156"/>
      <c r="G12" s="156"/>
      <c r="H12" s="157"/>
      <c r="I12" s="265" t="str">
        <f t="shared" si="0"/>
        <v/>
      </c>
      <c r="J12" s="159"/>
      <c r="K12" s="156"/>
      <c r="L12" s="156"/>
      <c r="M12" s="156"/>
      <c r="N12" s="156"/>
      <c r="O12" s="265" t="str">
        <f t="shared" si="1"/>
        <v/>
      </c>
      <c r="P12" s="259" t="str">
        <f>IF('EVAL SER Y DECIDIR'!N12="","",'EVAL SER Y DECIDIR'!N12)</f>
        <v/>
      </c>
      <c r="Q12" s="160" t="str">
        <f>IF(AUTOEVALUACIÓN!C12="","",AUTOEVALUACIÓN!C12)</f>
        <v/>
      </c>
      <c r="R12" s="264" t="str">
        <f t="shared" si="2"/>
        <v/>
      </c>
      <c r="S12" s="262"/>
      <c r="T12" s="262"/>
      <c r="U12" s="263"/>
      <c r="V12" s="263"/>
      <c r="W12" s="263"/>
    </row>
    <row r="13" spans="1:26" s="182" customFormat="1" ht="22.5" customHeight="1" x14ac:dyDescent="0.25">
      <c r="A13" s="183">
        <v>6</v>
      </c>
      <c r="B13" s="188" t="str">
        <f>IF(NOMINA!B6="","",NOMINA!B6)</f>
        <v>COLQUE QUENTA MICHELLE ANGELETH</v>
      </c>
      <c r="C13" s="259" t="str">
        <f>IF('EVAL SER Y DECIDIR'!H13="","",'EVAL SER Y DECIDIR'!H13)</f>
        <v/>
      </c>
      <c r="D13" s="156"/>
      <c r="E13" s="156"/>
      <c r="F13" s="156"/>
      <c r="G13" s="156"/>
      <c r="H13" s="157"/>
      <c r="I13" s="265" t="str">
        <f t="shared" si="0"/>
        <v/>
      </c>
      <c r="J13" s="159"/>
      <c r="K13" s="156"/>
      <c r="L13" s="156"/>
      <c r="M13" s="156"/>
      <c r="N13" s="156"/>
      <c r="O13" s="265" t="str">
        <f t="shared" si="1"/>
        <v/>
      </c>
      <c r="P13" s="259" t="str">
        <f>IF('EVAL SER Y DECIDIR'!N13="","",'EVAL SER Y DECIDIR'!N13)</f>
        <v/>
      </c>
      <c r="Q13" s="160" t="str">
        <f>IF(AUTOEVALUACIÓN!C13="","",AUTOEVALUACIÓN!C13)</f>
        <v/>
      </c>
      <c r="R13" s="264" t="str">
        <f t="shared" si="2"/>
        <v/>
      </c>
      <c r="S13" s="262"/>
      <c r="T13" s="262"/>
      <c r="U13" s="263"/>
      <c r="V13" s="263"/>
      <c r="W13" s="263"/>
    </row>
    <row r="14" spans="1:26" s="182" customFormat="1" ht="22.5" customHeight="1" x14ac:dyDescent="0.25">
      <c r="A14" s="183">
        <v>7</v>
      </c>
      <c r="B14" s="188" t="str">
        <f>IF(NOMINA!B7="","",NOMINA!B7)</f>
        <v>CORDOVA MONTAÑO KENDALL MATIAS</v>
      </c>
      <c r="C14" s="259" t="str">
        <f>IF('EVAL SER Y DECIDIR'!H14="","",'EVAL SER Y DECIDIR'!H14)</f>
        <v/>
      </c>
      <c r="D14" s="156"/>
      <c r="E14" s="156"/>
      <c r="F14" s="156"/>
      <c r="G14" s="156"/>
      <c r="H14" s="157"/>
      <c r="I14" s="265" t="str">
        <f t="shared" si="0"/>
        <v/>
      </c>
      <c r="J14" s="159"/>
      <c r="K14" s="156"/>
      <c r="L14" s="156"/>
      <c r="M14" s="156"/>
      <c r="N14" s="156"/>
      <c r="O14" s="265" t="str">
        <f t="shared" si="1"/>
        <v/>
      </c>
      <c r="P14" s="259" t="str">
        <f>IF('EVAL SER Y DECIDIR'!N14="","",'EVAL SER Y DECIDIR'!N14)</f>
        <v/>
      </c>
      <c r="Q14" s="160" t="str">
        <f>IF(AUTOEVALUACIÓN!C14="","",AUTOEVALUACIÓN!C14)</f>
        <v/>
      </c>
      <c r="R14" s="264" t="str">
        <f t="shared" si="2"/>
        <v/>
      </c>
      <c r="S14" s="262"/>
      <c r="T14" s="262"/>
      <c r="U14" s="263"/>
      <c r="V14" s="263"/>
      <c r="W14" s="263"/>
    </row>
    <row r="15" spans="1:26" s="182" customFormat="1" ht="22.5" customHeight="1" x14ac:dyDescent="0.25">
      <c r="A15" s="183">
        <v>8</v>
      </c>
      <c r="B15" s="188" t="str">
        <f>IF(NOMINA!B8="","",NOMINA!B8)</f>
        <v xml:space="preserve">CUCHALLO ALORAS CHRISTOPHER </v>
      </c>
      <c r="C15" s="259" t="str">
        <f>IF('EVAL SER Y DECIDIR'!H15="","",'EVAL SER Y DECIDIR'!H15)</f>
        <v/>
      </c>
      <c r="D15" s="156"/>
      <c r="E15" s="156"/>
      <c r="F15" s="156"/>
      <c r="G15" s="156"/>
      <c r="H15" s="157"/>
      <c r="I15" s="265" t="str">
        <f t="shared" si="0"/>
        <v/>
      </c>
      <c r="J15" s="159"/>
      <c r="K15" s="156"/>
      <c r="L15" s="156"/>
      <c r="M15" s="156"/>
      <c r="N15" s="156"/>
      <c r="O15" s="265" t="str">
        <f t="shared" si="1"/>
        <v/>
      </c>
      <c r="P15" s="259" t="str">
        <f>IF('EVAL SER Y DECIDIR'!N15="","",'EVAL SER Y DECIDIR'!N15)</f>
        <v/>
      </c>
      <c r="Q15" s="160" t="str">
        <f>IF(AUTOEVALUACIÓN!C15="","",AUTOEVALUACIÓN!C15)</f>
        <v/>
      </c>
      <c r="R15" s="264" t="str">
        <f t="shared" si="2"/>
        <v/>
      </c>
      <c r="S15" s="262"/>
      <c r="T15" s="262"/>
      <c r="U15" s="263"/>
      <c r="V15" s="263"/>
      <c r="W15" s="263"/>
    </row>
    <row r="16" spans="1:26" s="182" customFormat="1" ht="22.5" customHeight="1" x14ac:dyDescent="0.25">
      <c r="A16" s="183">
        <v>9</v>
      </c>
      <c r="B16" s="188" t="str">
        <f>IF(NOMINA!B9="","",NOMINA!B9)</f>
        <v>DUARTE MELO ANA CLARA</v>
      </c>
      <c r="C16" s="259" t="str">
        <f>IF('EVAL SER Y DECIDIR'!H16="","",'EVAL SER Y DECIDIR'!H16)</f>
        <v/>
      </c>
      <c r="D16" s="156"/>
      <c r="E16" s="156"/>
      <c r="F16" s="156"/>
      <c r="G16" s="156"/>
      <c r="H16" s="157"/>
      <c r="I16" s="265" t="str">
        <f t="shared" si="0"/>
        <v/>
      </c>
      <c r="J16" s="159"/>
      <c r="K16" s="156"/>
      <c r="L16" s="156"/>
      <c r="M16" s="156"/>
      <c r="N16" s="156"/>
      <c r="O16" s="265" t="str">
        <f t="shared" si="1"/>
        <v/>
      </c>
      <c r="P16" s="259" t="str">
        <f>IF('EVAL SER Y DECIDIR'!N16="","",'EVAL SER Y DECIDIR'!N16)</f>
        <v/>
      </c>
      <c r="Q16" s="160" t="str">
        <f>IF(AUTOEVALUACIÓN!C16="","",AUTOEVALUACIÓN!C16)</f>
        <v/>
      </c>
      <c r="R16" s="264" t="str">
        <f t="shared" si="2"/>
        <v/>
      </c>
      <c r="S16" s="262"/>
      <c r="T16" s="262"/>
      <c r="U16" s="263"/>
      <c r="V16" s="263"/>
      <c r="W16" s="263"/>
    </row>
    <row r="17" spans="1:23" s="182" customFormat="1" ht="22.5" customHeight="1" x14ac:dyDescent="0.25">
      <c r="A17" s="183">
        <v>10</v>
      </c>
      <c r="B17" s="188" t="str">
        <f>IF(NOMINA!B10="","",NOMINA!B10)</f>
        <v>GONZALES ROJAS ANTONELLA INDIRA</v>
      </c>
      <c r="C17" s="259" t="str">
        <f>IF('EVAL SER Y DECIDIR'!H17="","",'EVAL SER Y DECIDIR'!H17)</f>
        <v/>
      </c>
      <c r="D17" s="156"/>
      <c r="E17" s="156"/>
      <c r="F17" s="156"/>
      <c r="G17" s="156"/>
      <c r="H17" s="157"/>
      <c r="I17" s="265" t="str">
        <f t="shared" si="0"/>
        <v/>
      </c>
      <c r="J17" s="159"/>
      <c r="K17" s="156"/>
      <c r="L17" s="156"/>
      <c r="M17" s="156"/>
      <c r="N17" s="156"/>
      <c r="O17" s="265" t="str">
        <f t="shared" si="1"/>
        <v/>
      </c>
      <c r="P17" s="259" t="str">
        <f>IF('EVAL SER Y DECIDIR'!N17="","",'EVAL SER Y DECIDIR'!N17)</f>
        <v/>
      </c>
      <c r="Q17" s="160" t="str">
        <f>IF(AUTOEVALUACIÓN!C17="","",AUTOEVALUACIÓN!C17)</f>
        <v/>
      </c>
      <c r="R17" s="264" t="str">
        <f t="shared" si="2"/>
        <v/>
      </c>
      <c r="S17" s="262"/>
      <c r="T17" s="262"/>
      <c r="U17" s="263"/>
      <c r="V17" s="263"/>
      <c r="W17" s="263"/>
    </row>
    <row r="18" spans="1:23" s="182" customFormat="1" ht="22.5" customHeight="1" x14ac:dyDescent="0.25">
      <c r="A18" s="183">
        <v>11</v>
      </c>
      <c r="B18" s="188" t="str">
        <f>IF(NOMINA!B11="","",NOMINA!B11)</f>
        <v>GUERRA PANTIGOSO ROGER ALEJANDRO</v>
      </c>
      <c r="C18" s="259" t="str">
        <f>IF('EVAL SER Y DECIDIR'!H18="","",'EVAL SER Y DECIDIR'!H18)</f>
        <v/>
      </c>
      <c r="D18" s="156"/>
      <c r="E18" s="156"/>
      <c r="F18" s="156"/>
      <c r="G18" s="156"/>
      <c r="H18" s="157"/>
      <c r="I18" s="265" t="str">
        <f t="shared" si="0"/>
        <v/>
      </c>
      <c r="J18" s="159"/>
      <c r="K18" s="156"/>
      <c r="L18" s="156"/>
      <c r="M18" s="156"/>
      <c r="N18" s="156"/>
      <c r="O18" s="265" t="str">
        <f t="shared" si="1"/>
        <v/>
      </c>
      <c r="P18" s="259" t="str">
        <f>IF('EVAL SER Y DECIDIR'!N18="","",'EVAL SER Y DECIDIR'!N18)</f>
        <v/>
      </c>
      <c r="Q18" s="160" t="str">
        <f>IF(AUTOEVALUACIÓN!C18="","",AUTOEVALUACIÓN!C18)</f>
        <v/>
      </c>
      <c r="R18" s="264" t="str">
        <f t="shared" si="2"/>
        <v/>
      </c>
      <c r="S18" s="262"/>
      <c r="T18" s="262"/>
      <c r="U18" s="263"/>
      <c r="V18" s="263"/>
      <c r="W18" s="263"/>
    </row>
    <row r="19" spans="1:23" s="182" customFormat="1" ht="22.5" customHeight="1" x14ac:dyDescent="0.25">
      <c r="A19" s="183">
        <v>12</v>
      </c>
      <c r="B19" s="188" t="str">
        <f>IF(NOMINA!B12="","",NOMINA!B12)</f>
        <v>LEON GARNICA JUNIOR ISAIAS</v>
      </c>
      <c r="C19" s="259" t="str">
        <f>IF('EVAL SER Y DECIDIR'!H19="","",'EVAL SER Y DECIDIR'!H19)</f>
        <v/>
      </c>
      <c r="D19" s="156"/>
      <c r="E19" s="156"/>
      <c r="F19" s="156"/>
      <c r="G19" s="156"/>
      <c r="H19" s="157"/>
      <c r="I19" s="265" t="str">
        <f t="shared" si="0"/>
        <v/>
      </c>
      <c r="J19" s="159"/>
      <c r="K19" s="156"/>
      <c r="L19" s="156"/>
      <c r="M19" s="156"/>
      <c r="N19" s="156"/>
      <c r="O19" s="265" t="str">
        <f t="shared" si="1"/>
        <v/>
      </c>
      <c r="P19" s="259" t="str">
        <f>IF('EVAL SER Y DECIDIR'!N19="","",'EVAL SER Y DECIDIR'!N19)</f>
        <v/>
      </c>
      <c r="Q19" s="160" t="str">
        <f>IF(AUTOEVALUACIÓN!C19="","",AUTOEVALUACIÓN!C19)</f>
        <v/>
      </c>
      <c r="R19" s="264" t="str">
        <f t="shared" si="2"/>
        <v/>
      </c>
      <c r="S19" s="262"/>
      <c r="T19" s="262"/>
      <c r="U19" s="263"/>
      <c r="V19" s="263"/>
      <c r="W19" s="263"/>
    </row>
    <row r="20" spans="1:23" s="182" customFormat="1" ht="22.5" customHeight="1" x14ac:dyDescent="0.25">
      <c r="A20" s="183">
        <v>13</v>
      </c>
      <c r="B20" s="188" t="str">
        <f>IF(NOMINA!B13="","",NOMINA!B13)</f>
        <v>MAMANI ESTRADA MARISOL CARMEN</v>
      </c>
      <c r="C20" s="259" t="str">
        <f>IF('EVAL SER Y DECIDIR'!H20="","",'EVAL SER Y DECIDIR'!H20)</f>
        <v/>
      </c>
      <c r="D20" s="156"/>
      <c r="E20" s="156"/>
      <c r="F20" s="156"/>
      <c r="G20" s="156"/>
      <c r="H20" s="157"/>
      <c r="I20" s="265" t="str">
        <f t="shared" si="0"/>
        <v/>
      </c>
      <c r="J20" s="159"/>
      <c r="K20" s="156"/>
      <c r="L20" s="156"/>
      <c r="M20" s="156"/>
      <c r="N20" s="156"/>
      <c r="O20" s="265" t="str">
        <f t="shared" si="1"/>
        <v/>
      </c>
      <c r="P20" s="259" t="str">
        <f>IF('EVAL SER Y DECIDIR'!N20="","",'EVAL SER Y DECIDIR'!N20)</f>
        <v/>
      </c>
      <c r="Q20" s="160" t="str">
        <f>IF(AUTOEVALUACIÓN!C20="","",AUTOEVALUACIÓN!C20)</f>
        <v/>
      </c>
      <c r="R20" s="264" t="str">
        <f t="shared" si="2"/>
        <v/>
      </c>
      <c r="S20" s="262"/>
      <c r="T20" s="262"/>
      <c r="U20" s="263"/>
      <c r="V20" s="263"/>
      <c r="W20" s="263"/>
    </row>
    <row r="21" spans="1:23" s="182" customFormat="1" ht="22.5" customHeight="1" x14ac:dyDescent="0.25">
      <c r="A21" s="183">
        <v>14</v>
      </c>
      <c r="B21" s="188" t="str">
        <f>IF(NOMINA!B14="","",NOMINA!B14)</f>
        <v>MURILLO CALIZAYA DAVID GABRIEL</v>
      </c>
      <c r="C21" s="259" t="str">
        <f>IF('EVAL SER Y DECIDIR'!H21="","",'EVAL SER Y DECIDIR'!H21)</f>
        <v/>
      </c>
      <c r="D21" s="156"/>
      <c r="E21" s="156"/>
      <c r="F21" s="156"/>
      <c r="G21" s="156"/>
      <c r="H21" s="157"/>
      <c r="I21" s="265" t="str">
        <f t="shared" si="0"/>
        <v/>
      </c>
      <c r="J21" s="159"/>
      <c r="K21" s="156"/>
      <c r="L21" s="156"/>
      <c r="M21" s="156"/>
      <c r="N21" s="156"/>
      <c r="O21" s="265" t="str">
        <f t="shared" si="1"/>
        <v/>
      </c>
      <c r="P21" s="259" t="str">
        <f>IF('EVAL SER Y DECIDIR'!N21="","",'EVAL SER Y DECIDIR'!N21)</f>
        <v/>
      </c>
      <c r="Q21" s="160" t="str">
        <f>IF(AUTOEVALUACIÓN!C21="","",AUTOEVALUACIÓN!C21)</f>
        <v/>
      </c>
      <c r="R21" s="264" t="str">
        <f t="shared" si="2"/>
        <v/>
      </c>
      <c r="S21" s="262"/>
      <c r="T21" s="262"/>
      <c r="U21" s="263"/>
      <c r="V21" s="263"/>
      <c r="W21" s="263"/>
    </row>
    <row r="22" spans="1:23" s="182" customFormat="1" ht="22.5" customHeight="1" x14ac:dyDescent="0.25">
      <c r="A22" s="183">
        <v>15</v>
      </c>
      <c r="B22" s="188" t="str">
        <f>IF(NOMINA!B15="","",NOMINA!B15)</f>
        <v xml:space="preserve">OROSCO LIMACHI ADRIAN </v>
      </c>
      <c r="C22" s="259" t="str">
        <f>IF('EVAL SER Y DECIDIR'!H22="","",'EVAL SER Y DECIDIR'!H22)</f>
        <v/>
      </c>
      <c r="D22" s="156"/>
      <c r="E22" s="156"/>
      <c r="F22" s="156"/>
      <c r="G22" s="156"/>
      <c r="H22" s="157"/>
      <c r="I22" s="265" t="str">
        <f t="shared" si="0"/>
        <v/>
      </c>
      <c r="J22" s="159"/>
      <c r="K22" s="156"/>
      <c r="L22" s="156"/>
      <c r="M22" s="156"/>
      <c r="N22" s="156"/>
      <c r="O22" s="265" t="str">
        <f t="shared" si="1"/>
        <v/>
      </c>
      <c r="P22" s="259" t="str">
        <f>IF('EVAL SER Y DECIDIR'!N22="","",'EVAL SER Y DECIDIR'!N22)</f>
        <v/>
      </c>
      <c r="Q22" s="160" t="str">
        <f>IF(AUTOEVALUACIÓN!C22="","",AUTOEVALUACIÓN!C22)</f>
        <v/>
      </c>
      <c r="R22" s="264" t="str">
        <f t="shared" si="2"/>
        <v/>
      </c>
      <c r="S22" s="262"/>
      <c r="T22" s="262"/>
      <c r="U22" s="263"/>
      <c r="V22" s="263"/>
      <c r="W22" s="263"/>
    </row>
    <row r="23" spans="1:23" s="182" customFormat="1" ht="22.5" customHeight="1" x14ac:dyDescent="0.25">
      <c r="A23" s="183">
        <v>16</v>
      </c>
      <c r="B23" s="188" t="str">
        <f>IF(NOMINA!B16="","",NOMINA!B16)</f>
        <v xml:space="preserve">REINAGA CHOQUECALLATA DAYANA </v>
      </c>
      <c r="C23" s="259" t="str">
        <f>IF('EVAL SER Y DECIDIR'!H23="","",'EVAL SER Y DECIDIR'!H23)</f>
        <v/>
      </c>
      <c r="D23" s="156"/>
      <c r="E23" s="156"/>
      <c r="F23" s="156"/>
      <c r="G23" s="156"/>
      <c r="H23" s="157"/>
      <c r="I23" s="265" t="str">
        <f t="shared" si="0"/>
        <v/>
      </c>
      <c r="J23" s="159"/>
      <c r="K23" s="156"/>
      <c r="L23" s="156"/>
      <c r="M23" s="156"/>
      <c r="N23" s="156"/>
      <c r="O23" s="265" t="str">
        <f t="shared" si="1"/>
        <v/>
      </c>
      <c r="P23" s="259" t="str">
        <f>IF('EVAL SER Y DECIDIR'!N23="","",'EVAL SER Y DECIDIR'!N23)</f>
        <v/>
      </c>
      <c r="Q23" s="160" t="str">
        <f>IF(AUTOEVALUACIÓN!C23="","",AUTOEVALUACIÓN!C23)</f>
        <v/>
      </c>
      <c r="R23" s="264" t="str">
        <f t="shared" si="2"/>
        <v/>
      </c>
      <c r="S23" s="262"/>
      <c r="T23" s="262"/>
      <c r="U23" s="263"/>
      <c r="V23" s="263"/>
      <c r="W23" s="263"/>
    </row>
    <row r="24" spans="1:23" s="182" customFormat="1" ht="22.5" customHeight="1" x14ac:dyDescent="0.25">
      <c r="A24" s="183">
        <v>17</v>
      </c>
      <c r="B24" s="188" t="str">
        <f>IF(NOMINA!B17="","",NOMINA!B17)</f>
        <v>RIVERO VIDAL LUZ MARIA</v>
      </c>
      <c r="C24" s="259" t="str">
        <f>IF('EVAL SER Y DECIDIR'!H24="","",'EVAL SER Y DECIDIR'!H24)</f>
        <v/>
      </c>
      <c r="D24" s="156"/>
      <c r="E24" s="156"/>
      <c r="F24" s="156"/>
      <c r="G24" s="156"/>
      <c r="H24" s="157"/>
      <c r="I24" s="265" t="str">
        <f t="shared" si="0"/>
        <v/>
      </c>
      <c r="J24" s="159"/>
      <c r="K24" s="156"/>
      <c r="L24" s="156"/>
      <c r="M24" s="156"/>
      <c r="N24" s="156"/>
      <c r="O24" s="265" t="str">
        <f t="shared" si="1"/>
        <v/>
      </c>
      <c r="P24" s="259" t="str">
        <f>IF('EVAL SER Y DECIDIR'!N24="","",'EVAL SER Y DECIDIR'!N24)</f>
        <v/>
      </c>
      <c r="Q24" s="160" t="str">
        <f>IF(AUTOEVALUACIÓN!C24="","",AUTOEVALUACIÓN!C24)</f>
        <v/>
      </c>
      <c r="R24" s="264" t="str">
        <f t="shared" si="2"/>
        <v/>
      </c>
      <c r="S24" s="262"/>
      <c r="T24" s="262"/>
      <c r="U24" s="263"/>
      <c r="V24" s="263"/>
      <c r="W24" s="263"/>
    </row>
    <row r="25" spans="1:23" s="182" customFormat="1" ht="22.5" customHeight="1" x14ac:dyDescent="0.25">
      <c r="A25" s="183">
        <v>18</v>
      </c>
      <c r="B25" s="188" t="str">
        <f>IF(NOMINA!B18="","",NOMINA!B18)</f>
        <v>ROJAS MESA KIMBERLYN DARLY</v>
      </c>
      <c r="C25" s="259" t="str">
        <f>IF('EVAL SER Y DECIDIR'!H25="","",'EVAL SER Y DECIDIR'!H25)</f>
        <v/>
      </c>
      <c r="D25" s="156"/>
      <c r="E25" s="156"/>
      <c r="F25" s="156"/>
      <c r="G25" s="156"/>
      <c r="H25" s="157"/>
      <c r="I25" s="265" t="str">
        <f t="shared" si="0"/>
        <v/>
      </c>
      <c r="J25" s="159"/>
      <c r="K25" s="156"/>
      <c r="L25" s="156"/>
      <c r="M25" s="156"/>
      <c r="N25" s="156"/>
      <c r="O25" s="265" t="str">
        <f t="shared" si="1"/>
        <v/>
      </c>
      <c r="P25" s="259" t="str">
        <f>IF('EVAL SER Y DECIDIR'!N25="","",'EVAL SER Y DECIDIR'!N25)</f>
        <v/>
      </c>
      <c r="Q25" s="160" t="str">
        <f>IF(AUTOEVALUACIÓN!C25="","",AUTOEVALUACIÓN!C25)</f>
        <v/>
      </c>
      <c r="R25" s="264" t="str">
        <f t="shared" si="2"/>
        <v/>
      </c>
      <c r="S25" s="262"/>
      <c r="T25" s="262"/>
      <c r="U25" s="263"/>
      <c r="V25" s="263"/>
      <c r="W25" s="263"/>
    </row>
    <row r="26" spans="1:23" s="182" customFormat="1" ht="22.5" customHeight="1" x14ac:dyDescent="0.25">
      <c r="A26" s="183">
        <v>19</v>
      </c>
      <c r="B26" s="188" t="str">
        <f>IF(NOMINA!B19="","",NOMINA!B19)</f>
        <v>SOLIZ SAAVEDRA FERNANDO MARTIN</v>
      </c>
      <c r="C26" s="259" t="str">
        <f>IF('EVAL SER Y DECIDIR'!H26="","",'EVAL SER Y DECIDIR'!H26)</f>
        <v/>
      </c>
      <c r="D26" s="156"/>
      <c r="E26" s="156"/>
      <c r="F26" s="156"/>
      <c r="G26" s="156"/>
      <c r="H26" s="157"/>
      <c r="I26" s="265" t="str">
        <f t="shared" si="0"/>
        <v/>
      </c>
      <c r="J26" s="159"/>
      <c r="K26" s="156"/>
      <c r="L26" s="156"/>
      <c r="M26" s="156"/>
      <c r="N26" s="156"/>
      <c r="O26" s="265" t="str">
        <f t="shared" si="1"/>
        <v/>
      </c>
      <c r="P26" s="259" t="str">
        <f>IF('EVAL SER Y DECIDIR'!N26="","",'EVAL SER Y DECIDIR'!N26)</f>
        <v/>
      </c>
      <c r="Q26" s="160" t="str">
        <f>IF(AUTOEVALUACIÓN!C26="","",AUTOEVALUACIÓN!C26)</f>
        <v/>
      </c>
      <c r="R26" s="264" t="str">
        <f t="shared" si="2"/>
        <v/>
      </c>
      <c r="S26" s="262"/>
      <c r="T26" s="262"/>
      <c r="U26" s="263"/>
      <c r="V26" s="263"/>
      <c r="W26" s="263"/>
    </row>
    <row r="27" spans="1:23" s="182" customFormat="1" ht="22.5" customHeight="1" x14ac:dyDescent="0.25">
      <c r="A27" s="183">
        <v>20</v>
      </c>
      <c r="B27" s="188" t="str">
        <f>IF(NOMINA!B20="","",NOMINA!B20)</f>
        <v>VILLARROEL CAMPOS ISAIAS ORIOL</v>
      </c>
      <c r="C27" s="259" t="str">
        <f>IF('EVAL SER Y DECIDIR'!H27="","",'EVAL SER Y DECIDIR'!H27)</f>
        <v/>
      </c>
      <c r="D27" s="156"/>
      <c r="E27" s="156"/>
      <c r="F27" s="156"/>
      <c r="G27" s="156"/>
      <c r="H27" s="157"/>
      <c r="I27" s="265" t="str">
        <f t="shared" si="0"/>
        <v/>
      </c>
      <c r="J27" s="159"/>
      <c r="K27" s="156"/>
      <c r="L27" s="156"/>
      <c r="M27" s="156"/>
      <c r="N27" s="156"/>
      <c r="O27" s="265" t="str">
        <f t="shared" si="1"/>
        <v/>
      </c>
      <c r="P27" s="259" t="str">
        <f>IF('EVAL SER Y DECIDIR'!N27="","",'EVAL SER Y DECIDIR'!N27)</f>
        <v/>
      </c>
      <c r="Q27" s="160" t="str">
        <f>IF(AUTOEVALUACIÓN!C27="","",AUTOEVALUACIÓN!C27)</f>
        <v/>
      </c>
      <c r="R27" s="264" t="str">
        <f t="shared" si="2"/>
        <v/>
      </c>
      <c r="S27" s="262"/>
      <c r="T27" s="262"/>
      <c r="U27" s="263"/>
      <c r="V27" s="263"/>
      <c r="W27" s="263"/>
    </row>
    <row r="28" spans="1:23" s="182" customFormat="1" ht="22.5" customHeight="1" x14ac:dyDescent="0.25">
      <c r="A28" s="183">
        <v>21</v>
      </c>
      <c r="B28" s="188" t="str">
        <f>IF(NOMINA!B21="","",NOMINA!B21)</f>
        <v xml:space="preserve">  </v>
      </c>
      <c r="C28" s="259" t="str">
        <f>IF('EVAL SER Y DECIDIR'!H28="","",'EVAL SER Y DECIDIR'!H28)</f>
        <v/>
      </c>
      <c r="D28" s="156"/>
      <c r="E28" s="156"/>
      <c r="F28" s="156"/>
      <c r="G28" s="156"/>
      <c r="H28" s="157"/>
      <c r="I28" s="265" t="str">
        <f t="shared" si="0"/>
        <v/>
      </c>
      <c r="J28" s="159"/>
      <c r="K28" s="156"/>
      <c r="L28" s="156"/>
      <c r="M28" s="156"/>
      <c r="N28" s="156"/>
      <c r="O28" s="265" t="str">
        <f t="shared" si="1"/>
        <v/>
      </c>
      <c r="P28" s="259" t="str">
        <f>IF('EVAL SER Y DECIDIR'!N28="","",'EVAL SER Y DECIDIR'!N28)</f>
        <v/>
      </c>
      <c r="Q28" s="160" t="str">
        <f>IF(AUTOEVALUACIÓN!C28="","",AUTOEVALUACIÓN!C28)</f>
        <v/>
      </c>
      <c r="R28" s="264" t="str">
        <f t="shared" si="2"/>
        <v/>
      </c>
      <c r="S28" s="262"/>
      <c r="T28" s="262"/>
      <c r="U28" s="263"/>
      <c r="V28" s="263"/>
      <c r="W28" s="263"/>
    </row>
    <row r="29" spans="1:23" s="182" customFormat="1" ht="22.5" customHeight="1" x14ac:dyDescent="0.25">
      <c r="A29" s="183">
        <v>22</v>
      </c>
      <c r="B29" s="188" t="str">
        <f>IF(NOMINA!B22="","",NOMINA!B22)</f>
        <v xml:space="preserve">  </v>
      </c>
      <c r="C29" s="259" t="str">
        <f>IF('EVAL SER Y DECIDIR'!H29="","",'EVAL SER Y DECIDIR'!H29)</f>
        <v/>
      </c>
      <c r="D29" s="156"/>
      <c r="E29" s="156"/>
      <c r="F29" s="156"/>
      <c r="G29" s="156"/>
      <c r="H29" s="157"/>
      <c r="I29" s="265" t="str">
        <f t="shared" si="0"/>
        <v/>
      </c>
      <c r="J29" s="159"/>
      <c r="K29" s="156"/>
      <c r="L29" s="156"/>
      <c r="M29" s="156"/>
      <c r="N29" s="156"/>
      <c r="O29" s="265" t="str">
        <f t="shared" si="1"/>
        <v/>
      </c>
      <c r="P29" s="259" t="str">
        <f>IF('EVAL SER Y DECIDIR'!N29="","",'EVAL SER Y DECIDIR'!N29)</f>
        <v/>
      </c>
      <c r="Q29" s="160" t="str">
        <f>IF(AUTOEVALUACIÓN!C29="","",AUTOEVALUACIÓN!C29)</f>
        <v/>
      </c>
      <c r="R29" s="264" t="str">
        <f t="shared" si="2"/>
        <v/>
      </c>
      <c r="S29" s="262"/>
      <c r="T29" s="262"/>
      <c r="U29" s="263"/>
      <c r="V29" s="263"/>
      <c r="W29" s="263"/>
    </row>
    <row r="30" spans="1:23" s="182" customFormat="1" ht="22.5" customHeight="1" x14ac:dyDescent="0.25">
      <c r="A30" s="183">
        <v>23</v>
      </c>
      <c r="B30" s="188" t="str">
        <f>IF(NOMINA!B23="","",NOMINA!B23)</f>
        <v xml:space="preserve">  </v>
      </c>
      <c r="C30" s="259" t="str">
        <f>IF('EVAL SER Y DECIDIR'!H30="","",'EVAL SER Y DECIDIR'!H30)</f>
        <v/>
      </c>
      <c r="D30" s="156"/>
      <c r="E30" s="156"/>
      <c r="F30" s="156"/>
      <c r="G30" s="156"/>
      <c r="H30" s="157"/>
      <c r="I30" s="265" t="str">
        <f t="shared" si="0"/>
        <v/>
      </c>
      <c r="J30" s="159"/>
      <c r="K30" s="156"/>
      <c r="L30" s="156"/>
      <c r="M30" s="156"/>
      <c r="N30" s="156"/>
      <c r="O30" s="265" t="str">
        <f t="shared" si="1"/>
        <v/>
      </c>
      <c r="P30" s="259" t="str">
        <f>IF('EVAL SER Y DECIDIR'!N30="","",'EVAL SER Y DECIDIR'!N30)</f>
        <v/>
      </c>
      <c r="Q30" s="160" t="str">
        <f>IF(AUTOEVALUACIÓN!C30="","",AUTOEVALUACIÓN!C30)</f>
        <v/>
      </c>
      <c r="R30" s="264" t="str">
        <f t="shared" si="2"/>
        <v/>
      </c>
      <c r="S30" s="262"/>
      <c r="T30" s="262"/>
      <c r="U30" s="263"/>
      <c r="V30" s="263"/>
      <c r="W30" s="263"/>
    </row>
    <row r="31" spans="1:23" s="182" customFormat="1" ht="22.5" customHeight="1" x14ac:dyDescent="0.25">
      <c r="A31" s="183">
        <v>24</v>
      </c>
      <c r="B31" s="188" t="str">
        <f>IF(NOMINA!B24="","",NOMINA!B24)</f>
        <v xml:space="preserve">  </v>
      </c>
      <c r="C31" s="259" t="str">
        <f>IF('EVAL SER Y DECIDIR'!H31="","",'EVAL SER Y DECIDIR'!H31)</f>
        <v/>
      </c>
      <c r="D31" s="156"/>
      <c r="E31" s="156"/>
      <c r="F31" s="156"/>
      <c r="G31" s="156"/>
      <c r="H31" s="157"/>
      <c r="I31" s="265" t="str">
        <f t="shared" si="0"/>
        <v/>
      </c>
      <c r="J31" s="159"/>
      <c r="K31" s="156"/>
      <c r="L31" s="156"/>
      <c r="M31" s="156"/>
      <c r="N31" s="156"/>
      <c r="O31" s="265" t="str">
        <f t="shared" si="1"/>
        <v/>
      </c>
      <c r="P31" s="259" t="str">
        <f>IF('EVAL SER Y DECIDIR'!N31="","",'EVAL SER Y DECIDIR'!N31)</f>
        <v/>
      </c>
      <c r="Q31" s="160" t="str">
        <f>IF(AUTOEVALUACIÓN!C31="","",AUTOEVALUACIÓN!C31)</f>
        <v/>
      </c>
      <c r="R31" s="264" t="str">
        <f t="shared" si="2"/>
        <v/>
      </c>
      <c r="S31" s="262"/>
      <c r="T31" s="262"/>
      <c r="U31" s="263"/>
      <c r="V31" s="263"/>
      <c r="W31" s="263"/>
    </row>
    <row r="32" spans="1:23" s="182" customFormat="1" ht="22.5" customHeight="1" x14ac:dyDescent="0.25">
      <c r="A32" s="183">
        <v>25</v>
      </c>
      <c r="B32" s="188" t="str">
        <f>IF(NOMINA!B25="","",NOMINA!B25)</f>
        <v xml:space="preserve">  </v>
      </c>
      <c r="C32" s="259" t="str">
        <f>IF('EVAL SER Y DECIDIR'!H32="","",'EVAL SER Y DECIDIR'!H32)</f>
        <v/>
      </c>
      <c r="D32" s="156"/>
      <c r="E32" s="156"/>
      <c r="F32" s="156"/>
      <c r="G32" s="156"/>
      <c r="H32" s="157"/>
      <c r="I32" s="265" t="str">
        <f t="shared" si="0"/>
        <v/>
      </c>
      <c r="J32" s="159"/>
      <c r="K32" s="156"/>
      <c r="L32" s="156"/>
      <c r="M32" s="156"/>
      <c r="N32" s="156"/>
      <c r="O32" s="265" t="str">
        <f t="shared" si="1"/>
        <v/>
      </c>
      <c r="P32" s="259" t="str">
        <f>IF('EVAL SER Y DECIDIR'!N32="","",'EVAL SER Y DECIDIR'!N32)</f>
        <v/>
      </c>
      <c r="Q32" s="160" t="str">
        <f>IF(AUTOEVALUACIÓN!C32="","",AUTOEVALUACIÓN!C32)</f>
        <v/>
      </c>
      <c r="R32" s="264" t="str">
        <f t="shared" si="2"/>
        <v/>
      </c>
      <c r="S32" s="262"/>
      <c r="T32" s="262"/>
      <c r="U32" s="263"/>
      <c r="V32" s="263"/>
      <c r="W32" s="263"/>
    </row>
    <row r="33" spans="1:23" s="182" customFormat="1" ht="18.95" hidden="1" customHeight="1" x14ac:dyDescent="0.25">
      <c r="A33" s="183">
        <v>26</v>
      </c>
      <c r="B33" s="188" t="str">
        <f>IF(NOMINA!B26="","",NOMINA!B26)</f>
        <v xml:space="preserve">  </v>
      </c>
      <c r="C33" s="259" t="str">
        <f>IF('EVAL SER Y DECIDIR'!H33="","",'EVAL SER Y DECIDIR'!H33)</f>
        <v/>
      </c>
      <c r="D33" s="156"/>
      <c r="E33" s="156"/>
      <c r="F33" s="156"/>
      <c r="G33" s="156"/>
      <c r="H33" s="157"/>
      <c r="I33" s="265" t="str">
        <f t="shared" si="0"/>
        <v/>
      </c>
      <c r="J33" s="159"/>
      <c r="K33" s="156"/>
      <c r="L33" s="156"/>
      <c r="M33" s="156"/>
      <c r="N33" s="156"/>
      <c r="O33" s="265" t="str">
        <f t="shared" si="1"/>
        <v/>
      </c>
      <c r="P33" s="259" t="str">
        <f>IF('EVAL SER Y DECIDIR'!N33="","",'EVAL SER Y DECIDIR'!N33)</f>
        <v/>
      </c>
      <c r="Q33" s="160" t="str">
        <f>IF(AUTOEVALUACIÓN!C33="","",AUTOEVALUACIÓN!C33)</f>
        <v/>
      </c>
      <c r="R33" s="264" t="str">
        <f t="shared" si="2"/>
        <v/>
      </c>
      <c r="S33" s="262"/>
      <c r="T33" s="262"/>
      <c r="U33" s="263"/>
      <c r="V33" s="263"/>
      <c r="W33" s="263"/>
    </row>
    <row r="34" spans="1:23" s="182" customFormat="1" ht="18.95" hidden="1" customHeight="1" x14ac:dyDescent="0.25">
      <c r="A34" s="183">
        <v>27</v>
      </c>
      <c r="B34" s="188" t="str">
        <f>IF(NOMINA!B27="","",NOMINA!B27)</f>
        <v xml:space="preserve">  </v>
      </c>
      <c r="C34" s="259" t="str">
        <f>IF('EVAL SER Y DECIDIR'!H34="","",'EVAL SER Y DECIDIR'!H34)</f>
        <v/>
      </c>
      <c r="D34" s="156"/>
      <c r="E34" s="156"/>
      <c r="F34" s="156"/>
      <c r="G34" s="156"/>
      <c r="H34" s="157"/>
      <c r="I34" s="265" t="str">
        <f t="shared" si="0"/>
        <v/>
      </c>
      <c r="J34" s="159"/>
      <c r="K34" s="156"/>
      <c r="L34" s="156"/>
      <c r="M34" s="156"/>
      <c r="N34" s="156"/>
      <c r="O34" s="265" t="str">
        <f t="shared" si="1"/>
        <v/>
      </c>
      <c r="P34" s="259" t="str">
        <f>IF('EVAL SER Y DECIDIR'!N34="","",'EVAL SER Y DECIDIR'!N34)</f>
        <v/>
      </c>
      <c r="Q34" s="160" t="str">
        <f>IF(AUTOEVALUACIÓN!C34="","",AUTOEVALUACIÓN!C34)</f>
        <v/>
      </c>
      <c r="R34" s="264" t="str">
        <f t="shared" si="2"/>
        <v/>
      </c>
      <c r="S34" s="262"/>
      <c r="T34" s="262"/>
      <c r="U34" s="263"/>
      <c r="V34" s="263"/>
      <c r="W34" s="263"/>
    </row>
    <row r="35" spans="1:23" s="182" customFormat="1" ht="18.95" hidden="1" customHeight="1" x14ac:dyDescent="0.25">
      <c r="A35" s="183">
        <v>28</v>
      </c>
      <c r="B35" s="188" t="str">
        <f>IF(NOMINA!B28="","",NOMINA!B28)</f>
        <v xml:space="preserve">  </v>
      </c>
      <c r="C35" s="259" t="str">
        <f>IF('EVAL SER Y DECIDIR'!H35="","",'EVAL SER Y DECIDIR'!H35)</f>
        <v/>
      </c>
      <c r="D35" s="156"/>
      <c r="E35" s="156"/>
      <c r="F35" s="156"/>
      <c r="G35" s="156"/>
      <c r="H35" s="157"/>
      <c r="I35" s="265" t="str">
        <f t="shared" si="0"/>
        <v/>
      </c>
      <c r="J35" s="159"/>
      <c r="K35" s="156"/>
      <c r="L35" s="156"/>
      <c r="M35" s="156"/>
      <c r="N35" s="156"/>
      <c r="O35" s="265" t="str">
        <f t="shared" si="1"/>
        <v/>
      </c>
      <c r="P35" s="259" t="str">
        <f>IF('EVAL SER Y DECIDIR'!N35="","",'EVAL SER Y DECIDIR'!N35)</f>
        <v/>
      </c>
      <c r="Q35" s="160" t="str">
        <f>IF(AUTOEVALUACIÓN!C35="","",AUTOEVALUACIÓN!C35)</f>
        <v/>
      </c>
      <c r="R35" s="264" t="str">
        <f t="shared" si="2"/>
        <v/>
      </c>
      <c r="S35" s="262"/>
      <c r="T35" s="262"/>
      <c r="U35" s="263"/>
      <c r="V35" s="263"/>
      <c r="W35" s="263"/>
    </row>
    <row r="36" spans="1:23" s="182" customFormat="1" ht="18.95" hidden="1" customHeight="1" x14ac:dyDescent="0.25">
      <c r="A36" s="183">
        <v>29</v>
      </c>
      <c r="B36" s="188" t="str">
        <f>IF(NOMINA!B29="","",NOMINA!B29)</f>
        <v xml:space="preserve">  </v>
      </c>
      <c r="C36" s="259" t="str">
        <f>IF('EVAL SER Y DECIDIR'!H36="","",'EVAL SER Y DECIDIR'!H36)</f>
        <v/>
      </c>
      <c r="D36" s="156"/>
      <c r="E36" s="156"/>
      <c r="F36" s="156"/>
      <c r="G36" s="156"/>
      <c r="H36" s="157"/>
      <c r="I36" s="265" t="str">
        <f t="shared" si="0"/>
        <v/>
      </c>
      <c r="J36" s="159"/>
      <c r="K36" s="156"/>
      <c r="L36" s="156"/>
      <c r="M36" s="156"/>
      <c r="N36" s="156"/>
      <c r="O36" s="265" t="str">
        <f t="shared" si="1"/>
        <v/>
      </c>
      <c r="P36" s="259" t="str">
        <f>IF('EVAL SER Y DECIDIR'!N36="","",'EVAL SER Y DECIDIR'!N36)</f>
        <v/>
      </c>
      <c r="Q36" s="160" t="str">
        <f>IF(AUTOEVALUACIÓN!C36="","",AUTOEVALUACIÓN!C36)</f>
        <v/>
      </c>
      <c r="R36" s="264" t="str">
        <f t="shared" si="2"/>
        <v/>
      </c>
      <c r="S36" s="262"/>
      <c r="T36" s="262"/>
      <c r="U36" s="263"/>
      <c r="V36" s="263"/>
      <c r="W36" s="263"/>
    </row>
    <row r="37" spans="1:23" s="182" customFormat="1" ht="18.95" hidden="1" customHeight="1" x14ac:dyDescent="0.25">
      <c r="A37" s="183">
        <v>30</v>
      </c>
      <c r="B37" s="188" t="str">
        <f>IF(NOMINA!B30="","",NOMINA!B30)</f>
        <v xml:space="preserve">  </v>
      </c>
      <c r="C37" s="259" t="str">
        <f>IF('EVAL SER Y DECIDIR'!H37="","",'EVAL SER Y DECIDIR'!H37)</f>
        <v/>
      </c>
      <c r="D37" s="156"/>
      <c r="E37" s="156"/>
      <c r="F37" s="156"/>
      <c r="G37" s="156"/>
      <c r="H37" s="157"/>
      <c r="I37" s="265" t="str">
        <f t="shared" si="0"/>
        <v/>
      </c>
      <c r="J37" s="159"/>
      <c r="K37" s="156"/>
      <c r="L37" s="156"/>
      <c r="M37" s="156"/>
      <c r="N37" s="156"/>
      <c r="O37" s="265" t="str">
        <f t="shared" si="1"/>
        <v/>
      </c>
      <c r="P37" s="259" t="str">
        <f>IF('EVAL SER Y DECIDIR'!N37="","",'EVAL SER Y DECIDIR'!N37)</f>
        <v/>
      </c>
      <c r="Q37" s="160" t="str">
        <f>IF(AUTOEVALUACIÓN!C37="","",AUTOEVALUACIÓN!C37)</f>
        <v/>
      </c>
      <c r="R37" s="264" t="str">
        <f t="shared" si="2"/>
        <v/>
      </c>
      <c r="S37" s="262"/>
      <c r="T37" s="262"/>
      <c r="U37" s="263"/>
      <c r="V37" s="263"/>
      <c r="W37" s="263"/>
    </row>
    <row r="38" spans="1:23" s="182" customFormat="1" ht="16.5" hidden="1" customHeight="1" x14ac:dyDescent="0.25">
      <c r="A38" s="183">
        <v>31</v>
      </c>
      <c r="B38" s="188" t="str">
        <f>IF(NOMINA!B31="","",NOMINA!B31)</f>
        <v xml:space="preserve">  </v>
      </c>
      <c r="C38" s="259" t="str">
        <f>IF('EVAL SER Y DECIDIR'!H38="","",'EVAL SER Y DECIDIR'!H38)</f>
        <v/>
      </c>
      <c r="D38" s="156"/>
      <c r="E38" s="156"/>
      <c r="F38" s="156"/>
      <c r="G38" s="156"/>
      <c r="H38" s="157"/>
      <c r="I38" s="265" t="str">
        <f t="shared" si="0"/>
        <v/>
      </c>
      <c r="J38" s="159"/>
      <c r="K38" s="156"/>
      <c r="L38" s="156"/>
      <c r="M38" s="156"/>
      <c r="N38" s="156"/>
      <c r="O38" s="265" t="str">
        <f t="shared" si="1"/>
        <v/>
      </c>
      <c r="P38" s="259" t="str">
        <f>IF('EVAL SER Y DECIDIR'!N38="","",'EVAL SER Y DECIDIR'!N38)</f>
        <v/>
      </c>
      <c r="Q38" s="160" t="str">
        <f>IF(AUTOEVALUACIÓN!C38="","",AUTOEVALUACIÓN!C38)</f>
        <v/>
      </c>
      <c r="R38" s="264" t="str">
        <f t="shared" si="2"/>
        <v/>
      </c>
      <c r="S38" s="262"/>
      <c r="T38" s="262"/>
      <c r="U38" s="263"/>
      <c r="V38" s="263"/>
      <c r="W38" s="263"/>
    </row>
    <row r="39" spans="1:23" s="182" customFormat="1" ht="16.5" hidden="1" customHeight="1" x14ac:dyDescent="0.25">
      <c r="A39" s="183">
        <v>32</v>
      </c>
      <c r="B39" s="188" t="str">
        <f>IF(NOMINA!B32="","",NOMINA!B32)</f>
        <v xml:space="preserve">  </v>
      </c>
      <c r="C39" s="259" t="str">
        <f>IF('EVAL SER Y DECIDIR'!H39="","",'EVAL SER Y DECIDIR'!H39)</f>
        <v/>
      </c>
      <c r="D39" s="156"/>
      <c r="E39" s="156"/>
      <c r="F39" s="156"/>
      <c r="G39" s="156"/>
      <c r="H39" s="157"/>
      <c r="I39" s="265" t="str">
        <f t="shared" si="0"/>
        <v/>
      </c>
      <c r="J39" s="159"/>
      <c r="K39" s="156"/>
      <c r="L39" s="156"/>
      <c r="M39" s="156"/>
      <c r="N39" s="156"/>
      <c r="O39" s="265" t="str">
        <f t="shared" si="1"/>
        <v/>
      </c>
      <c r="P39" s="259" t="str">
        <f>IF('EVAL SER Y DECIDIR'!N39="","",'EVAL SER Y DECIDIR'!N39)</f>
        <v/>
      </c>
      <c r="Q39" s="160" t="str">
        <f>IF(AUTOEVALUACIÓN!C39="","",AUTOEVALUACIÓN!C39)</f>
        <v/>
      </c>
      <c r="R39" s="264" t="str">
        <f t="shared" si="2"/>
        <v/>
      </c>
      <c r="S39" s="262"/>
      <c r="T39" s="262"/>
      <c r="U39" s="263"/>
      <c r="V39" s="263"/>
      <c r="W39" s="263"/>
    </row>
    <row r="40" spans="1:23" s="182" customFormat="1" ht="16.5" hidden="1" customHeight="1" x14ac:dyDescent="0.25">
      <c r="A40" s="183">
        <v>33</v>
      </c>
      <c r="B40" s="188" t="str">
        <f>IF(NOMINA!B33="","",NOMINA!B33)</f>
        <v xml:space="preserve">  </v>
      </c>
      <c r="C40" s="259" t="str">
        <f>IF('EVAL SER Y DECIDIR'!H40="","",'EVAL SER Y DECIDIR'!H40)</f>
        <v/>
      </c>
      <c r="D40" s="156"/>
      <c r="E40" s="156"/>
      <c r="F40" s="156"/>
      <c r="G40" s="156"/>
      <c r="H40" s="157"/>
      <c r="I40" s="265" t="str">
        <f t="shared" si="0"/>
        <v/>
      </c>
      <c r="J40" s="159"/>
      <c r="K40" s="156"/>
      <c r="L40" s="156"/>
      <c r="M40" s="156"/>
      <c r="N40" s="156"/>
      <c r="O40" s="265" t="str">
        <f t="shared" si="1"/>
        <v/>
      </c>
      <c r="P40" s="259" t="str">
        <f>IF('EVAL SER Y DECIDIR'!N40="","",'EVAL SER Y DECIDIR'!N40)</f>
        <v/>
      </c>
      <c r="Q40" s="160" t="str">
        <f>IF(AUTOEVALUACIÓN!C40="","",AUTOEVALUACIÓN!C40)</f>
        <v/>
      </c>
      <c r="R40" s="264" t="str">
        <f t="shared" si="2"/>
        <v/>
      </c>
      <c r="S40" s="262"/>
      <c r="T40" s="262"/>
      <c r="U40" s="263"/>
      <c r="V40" s="263"/>
      <c r="W40" s="263"/>
    </row>
    <row r="41" spans="1:23" s="182" customFormat="1" ht="16.5" hidden="1" customHeight="1" x14ac:dyDescent="0.25">
      <c r="A41" s="183">
        <v>34</v>
      </c>
      <c r="B41" s="188" t="str">
        <f>IF(NOMINA!B34="","",NOMINA!B34)</f>
        <v xml:space="preserve">  </v>
      </c>
      <c r="C41" s="259" t="str">
        <f>IF('EVAL SER Y DECIDIR'!H41="","",'EVAL SER Y DECIDIR'!H41)</f>
        <v/>
      </c>
      <c r="D41" s="156"/>
      <c r="E41" s="156"/>
      <c r="F41" s="156"/>
      <c r="G41" s="156"/>
      <c r="H41" s="157"/>
      <c r="I41" s="265" t="str">
        <f t="shared" si="0"/>
        <v/>
      </c>
      <c r="J41" s="159"/>
      <c r="K41" s="156"/>
      <c r="L41" s="156"/>
      <c r="M41" s="156"/>
      <c r="N41" s="156"/>
      <c r="O41" s="265" t="str">
        <f t="shared" si="1"/>
        <v/>
      </c>
      <c r="P41" s="259" t="str">
        <f>IF('EVAL SER Y DECIDIR'!N41="","",'EVAL SER Y DECIDIR'!N41)</f>
        <v/>
      </c>
      <c r="Q41" s="160" t="str">
        <f>IF(AUTOEVALUACIÓN!C41="","",AUTOEVALUACIÓN!C41)</f>
        <v/>
      </c>
      <c r="R41" s="264" t="str">
        <f t="shared" si="2"/>
        <v/>
      </c>
      <c r="S41" s="262"/>
      <c r="T41" s="262"/>
      <c r="U41" s="263"/>
      <c r="V41" s="263"/>
      <c r="W41" s="263"/>
    </row>
    <row r="42" spans="1:23" s="182" customFormat="1" ht="16.5" hidden="1" customHeight="1" x14ac:dyDescent="0.25">
      <c r="A42" s="183">
        <v>35</v>
      </c>
      <c r="B42" s="188" t="str">
        <f>IF(NOMINA!B35="","",NOMINA!B35)</f>
        <v xml:space="preserve">  </v>
      </c>
      <c r="C42" s="259" t="str">
        <f>IF('EVAL SER Y DECIDIR'!H42="","",'EVAL SER Y DECIDIR'!H42)</f>
        <v/>
      </c>
      <c r="D42" s="156"/>
      <c r="E42" s="156"/>
      <c r="F42" s="156"/>
      <c r="G42" s="156"/>
      <c r="H42" s="157"/>
      <c r="I42" s="265" t="str">
        <f t="shared" si="0"/>
        <v/>
      </c>
      <c r="J42" s="159"/>
      <c r="K42" s="156"/>
      <c r="L42" s="156"/>
      <c r="M42" s="156"/>
      <c r="N42" s="156"/>
      <c r="O42" s="265" t="str">
        <f t="shared" si="1"/>
        <v/>
      </c>
      <c r="P42" s="259" t="str">
        <f>IF('EVAL SER Y DECIDIR'!N42="","",'EVAL SER Y DECIDIR'!N42)</f>
        <v/>
      </c>
      <c r="Q42" s="160" t="str">
        <f>IF(AUTOEVALUACIÓN!C42="","",AUTOEVALUACIÓN!C42)</f>
        <v/>
      </c>
      <c r="R42" s="264" t="str">
        <f t="shared" si="2"/>
        <v/>
      </c>
      <c r="S42" s="262"/>
      <c r="T42" s="262"/>
      <c r="U42" s="263"/>
      <c r="V42" s="263"/>
      <c r="W42" s="263"/>
    </row>
    <row r="43" spans="1:23" s="182" customFormat="1" ht="15.6" hidden="1" customHeight="1" x14ac:dyDescent="0.25">
      <c r="A43" s="183">
        <v>36</v>
      </c>
      <c r="B43" s="188" t="str">
        <f>IF(NOMINA!B36="","",NOMINA!B36)</f>
        <v xml:space="preserve">  </v>
      </c>
      <c r="C43" s="259" t="str">
        <f>IF('EVAL SER Y DECIDIR'!H43="","",'EVAL SER Y DECIDIR'!H43)</f>
        <v/>
      </c>
      <c r="D43" s="156"/>
      <c r="E43" s="156"/>
      <c r="F43" s="156"/>
      <c r="G43" s="156"/>
      <c r="H43" s="157"/>
      <c r="I43" s="265" t="str">
        <f t="shared" si="0"/>
        <v/>
      </c>
      <c r="J43" s="159"/>
      <c r="K43" s="156"/>
      <c r="L43" s="156"/>
      <c r="M43" s="156"/>
      <c r="N43" s="156"/>
      <c r="O43" s="265" t="str">
        <f t="shared" si="1"/>
        <v/>
      </c>
      <c r="P43" s="259" t="str">
        <f>IF('EVAL SER Y DECIDIR'!N43="","",'EVAL SER Y DECIDIR'!N43)</f>
        <v/>
      </c>
      <c r="Q43" s="160" t="str">
        <f>IF(AUTOEVALUACIÓN!C43="","",AUTOEVALUACIÓN!C43)</f>
        <v/>
      </c>
      <c r="R43" s="264" t="str">
        <f t="shared" si="2"/>
        <v/>
      </c>
      <c r="S43" s="262"/>
      <c r="T43" s="262"/>
      <c r="U43" s="263"/>
      <c r="V43" s="263"/>
      <c r="W43" s="263"/>
    </row>
    <row r="44" spans="1:23" s="182" customFormat="1" ht="15.6" hidden="1" customHeight="1" x14ac:dyDescent="0.25">
      <c r="A44" s="183">
        <v>37</v>
      </c>
      <c r="B44" s="188" t="str">
        <f>IF(NOMINA!B37="","",NOMINA!B37)</f>
        <v xml:space="preserve">  </v>
      </c>
      <c r="C44" s="259" t="str">
        <f>IF('EVAL SER Y DECIDIR'!H44="","",'EVAL SER Y DECIDIR'!H44)</f>
        <v/>
      </c>
      <c r="D44" s="156"/>
      <c r="E44" s="156"/>
      <c r="F44" s="156"/>
      <c r="G44" s="156"/>
      <c r="H44" s="157"/>
      <c r="I44" s="265" t="str">
        <f t="shared" si="0"/>
        <v/>
      </c>
      <c r="J44" s="159"/>
      <c r="K44" s="156"/>
      <c r="L44" s="156"/>
      <c r="M44" s="156"/>
      <c r="N44" s="156"/>
      <c r="O44" s="265" t="str">
        <f t="shared" si="1"/>
        <v/>
      </c>
      <c r="P44" s="259" t="str">
        <f>IF('EVAL SER Y DECIDIR'!N44="","",'EVAL SER Y DECIDIR'!N44)</f>
        <v/>
      </c>
      <c r="Q44" s="160" t="str">
        <f>IF(AUTOEVALUACIÓN!C44="","",AUTOEVALUACIÓN!C44)</f>
        <v/>
      </c>
      <c r="R44" s="264" t="str">
        <f t="shared" si="2"/>
        <v/>
      </c>
      <c r="S44" s="262"/>
      <c r="T44" s="262"/>
      <c r="U44" s="263"/>
      <c r="V44" s="263"/>
      <c r="W44" s="263"/>
    </row>
    <row r="45" spans="1:23" s="182" customFormat="1" ht="15.6" hidden="1" customHeight="1" x14ac:dyDescent="0.25">
      <c r="A45" s="183">
        <v>38</v>
      </c>
      <c r="B45" s="188" t="str">
        <f>IF(NOMINA!B38="","",NOMINA!B38)</f>
        <v xml:space="preserve">  </v>
      </c>
      <c r="C45" s="259" t="str">
        <f>IF('EVAL SER Y DECIDIR'!H45="","",'EVAL SER Y DECIDIR'!H45)</f>
        <v/>
      </c>
      <c r="D45" s="156"/>
      <c r="E45" s="156"/>
      <c r="F45" s="156"/>
      <c r="G45" s="156"/>
      <c r="H45" s="157"/>
      <c r="I45" s="265" t="str">
        <f t="shared" si="0"/>
        <v/>
      </c>
      <c r="J45" s="159"/>
      <c r="K45" s="156"/>
      <c r="L45" s="156"/>
      <c r="M45" s="156"/>
      <c r="N45" s="156"/>
      <c r="O45" s="265" t="str">
        <f t="shared" si="1"/>
        <v/>
      </c>
      <c r="P45" s="259" t="str">
        <f>IF('EVAL SER Y DECIDIR'!N45="","",'EVAL SER Y DECIDIR'!N45)</f>
        <v/>
      </c>
      <c r="Q45" s="160" t="str">
        <f>IF(AUTOEVALUACIÓN!C45="","",AUTOEVALUACIÓN!C45)</f>
        <v/>
      </c>
      <c r="R45" s="264" t="str">
        <f t="shared" si="2"/>
        <v/>
      </c>
      <c r="S45" s="263"/>
      <c r="T45" s="263"/>
      <c r="U45" s="263"/>
      <c r="V45" s="263"/>
      <c r="W45" s="263"/>
    </row>
    <row r="46" spans="1:23" s="182" customFormat="1" ht="14.45" hidden="1" customHeight="1" x14ac:dyDescent="0.25">
      <c r="A46" s="183">
        <v>39</v>
      </c>
      <c r="B46" s="188" t="str">
        <f>IF(NOMINA!B39="","",NOMINA!B39)</f>
        <v xml:space="preserve">  </v>
      </c>
      <c r="C46" s="259" t="str">
        <f>IF('EVAL SER Y DECIDIR'!H46="","",'EVAL SER Y DECIDIR'!H46)</f>
        <v/>
      </c>
      <c r="D46" s="156"/>
      <c r="E46" s="156"/>
      <c r="F46" s="156"/>
      <c r="G46" s="156"/>
      <c r="H46" s="157"/>
      <c r="I46" s="265" t="str">
        <f t="shared" si="0"/>
        <v/>
      </c>
      <c r="J46" s="159"/>
      <c r="K46" s="156"/>
      <c r="L46" s="156"/>
      <c r="M46" s="156"/>
      <c r="N46" s="156"/>
      <c r="O46" s="265" t="str">
        <f t="shared" si="1"/>
        <v/>
      </c>
      <c r="P46" s="259" t="str">
        <f>IF('EVAL SER Y DECIDIR'!N46="","",'EVAL SER Y DECIDIR'!N46)</f>
        <v/>
      </c>
      <c r="Q46" s="160" t="str">
        <f>IF(AUTOEVALUACIÓN!C46="","",AUTOEVALUACIÓN!C46)</f>
        <v/>
      </c>
      <c r="R46" s="264" t="str">
        <f t="shared" si="2"/>
        <v/>
      </c>
      <c r="S46" s="263"/>
      <c r="T46" s="263"/>
      <c r="U46" s="263"/>
      <c r="V46" s="263"/>
      <c r="W46" s="263"/>
    </row>
    <row r="47" spans="1:23" s="182" customFormat="1" ht="14.45" hidden="1" customHeight="1" x14ac:dyDescent="0.25">
      <c r="A47" s="183">
        <v>40</v>
      </c>
      <c r="B47" s="188" t="str">
        <f>IF(NOMINA!B40="","",NOMINA!B40)</f>
        <v xml:space="preserve">  </v>
      </c>
      <c r="C47" s="259" t="str">
        <f>IF('EVAL SER Y DECIDIR'!H47="","",'EVAL SER Y DECIDIR'!H47)</f>
        <v/>
      </c>
      <c r="D47" s="156"/>
      <c r="E47" s="156"/>
      <c r="F47" s="156"/>
      <c r="G47" s="156"/>
      <c r="H47" s="157"/>
      <c r="I47" s="265" t="str">
        <f t="shared" si="0"/>
        <v/>
      </c>
      <c r="J47" s="159"/>
      <c r="K47" s="156"/>
      <c r="L47" s="156"/>
      <c r="M47" s="156"/>
      <c r="N47" s="156"/>
      <c r="O47" s="265" t="str">
        <f t="shared" si="1"/>
        <v/>
      </c>
      <c r="P47" s="259" t="str">
        <f>IF('EVAL SER Y DECIDIR'!N47="","",'EVAL SER Y DECIDIR'!N47)</f>
        <v/>
      </c>
      <c r="Q47" s="160" t="str">
        <f>IF(AUTOEVALUACIÓN!C47="","",AUTOEVALUACIÓN!C47)</f>
        <v/>
      </c>
      <c r="R47" s="264" t="str">
        <f t="shared" si="2"/>
        <v/>
      </c>
      <c r="S47" s="263"/>
      <c r="T47" s="263"/>
      <c r="U47" s="263"/>
      <c r="V47" s="263"/>
      <c r="W47" s="263"/>
    </row>
    <row r="48" spans="1:23" s="182" customFormat="1" ht="14.45" hidden="1" customHeight="1" x14ac:dyDescent="0.25">
      <c r="A48" s="183">
        <v>41</v>
      </c>
      <c r="B48" s="188" t="str">
        <f>IF(NOMINA!B41="","",NOMINA!B41)</f>
        <v xml:space="preserve">  </v>
      </c>
      <c r="C48" s="259" t="str">
        <f>IF('EVAL SER Y DECIDIR'!H48="","",'EVAL SER Y DECIDIR'!H48)</f>
        <v/>
      </c>
      <c r="D48" s="156"/>
      <c r="E48" s="156"/>
      <c r="F48" s="156"/>
      <c r="G48" s="156"/>
      <c r="H48" s="157"/>
      <c r="I48" s="265" t="str">
        <f t="shared" si="0"/>
        <v/>
      </c>
      <c r="J48" s="159"/>
      <c r="K48" s="156"/>
      <c r="L48" s="156"/>
      <c r="M48" s="156"/>
      <c r="N48" s="156"/>
      <c r="O48" s="265" t="str">
        <f t="shared" si="1"/>
        <v/>
      </c>
      <c r="P48" s="259" t="str">
        <f>IF('EVAL SER Y DECIDIR'!N48="","",'EVAL SER Y DECIDIR'!N48)</f>
        <v/>
      </c>
      <c r="Q48" s="160" t="str">
        <f>IF(AUTOEVALUACIÓN!C48="","",AUTOEVALUACIÓN!C48)</f>
        <v/>
      </c>
      <c r="R48" s="264" t="str">
        <f t="shared" si="2"/>
        <v/>
      </c>
      <c r="S48" s="263"/>
      <c r="T48" s="263"/>
      <c r="U48" s="263"/>
      <c r="V48" s="263"/>
      <c r="W48" s="263"/>
    </row>
    <row r="49" spans="1:23" s="182" customFormat="1" ht="14.45" hidden="1" customHeight="1" x14ac:dyDescent="0.25">
      <c r="A49" s="183">
        <v>42</v>
      </c>
      <c r="B49" s="188" t="str">
        <f>IF(NOMINA!B42="","",NOMINA!B42)</f>
        <v xml:space="preserve">  </v>
      </c>
      <c r="C49" s="259" t="str">
        <f>IF('EVAL SER Y DECIDIR'!H49="","",'EVAL SER Y DECIDIR'!H49)</f>
        <v/>
      </c>
      <c r="D49" s="156"/>
      <c r="E49" s="156"/>
      <c r="F49" s="156"/>
      <c r="G49" s="156"/>
      <c r="H49" s="157"/>
      <c r="I49" s="265" t="str">
        <f t="shared" si="0"/>
        <v/>
      </c>
      <c r="J49" s="159"/>
      <c r="K49" s="156"/>
      <c r="L49" s="156"/>
      <c r="M49" s="156"/>
      <c r="N49" s="156"/>
      <c r="O49" s="265" t="str">
        <f t="shared" si="1"/>
        <v/>
      </c>
      <c r="P49" s="259" t="str">
        <f>IF('EVAL SER Y DECIDIR'!N49="","",'EVAL SER Y DECIDIR'!N49)</f>
        <v/>
      </c>
      <c r="Q49" s="160" t="str">
        <f>IF(AUTOEVALUACIÓN!C49="","",AUTOEVALUACIÓN!C49)</f>
        <v/>
      </c>
      <c r="R49" s="264" t="str">
        <f t="shared" si="2"/>
        <v/>
      </c>
      <c r="S49" s="263"/>
      <c r="T49" s="263"/>
      <c r="U49" s="263"/>
      <c r="V49" s="263"/>
      <c r="W49" s="263"/>
    </row>
    <row r="50" spans="1:23" s="182" customFormat="1" ht="15" hidden="1" customHeight="1" x14ac:dyDescent="0.25">
      <c r="A50" s="183">
        <v>43</v>
      </c>
      <c r="B50" s="188" t="str">
        <f>IF(NOMINA!B43="","",NOMINA!B43)</f>
        <v xml:space="preserve">  </v>
      </c>
      <c r="C50" s="259" t="str">
        <f>IF('EVAL SER Y DECIDIR'!H50="","",'EVAL SER Y DECIDIR'!H50)</f>
        <v/>
      </c>
      <c r="D50" s="156"/>
      <c r="E50" s="156"/>
      <c r="F50" s="156"/>
      <c r="G50" s="156"/>
      <c r="H50" s="157"/>
      <c r="I50" s="265" t="str">
        <f t="shared" si="0"/>
        <v/>
      </c>
      <c r="J50" s="159"/>
      <c r="K50" s="156"/>
      <c r="L50" s="156"/>
      <c r="M50" s="156"/>
      <c r="N50" s="156"/>
      <c r="O50" s="265" t="str">
        <f t="shared" si="1"/>
        <v/>
      </c>
      <c r="P50" s="259" t="str">
        <f>IF('EVAL SER Y DECIDIR'!N50="","",'EVAL SER Y DECIDIR'!N50)</f>
        <v/>
      </c>
      <c r="Q50" s="160" t="str">
        <f>IF(AUTOEVALUACIÓN!C50="","",AUTOEVALUACIÓN!C50)</f>
        <v/>
      </c>
      <c r="R50" s="264" t="str">
        <f t="shared" si="2"/>
        <v/>
      </c>
      <c r="S50" s="263"/>
      <c r="T50" s="263"/>
      <c r="U50" s="263"/>
      <c r="V50" s="263"/>
      <c r="W50" s="263"/>
    </row>
    <row r="51" spans="1:23" s="182" customFormat="1" ht="15" hidden="1" customHeight="1" x14ac:dyDescent="0.25">
      <c r="A51" s="183">
        <v>44</v>
      </c>
      <c r="B51" s="188" t="str">
        <f>IF(NOMINA!B44="","",NOMINA!B44)</f>
        <v xml:space="preserve">  </v>
      </c>
      <c r="C51" s="259" t="str">
        <f>IF('EVAL SER Y DECIDIR'!H51="","",'EVAL SER Y DECIDIR'!H51)</f>
        <v/>
      </c>
      <c r="D51" s="156"/>
      <c r="E51" s="156"/>
      <c r="F51" s="156"/>
      <c r="G51" s="156"/>
      <c r="H51" s="157"/>
      <c r="I51" s="265" t="str">
        <f t="shared" si="0"/>
        <v/>
      </c>
      <c r="J51" s="159"/>
      <c r="K51" s="156"/>
      <c r="L51" s="156"/>
      <c r="M51" s="156"/>
      <c r="N51" s="156"/>
      <c r="O51" s="265" t="str">
        <f t="shared" si="1"/>
        <v/>
      </c>
      <c r="P51" s="259" t="str">
        <f>IF('EVAL SER Y DECIDIR'!N51="","",'EVAL SER Y DECIDIR'!N51)</f>
        <v/>
      </c>
      <c r="Q51" s="160" t="str">
        <f>IF(AUTOEVALUACIÓN!C51="","",AUTOEVALUACIÓN!C51)</f>
        <v/>
      </c>
      <c r="R51" s="264" t="str">
        <f t="shared" si="2"/>
        <v/>
      </c>
      <c r="S51" s="263"/>
      <c r="T51" s="263"/>
      <c r="U51" s="263"/>
      <c r="V51" s="263"/>
      <c r="W51" s="263"/>
    </row>
    <row r="52" spans="1:23" s="182" customFormat="1" ht="15" hidden="1" customHeight="1" x14ac:dyDescent="0.25">
      <c r="A52" s="183">
        <v>45</v>
      </c>
      <c r="B52" s="188" t="str">
        <f>IF(NOMINA!B45="","",NOMINA!B45)</f>
        <v xml:space="preserve">  </v>
      </c>
      <c r="C52" s="259" t="str">
        <f>IF('EVAL SER Y DECIDIR'!H52="","",'EVAL SER Y DECIDIR'!H52)</f>
        <v/>
      </c>
      <c r="D52" s="156"/>
      <c r="E52" s="156"/>
      <c r="F52" s="156"/>
      <c r="G52" s="156"/>
      <c r="H52" s="157"/>
      <c r="I52" s="265" t="str">
        <f t="shared" si="0"/>
        <v/>
      </c>
      <c r="J52" s="159"/>
      <c r="K52" s="156"/>
      <c r="L52" s="156"/>
      <c r="M52" s="156"/>
      <c r="N52" s="156"/>
      <c r="O52" s="265" t="str">
        <f t="shared" si="1"/>
        <v/>
      </c>
      <c r="P52" s="259" t="str">
        <f>IF('EVAL SER Y DECIDIR'!N52="","",'EVAL SER Y DECIDIR'!N52)</f>
        <v/>
      </c>
      <c r="Q52" s="160" t="str">
        <f>IF(AUTOEVALUACIÓN!C52="","",AUTOEVALUACIÓN!C52)</f>
        <v/>
      </c>
      <c r="R52" s="264" t="str">
        <f t="shared" si="2"/>
        <v/>
      </c>
      <c r="S52" s="263"/>
      <c r="T52" s="263"/>
      <c r="U52" s="263"/>
      <c r="V52" s="263"/>
      <c r="W52" s="263"/>
    </row>
    <row r="53" spans="1:23" s="182" customFormat="1" ht="15" hidden="1" customHeight="1" x14ac:dyDescent="0.25">
      <c r="A53" s="183">
        <v>46</v>
      </c>
      <c r="B53" s="188" t="str">
        <f>IF(NOMINA!B46="","",NOMINA!B46)</f>
        <v/>
      </c>
      <c r="C53" s="155" t="str">
        <f>IF('EVAL SER Y DECIDIR'!H53="","",'EVAL SER Y DECIDIR'!H53)</f>
        <v/>
      </c>
      <c r="D53" s="156"/>
      <c r="E53" s="156"/>
      <c r="F53" s="156"/>
      <c r="G53" s="156"/>
      <c r="H53" s="157"/>
      <c r="I53" s="158" t="str">
        <f t="shared" ref="I53:I55" si="3">IF(ISERROR(ROUND(AVERAGE(D53:H53),0)),"",ROUND(AVERAGE(D53:H53),0))</f>
        <v/>
      </c>
      <c r="J53" s="159"/>
      <c r="K53" s="156"/>
      <c r="L53" s="156"/>
      <c r="M53" s="156"/>
      <c r="N53" s="156"/>
      <c r="O53" s="158" t="str">
        <f t="shared" ref="O53:O55" si="4">IF(ISERROR(ROUND(AVERAGE(J53:N53),0)),"",ROUND(AVERAGE(J53:N53),0))</f>
        <v/>
      </c>
      <c r="P53" s="155" t="str">
        <f>IF('EVAL SER Y DECIDIR'!N53="","",'EVAL SER Y DECIDIR'!N53)</f>
        <v/>
      </c>
      <c r="Q53" s="160" t="str">
        <f>IF(AUTOEVALUACIÓN!C53="","",AUTOEVALUACIÓN!C53)</f>
        <v/>
      </c>
      <c r="R53" s="264" t="str">
        <f t="shared" si="2"/>
        <v/>
      </c>
      <c r="S53" s="263"/>
      <c r="T53" s="263"/>
      <c r="U53" s="263"/>
      <c r="V53" s="263"/>
      <c r="W53" s="263"/>
    </row>
    <row r="54" spans="1:23" s="182" customFormat="1" ht="15" hidden="1" customHeight="1" x14ac:dyDescent="0.25">
      <c r="A54" s="183">
        <v>47</v>
      </c>
      <c r="B54" s="188" t="str">
        <f>IF(NOMINA!B47="","",NOMINA!B47)</f>
        <v/>
      </c>
      <c r="C54" s="155" t="str">
        <f>IF('EVAL SER Y DECIDIR'!H54="","",'EVAL SER Y DECIDIR'!H54)</f>
        <v/>
      </c>
      <c r="D54" s="156"/>
      <c r="E54" s="156"/>
      <c r="F54" s="156"/>
      <c r="G54" s="156"/>
      <c r="H54" s="157"/>
      <c r="I54" s="158" t="str">
        <f t="shared" si="3"/>
        <v/>
      </c>
      <c r="J54" s="159"/>
      <c r="K54" s="156"/>
      <c r="L54" s="156"/>
      <c r="M54" s="156"/>
      <c r="N54" s="156"/>
      <c r="O54" s="158" t="str">
        <f t="shared" si="4"/>
        <v/>
      </c>
      <c r="P54" s="155" t="str">
        <f>IF('EVAL SER Y DECIDIR'!N54="","",'EVAL SER Y DECIDIR'!N54)</f>
        <v/>
      </c>
      <c r="Q54" s="160" t="str">
        <f>IF(AUTOEVALUACIÓN!C54="","",AUTOEVALUACIÓN!C54)</f>
        <v/>
      </c>
      <c r="R54" s="264" t="str">
        <f t="shared" si="2"/>
        <v/>
      </c>
      <c r="S54" s="263"/>
      <c r="T54" s="263"/>
      <c r="U54" s="263"/>
      <c r="V54" s="263"/>
      <c r="W54" s="263"/>
    </row>
    <row r="55" spans="1:23" ht="15" hidden="1" customHeight="1" x14ac:dyDescent="0.25">
      <c r="A55" s="104">
        <v>48</v>
      </c>
      <c r="B55" s="132" t="str">
        <f>IF(NOMINA!B48="","",NOMINA!B48)</f>
        <v/>
      </c>
      <c r="C55" s="155" t="str">
        <f>IF('EVAL SER Y DECIDIR'!H55="","",'EVAL SER Y DECIDIR'!H55)</f>
        <v/>
      </c>
      <c r="D55" s="95"/>
      <c r="E55" s="95"/>
      <c r="F55" s="95"/>
      <c r="G55" s="95"/>
      <c r="H55" s="96"/>
      <c r="I55" s="123" t="str">
        <f t="shared" si="3"/>
        <v/>
      </c>
      <c r="J55" s="94"/>
      <c r="K55" s="95"/>
      <c r="L55" s="95"/>
      <c r="M55" s="95"/>
      <c r="N55" s="95"/>
      <c r="O55" s="123" t="str">
        <f t="shared" si="4"/>
        <v/>
      </c>
      <c r="P55" s="155" t="str">
        <f>IF('EVAL SER Y DECIDIR'!N55="","",'EVAL SER Y DECIDIR'!N55)</f>
        <v/>
      </c>
      <c r="Q55" s="124" t="str">
        <f>IF(AUTOEVALUACIÓN!C55="","",AUTOEVALUACIÓN!C55)</f>
        <v/>
      </c>
      <c r="R55" s="264" t="str">
        <f t="shared" si="2"/>
        <v/>
      </c>
    </row>
  </sheetData>
  <sheetProtection sheet="1" formatCells="0" formatColumns="0" formatRows="0"/>
  <mergeCells count="20">
    <mergeCell ref="N6:N7"/>
    <mergeCell ref="O6:O7"/>
    <mergeCell ref="L6:L7"/>
    <mergeCell ref="E6:E7"/>
    <mergeCell ref="C5:C7"/>
    <mergeCell ref="P5:P7"/>
    <mergeCell ref="A2:R2"/>
    <mergeCell ref="R5:R7"/>
    <mergeCell ref="A5:A7"/>
    <mergeCell ref="D6:D7"/>
    <mergeCell ref="F6:F7"/>
    <mergeCell ref="G6:G7"/>
    <mergeCell ref="H6:H7"/>
    <mergeCell ref="Q5:Q7"/>
    <mergeCell ref="M6:M7"/>
    <mergeCell ref="I6:I7"/>
    <mergeCell ref="D5:I5"/>
    <mergeCell ref="J5:O5"/>
    <mergeCell ref="J6:J7"/>
    <mergeCell ref="K6:K7"/>
  </mergeCells>
  <phoneticPr fontId="53" type="noConversion"/>
  <conditionalFormatting sqref="R8:R55">
    <cfRule type="cellIs" dxfId="11" priority="1" operator="between">
      <formula>1</formula>
      <formula>50</formula>
    </cfRule>
  </conditionalFormatting>
  <dataValidations count="3">
    <dataValidation type="whole" allowBlank="1" showInputMessage="1" showErrorMessage="1" error="Ingrese solo numeros de 1 - 35" sqref="J53:N55 D53:H55" xr:uid="{B163BB25-C964-4DD5-8566-D477B40062C6}">
      <formula1>1</formula1>
      <formula2>35</formula2>
    </dataValidation>
    <dataValidation type="whole" allowBlank="1" showInputMessage="1" showErrorMessage="1" error="Ingrese solo numeros de 1 - 40" sqref="J8:N52" xr:uid="{69A7C2D5-CE23-4524-9C7A-6D4FC1BBF576}">
      <formula1>1</formula1>
      <formula2>40</formula2>
    </dataValidation>
    <dataValidation type="whole" allowBlank="1" showInputMessage="1" showErrorMessage="1" error="Ingrese solo numeros de 1 - 45" sqref="D8:H52" xr:uid="{7E75F511-051F-49BB-A59C-4049D5AA6E81}">
      <formula1>1</formula1>
      <formula2>45</formula2>
    </dataValidation>
  </dataValidations>
  <printOptions horizontalCentered="1"/>
  <pageMargins left="0.47244094488188981" right="0.19685039370078741" top="0.39370078740157483" bottom="0.19685039370078741" header="0.31496062992125984" footer="7.874015748031496E-2"/>
  <pageSetup scale="94" fitToHeight="0" orientation="portrait" horizontalDpi="4294967294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8">
    <tabColor rgb="FF660066"/>
    <pageSetUpPr fitToPage="1"/>
  </sheetPr>
  <dimension ref="A1:Z55"/>
  <sheetViews>
    <sheetView view="pageBreakPreview" topLeftCell="A4" zoomScaleNormal="100" zoomScaleSheetLayoutView="100" workbookViewId="0">
      <selection activeCell="A8" sqref="A8:XFD32"/>
    </sheetView>
  </sheetViews>
  <sheetFormatPr baseColWidth="10" defaultColWidth="10.5703125" defaultRowHeight="15" x14ac:dyDescent="0.25"/>
  <cols>
    <col min="1" max="1" width="2.85546875" customWidth="1"/>
    <col min="2" max="2" width="33.5703125" customWidth="1"/>
    <col min="3" max="3" width="3.7109375" customWidth="1"/>
    <col min="4" max="8" width="4.7109375" customWidth="1"/>
    <col min="9" max="9" width="3.7109375" customWidth="1"/>
    <col min="10" max="14" width="4.7109375" customWidth="1"/>
    <col min="15" max="16" width="3.7109375" customWidth="1"/>
    <col min="17" max="17" width="2.7109375" customWidth="1"/>
    <col min="18" max="18" width="5.28515625" customWidth="1"/>
    <col min="19" max="23" width="5.7109375" style="261" customWidth="1"/>
    <col min="24" max="26" width="5.7109375" customWidth="1"/>
  </cols>
  <sheetData>
    <row r="1" spans="1:26" ht="12" customHeight="1" x14ac:dyDescent="0.25">
      <c r="A1" s="101" t="str">
        <f>NOMINA!$F$1</f>
        <v>U.E. "BEATRIZ HARTMANN DE BEDREGAL"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</row>
    <row r="2" spans="1:26" s="267" customFormat="1" ht="16.5" customHeight="1" x14ac:dyDescent="0.2">
      <c r="A2" s="471" t="s">
        <v>167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471"/>
      <c r="P2" s="471"/>
      <c r="Q2" s="471"/>
      <c r="R2" s="471"/>
    </row>
    <row r="3" spans="1:26" ht="18.95" customHeight="1" x14ac:dyDescent="0.25">
      <c r="A3" s="174" t="str">
        <f>NOMINA!$C$1</f>
        <v>PROFESOR(A): SARA VALDIVIA ARANCIBIA</v>
      </c>
      <c r="B3" s="175"/>
      <c r="C3" s="174"/>
      <c r="D3" s="174"/>
      <c r="E3" s="174"/>
      <c r="F3" s="22"/>
      <c r="G3" s="174"/>
      <c r="H3" s="174" t="s">
        <v>8</v>
      </c>
      <c r="I3" s="174"/>
      <c r="J3" s="174"/>
      <c r="K3" s="174"/>
      <c r="L3" s="174"/>
      <c r="M3" s="174"/>
      <c r="N3" s="174"/>
      <c r="O3" s="174"/>
      <c r="P3" s="174"/>
      <c r="Q3" s="174"/>
      <c r="R3" s="174"/>
    </row>
    <row r="4" spans="1:26" ht="18.95" customHeight="1" x14ac:dyDescent="0.25">
      <c r="A4" s="176" t="str">
        <f>NOMINA!$C$2</f>
        <v>CURSO: 5º "A" PRIMARIA</v>
      </c>
      <c r="B4" s="177"/>
      <c r="C4" s="176"/>
      <c r="D4" s="176"/>
      <c r="E4" s="176"/>
      <c r="F4" s="22"/>
      <c r="G4" s="176"/>
      <c r="H4" s="176" t="str">
        <f>NOMINA!$C$4</f>
        <v>GESTIÓN: 2024</v>
      </c>
      <c r="I4" s="176"/>
      <c r="J4" s="176"/>
      <c r="K4" s="176"/>
      <c r="L4" s="176"/>
      <c r="M4" s="176"/>
      <c r="N4" s="176"/>
      <c r="O4" s="176"/>
      <c r="P4" s="176"/>
      <c r="Q4" s="176"/>
      <c r="R4" s="176"/>
    </row>
    <row r="5" spans="1:26" ht="15.75" customHeight="1" x14ac:dyDescent="0.25">
      <c r="A5" s="458" t="s">
        <v>0</v>
      </c>
      <c r="B5" s="113" t="s">
        <v>150</v>
      </c>
      <c r="C5" s="451" t="s">
        <v>430</v>
      </c>
      <c r="D5" s="466" t="s">
        <v>432</v>
      </c>
      <c r="E5" s="466"/>
      <c r="F5" s="466"/>
      <c r="G5" s="466"/>
      <c r="H5" s="466"/>
      <c r="I5" s="467"/>
      <c r="J5" s="466" t="s">
        <v>433</v>
      </c>
      <c r="K5" s="466"/>
      <c r="L5" s="466"/>
      <c r="M5" s="466"/>
      <c r="N5" s="466"/>
      <c r="O5" s="467"/>
      <c r="P5" s="451" t="s">
        <v>431</v>
      </c>
      <c r="Q5" s="463" t="s">
        <v>436</v>
      </c>
      <c r="R5" s="455" t="s">
        <v>166</v>
      </c>
    </row>
    <row r="6" spans="1:26" ht="66" customHeight="1" x14ac:dyDescent="0.25">
      <c r="A6" s="458"/>
      <c r="B6" s="178"/>
      <c r="C6" s="452"/>
      <c r="D6" s="472"/>
      <c r="E6" s="472"/>
      <c r="F6" s="472"/>
      <c r="G6" s="472"/>
      <c r="H6" s="473"/>
      <c r="I6" s="474" t="s">
        <v>188</v>
      </c>
      <c r="J6" s="476"/>
      <c r="K6" s="472"/>
      <c r="L6" s="472"/>
      <c r="M6" s="472"/>
      <c r="N6" s="472"/>
      <c r="O6" s="447" t="s">
        <v>188</v>
      </c>
      <c r="P6" s="452"/>
      <c r="Q6" s="464"/>
      <c r="R6" s="456"/>
    </row>
    <row r="7" spans="1:26" ht="58.5" customHeight="1" x14ac:dyDescent="0.25">
      <c r="A7" s="458"/>
      <c r="B7" s="257" t="s">
        <v>165</v>
      </c>
      <c r="C7" s="453"/>
      <c r="D7" s="450"/>
      <c r="E7" s="450"/>
      <c r="F7" s="450"/>
      <c r="G7" s="450"/>
      <c r="H7" s="462"/>
      <c r="I7" s="475"/>
      <c r="J7" s="460"/>
      <c r="K7" s="450"/>
      <c r="L7" s="450"/>
      <c r="M7" s="450"/>
      <c r="N7" s="450"/>
      <c r="O7" s="448"/>
      <c r="P7" s="453"/>
      <c r="Q7" s="465"/>
      <c r="R7" s="457"/>
      <c r="T7" s="260" t="s">
        <v>404</v>
      </c>
      <c r="U7" s="260" t="s">
        <v>405</v>
      </c>
      <c r="V7" s="260" t="s">
        <v>406</v>
      </c>
      <c r="X7" s="255"/>
      <c r="Y7" s="255"/>
      <c r="Z7" s="255"/>
    </row>
    <row r="8" spans="1:26" s="182" customFormat="1" ht="22.5" customHeight="1" x14ac:dyDescent="0.25">
      <c r="A8" s="183">
        <v>1</v>
      </c>
      <c r="B8" s="188" t="str">
        <f>IF(NOMINA!B1="","",NOMINA!B1)</f>
        <v xml:space="preserve"> TORREZ CAMILA VICTORIA</v>
      </c>
      <c r="C8" s="259" t="str">
        <f>IF('EVAL SER Y DECIDIR'!H8="","",'EVAL SER Y DECIDIR'!H8)</f>
        <v/>
      </c>
      <c r="D8" s="156"/>
      <c r="E8" s="156"/>
      <c r="F8" s="156"/>
      <c r="G8" s="156"/>
      <c r="H8" s="157"/>
      <c r="I8" s="265" t="str">
        <f>IF(ISERROR(ROUND(AVERAGE(D8:H8),0)),"",ROUND(AVERAGE(D8:H8),0))</f>
        <v/>
      </c>
      <c r="J8" s="159"/>
      <c r="K8" s="156"/>
      <c r="L8" s="156"/>
      <c r="M8" s="156"/>
      <c r="N8" s="156"/>
      <c r="O8" s="265" t="str">
        <f>IF(ISERROR(ROUND(AVERAGE(J8:N8),0)),"",ROUND(AVERAGE(J8:N8),0))</f>
        <v/>
      </c>
      <c r="P8" s="259" t="str">
        <f>IF('EVAL SER Y DECIDIR'!N8="","",'EVAL SER Y DECIDIR'!N8)</f>
        <v/>
      </c>
      <c r="Q8" s="160" t="str">
        <f>IF(AUTOEVALUACIÓN!C8="","",AUTOEVALUACIÓN!C8)</f>
        <v/>
      </c>
      <c r="R8" s="264" t="str">
        <f>IF(OR(C8="",I8="",O8="",P8="",Q8=""),"",SUM(C8,I8,O8,P8,Q8))</f>
        <v/>
      </c>
      <c r="S8" s="262"/>
      <c r="T8" s="262">
        <f>COUNTIFS(R8:R52,"&lt;101",R8:R52,"&gt;0")</f>
        <v>0</v>
      </c>
      <c r="U8" s="263">
        <f>COUNTIFS(R8:R52,"&lt;51",R8:R52,"&gt;1")</f>
        <v>0</v>
      </c>
      <c r="V8" s="263">
        <f>T8-U8</f>
        <v>0</v>
      </c>
      <c r="W8" s="263"/>
      <c r="X8" s="191"/>
      <c r="Y8" s="256"/>
    </row>
    <row r="9" spans="1:26" s="182" customFormat="1" ht="22.5" customHeight="1" x14ac:dyDescent="0.25">
      <c r="A9" s="183">
        <v>2</v>
      </c>
      <c r="B9" s="188" t="str">
        <f>IF(NOMINA!B2="","",NOMINA!B2)</f>
        <v>AZERO BLANCO SARAH JOYCE</v>
      </c>
      <c r="C9" s="259" t="str">
        <f>IF('EVAL SER Y DECIDIR'!H9="","",'EVAL SER Y DECIDIR'!H9)</f>
        <v/>
      </c>
      <c r="D9" s="156"/>
      <c r="E9" s="156"/>
      <c r="F9" s="156"/>
      <c r="G9" s="156"/>
      <c r="H9" s="157"/>
      <c r="I9" s="265" t="str">
        <f t="shared" ref="I9:I52" si="0">IF(ISERROR(ROUND(AVERAGE(D9:H9),0)),"",ROUND(AVERAGE(D9:H9),0))</f>
        <v/>
      </c>
      <c r="J9" s="159"/>
      <c r="K9" s="156"/>
      <c r="L9" s="156"/>
      <c r="M9" s="156"/>
      <c r="N9" s="156"/>
      <c r="O9" s="265" t="str">
        <f t="shared" ref="O9:O52" si="1">IF(ISERROR(ROUND(AVERAGE(J9:N9),0)),"",ROUND(AVERAGE(J9:N9),0))</f>
        <v/>
      </c>
      <c r="P9" s="259" t="str">
        <f>IF('EVAL SER Y DECIDIR'!N9="","",'EVAL SER Y DECIDIR'!N9)</f>
        <v/>
      </c>
      <c r="Q9" s="160" t="str">
        <f>IF(AUTOEVALUACIÓN!C9="","",AUTOEVALUACIÓN!C9)</f>
        <v/>
      </c>
      <c r="R9" s="264" t="str">
        <f t="shared" ref="R9:R55" si="2">IF(OR(C9="",I9="",O9="",P9="",Q9=""),"",SUM(C9,I9,O9,P9,Q9))</f>
        <v/>
      </c>
      <c r="S9" s="262"/>
      <c r="T9" s="262"/>
      <c r="U9" s="263"/>
      <c r="V9" s="263"/>
      <c r="W9" s="263"/>
    </row>
    <row r="10" spans="1:26" s="182" customFormat="1" ht="22.5" customHeight="1" x14ac:dyDescent="0.25">
      <c r="A10" s="183">
        <v>3</v>
      </c>
      <c r="B10" s="188" t="str">
        <f>IF(NOMINA!B3="","",NOMINA!B3)</f>
        <v xml:space="preserve">BAUTISTA MITA RODRIGO </v>
      </c>
      <c r="C10" s="259" t="str">
        <f>IF('EVAL SER Y DECIDIR'!H10="","",'EVAL SER Y DECIDIR'!H10)</f>
        <v/>
      </c>
      <c r="D10" s="156"/>
      <c r="E10" s="156"/>
      <c r="F10" s="156"/>
      <c r="G10" s="156"/>
      <c r="H10" s="157"/>
      <c r="I10" s="265" t="str">
        <f t="shared" si="0"/>
        <v/>
      </c>
      <c r="J10" s="159"/>
      <c r="K10" s="156"/>
      <c r="L10" s="156"/>
      <c r="M10" s="156"/>
      <c r="N10" s="156"/>
      <c r="O10" s="265" t="str">
        <f t="shared" si="1"/>
        <v/>
      </c>
      <c r="P10" s="259" t="str">
        <f>IF('EVAL SER Y DECIDIR'!N10="","",'EVAL SER Y DECIDIR'!N10)</f>
        <v/>
      </c>
      <c r="Q10" s="160" t="str">
        <f>IF(AUTOEVALUACIÓN!C10="","",AUTOEVALUACIÓN!C10)</f>
        <v/>
      </c>
      <c r="R10" s="264" t="str">
        <f t="shared" si="2"/>
        <v/>
      </c>
      <c r="S10" s="262"/>
      <c r="T10" s="262"/>
      <c r="U10" s="263"/>
      <c r="V10" s="263"/>
      <c r="W10" s="263"/>
    </row>
    <row r="11" spans="1:26" s="182" customFormat="1" ht="22.5" customHeight="1" x14ac:dyDescent="0.25">
      <c r="A11" s="183">
        <v>4</v>
      </c>
      <c r="B11" s="188" t="str">
        <f>IF(NOMINA!B4="","",NOMINA!B4)</f>
        <v>CANSECO PEREDO ANGELINA ISABELLA</v>
      </c>
      <c r="C11" s="259" t="str">
        <f>IF('EVAL SER Y DECIDIR'!H11="","",'EVAL SER Y DECIDIR'!H11)</f>
        <v/>
      </c>
      <c r="D11" s="156"/>
      <c r="E11" s="156"/>
      <c r="F11" s="156"/>
      <c r="G11" s="156"/>
      <c r="H11" s="157"/>
      <c r="I11" s="265" t="str">
        <f t="shared" si="0"/>
        <v/>
      </c>
      <c r="J11" s="159"/>
      <c r="K11" s="156"/>
      <c r="L11" s="156"/>
      <c r="M11" s="156"/>
      <c r="N11" s="156"/>
      <c r="O11" s="265" t="str">
        <f t="shared" si="1"/>
        <v/>
      </c>
      <c r="P11" s="259" t="str">
        <f>IF('EVAL SER Y DECIDIR'!N11="","",'EVAL SER Y DECIDIR'!N11)</f>
        <v/>
      </c>
      <c r="Q11" s="160" t="str">
        <f>IF(AUTOEVALUACIÓN!C11="","",AUTOEVALUACIÓN!C11)</f>
        <v/>
      </c>
      <c r="R11" s="264" t="str">
        <f t="shared" si="2"/>
        <v/>
      </c>
      <c r="S11" s="262"/>
      <c r="T11" s="262"/>
      <c r="U11" s="263"/>
      <c r="V11" s="263"/>
      <c r="W11" s="263"/>
    </row>
    <row r="12" spans="1:26" s="182" customFormat="1" ht="22.5" customHeight="1" x14ac:dyDescent="0.25">
      <c r="A12" s="183">
        <v>5</v>
      </c>
      <c r="B12" s="188" t="str">
        <f>IF(NOMINA!B5="","",NOMINA!B5)</f>
        <v>CERVANTES GUTIERREZ LUIS FERNANDO</v>
      </c>
      <c r="C12" s="259" t="str">
        <f>IF('EVAL SER Y DECIDIR'!H12="","",'EVAL SER Y DECIDIR'!H12)</f>
        <v/>
      </c>
      <c r="D12" s="156"/>
      <c r="E12" s="156"/>
      <c r="F12" s="156"/>
      <c r="G12" s="156"/>
      <c r="H12" s="157"/>
      <c r="I12" s="265" t="str">
        <f t="shared" si="0"/>
        <v/>
      </c>
      <c r="J12" s="159"/>
      <c r="K12" s="156"/>
      <c r="L12" s="156"/>
      <c r="M12" s="156"/>
      <c r="N12" s="156"/>
      <c r="O12" s="265" t="str">
        <f t="shared" si="1"/>
        <v/>
      </c>
      <c r="P12" s="259" t="str">
        <f>IF('EVAL SER Y DECIDIR'!N12="","",'EVAL SER Y DECIDIR'!N12)</f>
        <v/>
      </c>
      <c r="Q12" s="160" t="str">
        <f>IF(AUTOEVALUACIÓN!C12="","",AUTOEVALUACIÓN!C12)</f>
        <v/>
      </c>
      <c r="R12" s="264" t="str">
        <f t="shared" si="2"/>
        <v/>
      </c>
      <c r="S12" s="262"/>
      <c r="T12" s="262"/>
      <c r="U12" s="263"/>
      <c r="V12" s="263"/>
      <c r="W12" s="263"/>
    </row>
    <row r="13" spans="1:26" s="182" customFormat="1" ht="22.5" customHeight="1" x14ac:dyDescent="0.25">
      <c r="A13" s="183">
        <v>6</v>
      </c>
      <c r="B13" s="188" t="str">
        <f>IF(NOMINA!B6="","",NOMINA!B6)</f>
        <v>COLQUE QUENTA MICHELLE ANGELETH</v>
      </c>
      <c r="C13" s="259" t="str">
        <f>IF('EVAL SER Y DECIDIR'!H13="","",'EVAL SER Y DECIDIR'!H13)</f>
        <v/>
      </c>
      <c r="D13" s="156"/>
      <c r="E13" s="156"/>
      <c r="F13" s="156"/>
      <c r="G13" s="156"/>
      <c r="H13" s="157"/>
      <c r="I13" s="265" t="str">
        <f t="shared" si="0"/>
        <v/>
      </c>
      <c r="J13" s="159"/>
      <c r="K13" s="156"/>
      <c r="L13" s="156"/>
      <c r="M13" s="156"/>
      <c r="N13" s="156"/>
      <c r="O13" s="265" t="str">
        <f t="shared" si="1"/>
        <v/>
      </c>
      <c r="P13" s="259" t="str">
        <f>IF('EVAL SER Y DECIDIR'!N13="","",'EVAL SER Y DECIDIR'!N13)</f>
        <v/>
      </c>
      <c r="Q13" s="160" t="str">
        <f>IF(AUTOEVALUACIÓN!C13="","",AUTOEVALUACIÓN!C13)</f>
        <v/>
      </c>
      <c r="R13" s="264" t="str">
        <f t="shared" si="2"/>
        <v/>
      </c>
      <c r="S13" s="262"/>
      <c r="T13" s="262"/>
      <c r="U13" s="263"/>
      <c r="V13" s="263"/>
      <c r="W13" s="263"/>
    </row>
    <row r="14" spans="1:26" s="182" customFormat="1" ht="22.5" customHeight="1" x14ac:dyDescent="0.25">
      <c r="A14" s="183">
        <v>7</v>
      </c>
      <c r="B14" s="188" t="str">
        <f>IF(NOMINA!B7="","",NOMINA!B7)</f>
        <v>CORDOVA MONTAÑO KENDALL MATIAS</v>
      </c>
      <c r="C14" s="259" t="str">
        <f>IF('EVAL SER Y DECIDIR'!H14="","",'EVAL SER Y DECIDIR'!H14)</f>
        <v/>
      </c>
      <c r="D14" s="156"/>
      <c r="E14" s="156"/>
      <c r="F14" s="156"/>
      <c r="G14" s="156"/>
      <c r="H14" s="157"/>
      <c r="I14" s="265" t="str">
        <f t="shared" si="0"/>
        <v/>
      </c>
      <c r="J14" s="159"/>
      <c r="K14" s="156"/>
      <c r="L14" s="156"/>
      <c r="M14" s="156"/>
      <c r="N14" s="156"/>
      <c r="O14" s="265" t="str">
        <f t="shared" si="1"/>
        <v/>
      </c>
      <c r="P14" s="259" t="str">
        <f>IF('EVAL SER Y DECIDIR'!N14="","",'EVAL SER Y DECIDIR'!N14)</f>
        <v/>
      </c>
      <c r="Q14" s="160" t="str">
        <f>IF(AUTOEVALUACIÓN!C14="","",AUTOEVALUACIÓN!C14)</f>
        <v/>
      </c>
      <c r="R14" s="264" t="str">
        <f t="shared" si="2"/>
        <v/>
      </c>
      <c r="S14" s="262"/>
      <c r="T14" s="262"/>
      <c r="U14" s="263"/>
      <c r="V14" s="263"/>
      <c r="W14" s="263"/>
    </row>
    <row r="15" spans="1:26" s="182" customFormat="1" ht="22.5" customHeight="1" x14ac:dyDescent="0.25">
      <c r="A15" s="183">
        <v>8</v>
      </c>
      <c r="B15" s="188" t="str">
        <f>IF(NOMINA!B8="","",NOMINA!B8)</f>
        <v xml:space="preserve">CUCHALLO ALORAS CHRISTOPHER </v>
      </c>
      <c r="C15" s="259" t="str">
        <f>IF('EVAL SER Y DECIDIR'!H15="","",'EVAL SER Y DECIDIR'!H15)</f>
        <v/>
      </c>
      <c r="D15" s="156"/>
      <c r="E15" s="156"/>
      <c r="F15" s="156"/>
      <c r="G15" s="156"/>
      <c r="H15" s="157"/>
      <c r="I15" s="265" t="str">
        <f t="shared" si="0"/>
        <v/>
      </c>
      <c r="J15" s="159"/>
      <c r="K15" s="156"/>
      <c r="L15" s="156"/>
      <c r="M15" s="156"/>
      <c r="N15" s="156"/>
      <c r="O15" s="265" t="str">
        <f t="shared" si="1"/>
        <v/>
      </c>
      <c r="P15" s="259" t="str">
        <f>IF('EVAL SER Y DECIDIR'!N15="","",'EVAL SER Y DECIDIR'!N15)</f>
        <v/>
      </c>
      <c r="Q15" s="160" t="str">
        <f>IF(AUTOEVALUACIÓN!C15="","",AUTOEVALUACIÓN!C15)</f>
        <v/>
      </c>
      <c r="R15" s="264" t="str">
        <f t="shared" si="2"/>
        <v/>
      </c>
      <c r="S15" s="262"/>
      <c r="T15" s="262"/>
      <c r="U15" s="263"/>
      <c r="V15" s="263"/>
      <c r="W15" s="263"/>
    </row>
    <row r="16" spans="1:26" s="182" customFormat="1" ht="22.5" customHeight="1" x14ac:dyDescent="0.25">
      <c r="A16" s="183">
        <v>9</v>
      </c>
      <c r="B16" s="188" t="str">
        <f>IF(NOMINA!B9="","",NOMINA!B9)</f>
        <v>DUARTE MELO ANA CLARA</v>
      </c>
      <c r="C16" s="259" t="str">
        <f>IF('EVAL SER Y DECIDIR'!H16="","",'EVAL SER Y DECIDIR'!H16)</f>
        <v/>
      </c>
      <c r="D16" s="156"/>
      <c r="E16" s="156"/>
      <c r="F16" s="156"/>
      <c r="G16" s="156"/>
      <c r="H16" s="157"/>
      <c r="I16" s="265" t="str">
        <f t="shared" si="0"/>
        <v/>
      </c>
      <c r="J16" s="159"/>
      <c r="K16" s="156"/>
      <c r="L16" s="156"/>
      <c r="M16" s="156"/>
      <c r="N16" s="156"/>
      <c r="O16" s="265" t="str">
        <f t="shared" si="1"/>
        <v/>
      </c>
      <c r="P16" s="259" t="str">
        <f>IF('EVAL SER Y DECIDIR'!N16="","",'EVAL SER Y DECIDIR'!N16)</f>
        <v/>
      </c>
      <c r="Q16" s="160" t="str">
        <f>IF(AUTOEVALUACIÓN!C16="","",AUTOEVALUACIÓN!C16)</f>
        <v/>
      </c>
      <c r="R16" s="264" t="str">
        <f t="shared" si="2"/>
        <v/>
      </c>
      <c r="S16" s="262"/>
      <c r="T16" s="262"/>
      <c r="U16" s="263"/>
      <c r="V16" s="263"/>
      <c r="W16" s="263"/>
    </row>
    <row r="17" spans="1:23" s="182" customFormat="1" ht="22.5" customHeight="1" x14ac:dyDescent="0.25">
      <c r="A17" s="183">
        <v>10</v>
      </c>
      <c r="B17" s="188" t="str">
        <f>IF(NOMINA!B10="","",NOMINA!B10)</f>
        <v>GONZALES ROJAS ANTONELLA INDIRA</v>
      </c>
      <c r="C17" s="259" t="str">
        <f>IF('EVAL SER Y DECIDIR'!H17="","",'EVAL SER Y DECIDIR'!H17)</f>
        <v/>
      </c>
      <c r="D17" s="156"/>
      <c r="E17" s="156"/>
      <c r="F17" s="156"/>
      <c r="G17" s="156"/>
      <c r="H17" s="157"/>
      <c r="I17" s="265" t="str">
        <f t="shared" si="0"/>
        <v/>
      </c>
      <c r="J17" s="159"/>
      <c r="K17" s="156"/>
      <c r="L17" s="156"/>
      <c r="M17" s="156"/>
      <c r="N17" s="156"/>
      <c r="O17" s="265" t="str">
        <f t="shared" si="1"/>
        <v/>
      </c>
      <c r="P17" s="259" t="str">
        <f>IF('EVAL SER Y DECIDIR'!N17="","",'EVAL SER Y DECIDIR'!N17)</f>
        <v/>
      </c>
      <c r="Q17" s="160" t="str">
        <f>IF(AUTOEVALUACIÓN!C17="","",AUTOEVALUACIÓN!C17)</f>
        <v/>
      </c>
      <c r="R17" s="264" t="str">
        <f t="shared" si="2"/>
        <v/>
      </c>
      <c r="S17" s="262"/>
      <c r="T17" s="262"/>
      <c r="U17" s="263"/>
      <c r="V17" s="263"/>
      <c r="W17" s="263"/>
    </row>
    <row r="18" spans="1:23" s="182" customFormat="1" ht="22.5" customHeight="1" x14ac:dyDescent="0.25">
      <c r="A18" s="183">
        <v>11</v>
      </c>
      <c r="B18" s="188" t="str">
        <f>IF(NOMINA!B11="","",NOMINA!B11)</f>
        <v>GUERRA PANTIGOSO ROGER ALEJANDRO</v>
      </c>
      <c r="C18" s="259" t="str">
        <f>IF('EVAL SER Y DECIDIR'!H18="","",'EVAL SER Y DECIDIR'!H18)</f>
        <v/>
      </c>
      <c r="D18" s="156"/>
      <c r="E18" s="156"/>
      <c r="F18" s="156"/>
      <c r="G18" s="156"/>
      <c r="H18" s="157"/>
      <c r="I18" s="265" t="str">
        <f t="shared" si="0"/>
        <v/>
      </c>
      <c r="J18" s="159"/>
      <c r="K18" s="156"/>
      <c r="L18" s="156"/>
      <c r="M18" s="156"/>
      <c r="N18" s="156"/>
      <c r="O18" s="265" t="str">
        <f t="shared" si="1"/>
        <v/>
      </c>
      <c r="P18" s="259" t="str">
        <f>IF('EVAL SER Y DECIDIR'!N18="","",'EVAL SER Y DECIDIR'!N18)</f>
        <v/>
      </c>
      <c r="Q18" s="160" t="str">
        <f>IF(AUTOEVALUACIÓN!C18="","",AUTOEVALUACIÓN!C18)</f>
        <v/>
      </c>
      <c r="R18" s="264" t="str">
        <f t="shared" si="2"/>
        <v/>
      </c>
      <c r="S18" s="262"/>
      <c r="T18" s="262"/>
      <c r="U18" s="263"/>
      <c r="V18" s="263"/>
      <c r="W18" s="263"/>
    </row>
    <row r="19" spans="1:23" s="182" customFormat="1" ht="22.5" customHeight="1" x14ac:dyDescent="0.25">
      <c r="A19" s="183">
        <v>12</v>
      </c>
      <c r="B19" s="188" t="str">
        <f>IF(NOMINA!B12="","",NOMINA!B12)</f>
        <v>LEON GARNICA JUNIOR ISAIAS</v>
      </c>
      <c r="C19" s="259" t="str">
        <f>IF('EVAL SER Y DECIDIR'!H19="","",'EVAL SER Y DECIDIR'!H19)</f>
        <v/>
      </c>
      <c r="D19" s="156"/>
      <c r="E19" s="156"/>
      <c r="F19" s="156"/>
      <c r="G19" s="156"/>
      <c r="H19" s="157"/>
      <c r="I19" s="265" t="str">
        <f t="shared" si="0"/>
        <v/>
      </c>
      <c r="J19" s="159"/>
      <c r="K19" s="156"/>
      <c r="L19" s="156"/>
      <c r="M19" s="156"/>
      <c r="N19" s="156"/>
      <c r="O19" s="265" t="str">
        <f t="shared" si="1"/>
        <v/>
      </c>
      <c r="P19" s="259" t="str">
        <f>IF('EVAL SER Y DECIDIR'!N19="","",'EVAL SER Y DECIDIR'!N19)</f>
        <v/>
      </c>
      <c r="Q19" s="160" t="str">
        <f>IF(AUTOEVALUACIÓN!C19="","",AUTOEVALUACIÓN!C19)</f>
        <v/>
      </c>
      <c r="R19" s="264" t="str">
        <f t="shared" si="2"/>
        <v/>
      </c>
      <c r="S19" s="262"/>
      <c r="T19" s="262"/>
      <c r="U19" s="263"/>
      <c r="V19" s="263"/>
      <c r="W19" s="263"/>
    </row>
    <row r="20" spans="1:23" s="182" customFormat="1" ht="22.5" customHeight="1" x14ac:dyDescent="0.25">
      <c r="A20" s="183">
        <v>13</v>
      </c>
      <c r="B20" s="188" t="str">
        <f>IF(NOMINA!B13="","",NOMINA!B13)</f>
        <v>MAMANI ESTRADA MARISOL CARMEN</v>
      </c>
      <c r="C20" s="259" t="str">
        <f>IF('EVAL SER Y DECIDIR'!H20="","",'EVAL SER Y DECIDIR'!H20)</f>
        <v/>
      </c>
      <c r="D20" s="156"/>
      <c r="E20" s="156"/>
      <c r="F20" s="156"/>
      <c r="G20" s="156"/>
      <c r="H20" s="157"/>
      <c r="I20" s="265" t="str">
        <f t="shared" si="0"/>
        <v/>
      </c>
      <c r="J20" s="159"/>
      <c r="K20" s="156"/>
      <c r="L20" s="156"/>
      <c r="M20" s="156"/>
      <c r="N20" s="156"/>
      <c r="O20" s="265" t="str">
        <f t="shared" si="1"/>
        <v/>
      </c>
      <c r="P20" s="259" t="str">
        <f>IF('EVAL SER Y DECIDIR'!N20="","",'EVAL SER Y DECIDIR'!N20)</f>
        <v/>
      </c>
      <c r="Q20" s="160" t="str">
        <f>IF(AUTOEVALUACIÓN!C20="","",AUTOEVALUACIÓN!C20)</f>
        <v/>
      </c>
      <c r="R20" s="264" t="str">
        <f t="shared" si="2"/>
        <v/>
      </c>
      <c r="S20" s="262"/>
      <c r="T20" s="262"/>
      <c r="U20" s="263"/>
      <c r="V20" s="263"/>
      <c r="W20" s="263"/>
    </row>
    <row r="21" spans="1:23" s="182" customFormat="1" ht="22.5" customHeight="1" x14ac:dyDescent="0.25">
      <c r="A21" s="183">
        <v>14</v>
      </c>
      <c r="B21" s="188" t="str">
        <f>IF(NOMINA!B14="","",NOMINA!B14)</f>
        <v>MURILLO CALIZAYA DAVID GABRIEL</v>
      </c>
      <c r="C21" s="259" t="str">
        <f>IF('EVAL SER Y DECIDIR'!H21="","",'EVAL SER Y DECIDIR'!H21)</f>
        <v/>
      </c>
      <c r="D21" s="156"/>
      <c r="E21" s="156"/>
      <c r="F21" s="156"/>
      <c r="G21" s="156"/>
      <c r="H21" s="157"/>
      <c r="I21" s="265" t="str">
        <f t="shared" si="0"/>
        <v/>
      </c>
      <c r="J21" s="159"/>
      <c r="K21" s="156"/>
      <c r="L21" s="156"/>
      <c r="M21" s="156"/>
      <c r="N21" s="156"/>
      <c r="O21" s="265" t="str">
        <f t="shared" si="1"/>
        <v/>
      </c>
      <c r="P21" s="259" t="str">
        <f>IF('EVAL SER Y DECIDIR'!N21="","",'EVAL SER Y DECIDIR'!N21)</f>
        <v/>
      </c>
      <c r="Q21" s="160" t="str">
        <f>IF(AUTOEVALUACIÓN!C21="","",AUTOEVALUACIÓN!C21)</f>
        <v/>
      </c>
      <c r="R21" s="264" t="str">
        <f t="shared" si="2"/>
        <v/>
      </c>
      <c r="S21" s="262"/>
      <c r="T21" s="262"/>
      <c r="U21" s="263"/>
      <c r="V21" s="263"/>
      <c r="W21" s="263"/>
    </row>
    <row r="22" spans="1:23" s="182" customFormat="1" ht="22.5" customHeight="1" x14ac:dyDescent="0.25">
      <c r="A22" s="183">
        <v>15</v>
      </c>
      <c r="B22" s="188" t="str">
        <f>IF(NOMINA!B15="","",NOMINA!B15)</f>
        <v xml:space="preserve">OROSCO LIMACHI ADRIAN </v>
      </c>
      <c r="C22" s="259" t="str">
        <f>IF('EVAL SER Y DECIDIR'!H22="","",'EVAL SER Y DECIDIR'!H22)</f>
        <v/>
      </c>
      <c r="D22" s="156"/>
      <c r="E22" s="156"/>
      <c r="F22" s="156"/>
      <c r="G22" s="156"/>
      <c r="H22" s="157"/>
      <c r="I22" s="265" t="str">
        <f t="shared" si="0"/>
        <v/>
      </c>
      <c r="J22" s="159"/>
      <c r="K22" s="156"/>
      <c r="L22" s="156"/>
      <c r="M22" s="156"/>
      <c r="N22" s="156"/>
      <c r="O22" s="265" t="str">
        <f t="shared" si="1"/>
        <v/>
      </c>
      <c r="P22" s="259" t="str">
        <f>IF('EVAL SER Y DECIDIR'!N22="","",'EVAL SER Y DECIDIR'!N22)</f>
        <v/>
      </c>
      <c r="Q22" s="160" t="str">
        <f>IF(AUTOEVALUACIÓN!C22="","",AUTOEVALUACIÓN!C22)</f>
        <v/>
      </c>
      <c r="R22" s="264" t="str">
        <f t="shared" si="2"/>
        <v/>
      </c>
      <c r="S22" s="262"/>
      <c r="T22" s="262"/>
      <c r="U22" s="263"/>
      <c r="V22" s="263"/>
      <c r="W22" s="263"/>
    </row>
    <row r="23" spans="1:23" s="182" customFormat="1" ht="22.5" customHeight="1" x14ac:dyDescent="0.25">
      <c r="A23" s="183">
        <v>16</v>
      </c>
      <c r="B23" s="188" t="str">
        <f>IF(NOMINA!B16="","",NOMINA!B16)</f>
        <v xml:space="preserve">REINAGA CHOQUECALLATA DAYANA </v>
      </c>
      <c r="C23" s="259" t="str">
        <f>IF('EVAL SER Y DECIDIR'!H23="","",'EVAL SER Y DECIDIR'!H23)</f>
        <v/>
      </c>
      <c r="D23" s="156"/>
      <c r="E23" s="156"/>
      <c r="F23" s="156"/>
      <c r="G23" s="156"/>
      <c r="H23" s="157"/>
      <c r="I23" s="265" t="str">
        <f t="shared" si="0"/>
        <v/>
      </c>
      <c r="J23" s="159"/>
      <c r="K23" s="156"/>
      <c r="L23" s="156"/>
      <c r="M23" s="156"/>
      <c r="N23" s="156"/>
      <c r="O23" s="265" t="str">
        <f t="shared" si="1"/>
        <v/>
      </c>
      <c r="P23" s="259" t="str">
        <f>IF('EVAL SER Y DECIDIR'!N23="","",'EVAL SER Y DECIDIR'!N23)</f>
        <v/>
      </c>
      <c r="Q23" s="160" t="str">
        <f>IF(AUTOEVALUACIÓN!C23="","",AUTOEVALUACIÓN!C23)</f>
        <v/>
      </c>
      <c r="R23" s="264" t="str">
        <f t="shared" si="2"/>
        <v/>
      </c>
      <c r="S23" s="262"/>
      <c r="T23" s="262"/>
      <c r="U23" s="263"/>
      <c r="V23" s="263"/>
      <c r="W23" s="263"/>
    </row>
    <row r="24" spans="1:23" s="182" customFormat="1" ht="22.5" customHeight="1" x14ac:dyDescent="0.25">
      <c r="A24" s="183">
        <v>17</v>
      </c>
      <c r="B24" s="188" t="str">
        <f>IF(NOMINA!B17="","",NOMINA!B17)</f>
        <v>RIVERO VIDAL LUZ MARIA</v>
      </c>
      <c r="C24" s="259" t="str">
        <f>IF('EVAL SER Y DECIDIR'!H24="","",'EVAL SER Y DECIDIR'!H24)</f>
        <v/>
      </c>
      <c r="D24" s="156"/>
      <c r="E24" s="156"/>
      <c r="F24" s="156"/>
      <c r="G24" s="156"/>
      <c r="H24" s="157"/>
      <c r="I24" s="265" t="str">
        <f t="shared" si="0"/>
        <v/>
      </c>
      <c r="J24" s="159"/>
      <c r="K24" s="156"/>
      <c r="L24" s="156"/>
      <c r="M24" s="156"/>
      <c r="N24" s="156"/>
      <c r="O24" s="265" t="str">
        <f t="shared" si="1"/>
        <v/>
      </c>
      <c r="P24" s="259" t="str">
        <f>IF('EVAL SER Y DECIDIR'!N24="","",'EVAL SER Y DECIDIR'!N24)</f>
        <v/>
      </c>
      <c r="Q24" s="160" t="str">
        <f>IF(AUTOEVALUACIÓN!C24="","",AUTOEVALUACIÓN!C24)</f>
        <v/>
      </c>
      <c r="R24" s="264" t="str">
        <f t="shared" si="2"/>
        <v/>
      </c>
      <c r="S24" s="262"/>
      <c r="T24" s="262"/>
      <c r="U24" s="263"/>
      <c r="V24" s="263"/>
      <c r="W24" s="263"/>
    </row>
    <row r="25" spans="1:23" s="182" customFormat="1" ht="22.5" customHeight="1" x14ac:dyDescent="0.25">
      <c r="A25" s="183">
        <v>18</v>
      </c>
      <c r="B25" s="188" t="str">
        <f>IF(NOMINA!B18="","",NOMINA!B18)</f>
        <v>ROJAS MESA KIMBERLYN DARLY</v>
      </c>
      <c r="C25" s="259" t="str">
        <f>IF('EVAL SER Y DECIDIR'!H25="","",'EVAL SER Y DECIDIR'!H25)</f>
        <v/>
      </c>
      <c r="D25" s="156"/>
      <c r="E25" s="156"/>
      <c r="F25" s="156"/>
      <c r="G25" s="156"/>
      <c r="H25" s="157"/>
      <c r="I25" s="265" t="str">
        <f t="shared" si="0"/>
        <v/>
      </c>
      <c r="J25" s="159"/>
      <c r="K25" s="156"/>
      <c r="L25" s="156"/>
      <c r="M25" s="156"/>
      <c r="N25" s="156"/>
      <c r="O25" s="265" t="str">
        <f t="shared" si="1"/>
        <v/>
      </c>
      <c r="P25" s="259" t="str">
        <f>IF('EVAL SER Y DECIDIR'!N25="","",'EVAL SER Y DECIDIR'!N25)</f>
        <v/>
      </c>
      <c r="Q25" s="160" t="str">
        <f>IF(AUTOEVALUACIÓN!C25="","",AUTOEVALUACIÓN!C25)</f>
        <v/>
      </c>
      <c r="R25" s="264" t="str">
        <f t="shared" si="2"/>
        <v/>
      </c>
      <c r="S25" s="262"/>
      <c r="T25" s="262"/>
      <c r="U25" s="263"/>
      <c r="V25" s="263"/>
      <c r="W25" s="263"/>
    </row>
    <row r="26" spans="1:23" s="182" customFormat="1" ht="22.5" customHeight="1" x14ac:dyDescent="0.25">
      <c r="A26" s="183">
        <v>19</v>
      </c>
      <c r="B26" s="188" t="str">
        <f>IF(NOMINA!B19="","",NOMINA!B19)</f>
        <v>SOLIZ SAAVEDRA FERNANDO MARTIN</v>
      </c>
      <c r="C26" s="259" t="str">
        <f>IF('EVAL SER Y DECIDIR'!H26="","",'EVAL SER Y DECIDIR'!H26)</f>
        <v/>
      </c>
      <c r="D26" s="156"/>
      <c r="E26" s="156"/>
      <c r="F26" s="156"/>
      <c r="G26" s="156"/>
      <c r="H26" s="157"/>
      <c r="I26" s="265" t="str">
        <f t="shared" si="0"/>
        <v/>
      </c>
      <c r="J26" s="159"/>
      <c r="K26" s="156"/>
      <c r="L26" s="156"/>
      <c r="M26" s="156"/>
      <c r="N26" s="156"/>
      <c r="O26" s="265" t="str">
        <f t="shared" si="1"/>
        <v/>
      </c>
      <c r="P26" s="259" t="str">
        <f>IF('EVAL SER Y DECIDIR'!N26="","",'EVAL SER Y DECIDIR'!N26)</f>
        <v/>
      </c>
      <c r="Q26" s="160" t="str">
        <f>IF(AUTOEVALUACIÓN!C26="","",AUTOEVALUACIÓN!C26)</f>
        <v/>
      </c>
      <c r="R26" s="264" t="str">
        <f t="shared" si="2"/>
        <v/>
      </c>
      <c r="S26" s="262"/>
      <c r="T26" s="262"/>
      <c r="U26" s="263"/>
      <c r="V26" s="263"/>
      <c r="W26" s="263"/>
    </row>
    <row r="27" spans="1:23" s="182" customFormat="1" ht="22.5" customHeight="1" x14ac:dyDescent="0.25">
      <c r="A27" s="183">
        <v>20</v>
      </c>
      <c r="B27" s="188" t="str">
        <f>IF(NOMINA!B20="","",NOMINA!B20)</f>
        <v>VILLARROEL CAMPOS ISAIAS ORIOL</v>
      </c>
      <c r="C27" s="259" t="str">
        <f>IF('EVAL SER Y DECIDIR'!H27="","",'EVAL SER Y DECIDIR'!H27)</f>
        <v/>
      </c>
      <c r="D27" s="156"/>
      <c r="E27" s="156"/>
      <c r="F27" s="156"/>
      <c r="G27" s="156"/>
      <c r="H27" s="157"/>
      <c r="I27" s="265" t="str">
        <f t="shared" si="0"/>
        <v/>
      </c>
      <c r="J27" s="159"/>
      <c r="K27" s="156"/>
      <c r="L27" s="156"/>
      <c r="M27" s="156"/>
      <c r="N27" s="156"/>
      <c r="O27" s="265" t="str">
        <f t="shared" si="1"/>
        <v/>
      </c>
      <c r="P27" s="259" t="str">
        <f>IF('EVAL SER Y DECIDIR'!N27="","",'EVAL SER Y DECIDIR'!N27)</f>
        <v/>
      </c>
      <c r="Q27" s="160" t="str">
        <f>IF(AUTOEVALUACIÓN!C27="","",AUTOEVALUACIÓN!C27)</f>
        <v/>
      </c>
      <c r="R27" s="264" t="str">
        <f t="shared" si="2"/>
        <v/>
      </c>
      <c r="S27" s="262"/>
      <c r="T27" s="262"/>
      <c r="U27" s="263"/>
      <c r="V27" s="263"/>
      <c r="W27" s="263"/>
    </row>
    <row r="28" spans="1:23" s="182" customFormat="1" ht="22.5" customHeight="1" x14ac:dyDescent="0.25">
      <c r="A28" s="183">
        <v>21</v>
      </c>
      <c r="B28" s="188" t="str">
        <f>IF(NOMINA!B21="","",NOMINA!B21)</f>
        <v xml:space="preserve">  </v>
      </c>
      <c r="C28" s="259" t="str">
        <f>IF('EVAL SER Y DECIDIR'!H28="","",'EVAL SER Y DECIDIR'!H28)</f>
        <v/>
      </c>
      <c r="D28" s="156"/>
      <c r="E28" s="156"/>
      <c r="F28" s="156"/>
      <c r="G28" s="156"/>
      <c r="H28" s="157"/>
      <c r="I28" s="265" t="str">
        <f t="shared" si="0"/>
        <v/>
      </c>
      <c r="J28" s="159"/>
      <c r="K28" s="156"/>
      <c r="L28" s="156"/>
      <c r="M28" s="156"/>
      <c r="N28" s="156"/>
      <c r="O28" s="265" t="str">
        <f t="shared" si="1"/>
        <v/>
      </c>
      <c r="P28" s="259" t="str">
        <f>IF('EVAL SER Y DECIDIR'!N28="","",'EVAL SER Y DECIDIR'!N28)</f>
        <v/>
      </c>
      <c r="Q28" s="160" t="str">
        <f>IF(AUTOEVALUACIÓN!C28="","",AUTOEVALUACIÓN!C28)</f>
        <v/>
      </c>
      <c r="R28" s="264" t="str">
        <f t="shared" si="2"/>
        <v/>
      </c>
      <c r="S28" s="262"/>
      <c r="T28" s="262"/>
      <c r="U28" s="263"/>
      <c r="V28" s="263"/>
      <c r="W28" s="263"/>
    </row>
    <row r="29" spans="1:23" s="182" customFormat="1" ht="22.5" customHeight="1" x14ac:dyDescent="0.25">
      <c r="A29" s="183">
        <v>22</v>
      </c>
      <c r="B29" s="188" t="str">
        <f>IF(NOMINA!B22="","",NOMINA!B22)</f>
        <v xml:space="preserve">  </v>
      </c>
      <c r="C29" s="259" t="str">
        <f>IF('EVAL SER Y DECIDIR'!H29="","",'EVAL SER Y DECIDIR'!H29)</f>
        <v/>
      </c>
      <c r="D29" s="156"/>
      <c r="E29" s="156"/>
      <c r="F29" s="156"/>
      <c r="G29" s="156"/>
      <c r="H29" s="157"/>
      <c r="I29" s="265" t="str">
        <f t="shared" si="0"/>
        <v/>
      </c>
      <c r="J29" s="159"/>
      <c r="K29" s="156"/>
      <c r="L29" s="156"/>
      <c r="M29" s="156"/>
      <c r="N29" s="156"/>
      <c r="O29" s="265" t="str">
        <f t="shared" si="1"/>
        <v/>
      </c>
      <c r="P29" s="259" t="str">
        <f>IF('EVAL SER Y DECIDIR'!N29="","",'EVAL SER Y DECIDIR'!N29)</f>
        <v/>
      </c>
      <c r="Q29" s="160" t="str">
        <f>IF(AUTOEVALUACIÓN!C29="","",AUTOEVALUACIÓN!C29)</f>
        <v/>
      </c>
      <c r="R29" s="264" t="str">
        <f t="shared" si="2"/>
        <v/>
      </c>
      <c r="S29" s="262"/>
      <c r="T29" s="262"/>
      <c r="U29" s="263"/>
      <c r="V29" s="263"/>
      <c r="W29" s="263"/>
    </row>
    <row r="30" spans="1:23" s="182" customFormat="1" ht="22.5" customHeight="1" x14ac:dyDescent="0.25">
      <c r="A30" s="183">
        <v>23</v>
      </c>
      <c r="B30" s="188" t="str">
        <f>IF(NOMINA!B23="","",NOMINA!B23)</f>
        <v xml:space="preserve">  </v>
      </c>
      <c r="C30" s="259" t="str">
        <f>IF('EVAL SER Y DECIDIR'!H30="","",'EVAL SER Y DECIDIR'!H30)</f>
        <v/>
      </c>
      <c r="D30" s="156"/>
      <c r="E30" s="156"/>
      <c r="F30" s="156"/>
      <c r="G30" s="156"/>
      <c r="H30" s="157"/>
      <c r="I30" s="265" t="str">
        <f t="shared" si="0"/>
        <v/>
      </c>
      <c r="J30" s="159"/>
      <c r="K30" s="156"/>
      <c r="L30" s="156"/>
      <c r="M30" s="156"/>
      <c r="N30" s="156"/>
      <c r="O30" s="265" t="str">
        <f t="shared" si="1"/>
        <v/>
      </c>
      <c r="P30" s="259" t="str">
        <f>IF('EVAL SER Y DECIDIR'!N30="","",'EVAL SER Y DECIDIR'!N30)</f>
        <v/>
      </c>
      <c r="Q30" s="160" t="str">
        <f>IF(AUTOEVALUACIÓN!C30="","",AUTOEVALUACIÓN!C30)</f>
        <v/>
      </c>
      <c r="R30" s="264" t="str">
        <f t="shared" si="2"/>
        <v/>
      </c>
      <c r="S30" s="262"/>
      <c r="T30" s="262"/>
      <c r="U30" s="263"/>
      <c r="V30" s="263"/>
      <c r="W30" s="263"/>
    </row>
    <row r="31" spans="1:23" s="182" customFormat="1" ht="22.5" customHeight="1" x14ac:dyDescent="0.25">
      <c r="A31" s="183">
        <v>24</v>
      </c>
      <c r="B31" s="188" t="str">
        <f>IF(NOMINA!B24="","",NOMINA!B24)</f>
        <v xml:space="preserve">  </v>
      </c>
      <c r="C31" s="259" t="str">
        <f>IF('EVAL SER Y DECIDIR'!H31="","",'EVAL SER Y DECIDIR'!H31)</f>
        <v/>
      </c>
      <c r="D31" s="156"/>
      <c r="E31" s="156"/>
      <c r="F31" s="156"/>
      <c r="G31" s="156"/>
      <c r="H31" s="157"/>
      <c r="I31" s="265" t="str">
        <f t="shared" si="0"/>
        <v/>
      </c>
      <c r="J31" s="159"/>
      <c r="K31" s="156"/>
      <c r="L31" s="156"/>
      <c r="M31" s="156"/>
      <c r="N31" s="156"/>
      <c r="O31" s="265" t="str">
        <f t="shared" si="1"/>
        <v/>
      </c>
      <c r="P31" s="259" t="str">
        <f>IF('EVAL SER Y DECIDIR'!N31="","",'EVAL SER Y DECIDIR'!N31)</f>
        <v/>
      </c>
      <c r="Q31" s="160" t="str">
        <f>IF(AUTOEVALUACIÓN!C31="","",AUTOEVALUACIÓN!C31)</f>
        <v/>
      </c>
      <c r="R31" s="264" t="str">
        <f t="shared" si="2"/>
        <v/>
      </c>
      <c r="S31" s="262"/>
      <c r="T31" s="262"/>
      <c r="U31" s="263"/>
      <c r="V31" s="263"/>
      <c r="W31" s="263"/>
    </row>
    <row r="32" spans="1:23" s="182" customFormat="1" ht="22.5" customHeight="1" x14ac:dyDescent="0.25">
      <c r="A32" s="183">
        <v>25</v>
      </c>
      <c r="B32" s="188" t="str">
        <f>IF(NOMINA!B25="","",NOMINA!B25)</f>
        <v xml:space="preserve">  </v>
      </c>
      <c r="C32" s="259" t="str">
        <f>IF('EVAL SER Y DECIDIR'!H32="","",'EVAL SER Y DECIDIR'!H32)</f>
        <v/>
      </c>
      <c r="D32" s="156"/>
      <c r="E32" s="156"/>
      <c r="F32" s="156"/>
      <c r="G32" s="156"/>
      <c r="H32" s="157"/>
      <c r="I32" s="265" t="str">
        <f t="shared" si="0"/>
        <v/>
      </c>
      <c r="J32" s="159"/>
      <c r="K32" s="156"/>
      <c r="L32" s="156"/>
      <c r="M32" s="156"/>
      <c r="N32" s="156"/>
      <c r="O32" s="265" t="str">
        <f t="shared" si="1"/>
        <v/>
      </c>
      <c r="P32" s="259" t="str">
        <f>IF('EVAL SER Y DECIDIR'!N32="","",'EVAL SER Y DECIDIR'!N32)</f>
        <v/>
      </c>
      <c r="Q32" s="160" t="str">
        <f>IF(AUTOEVALUACIÓN!C32="","",AUTOEVALUACIÓN!C32)</f>
        <v/>
      </c>
      <c r="R32" s="264" t="str">
        <f t="shared" si="2"/>
        <v/>
      </c>
      <c r="S32" s="262"/>
      <c r="T32" s="262"/>
      <c r="U32" s="263"/>
      <c r="V32" s="263"/>
      <c r="W32" s="263"/>
    </row>
    <row r="33" spans="1:23" s="182" customFormat="1" ht="18.95" hidden="1" customHeight="1" x14ac:dyDescent="0.25">
      <c r="A33" s="183">
        <v>26</v>
      </c>
      <c r="B33" s="188" t="str">
        <f>IF(NOMINA!B26="","",NOMINA!B26)</f>
        <v xml:space="preserve">  </v>
      </c>
      <c r="C33" s="259" t="str">
        <f>IF('EVAL SER Y DECIDIR'!H33="","",'EVAL SER Y DECIDIR'!H33)</f>
        <v/>
      </c>
      <c r="D33" s="156"/>
      <c r="E33" s="156"/>
      <c r="F33" s="156"/>
      <c r="G33" s="156"/>
      <c r="H33" s="157"/>
      <c r="I33" s="265" t="str">
        <f t="shared" si="0"/>
        <v/>
      </c>
      <c r="J33" s="159"/>
      <c r="K33" s="156"/>
      <c r="L33" s="156"/>
      <c r="M33" s="156"/>
      <c r="N33" s="156"/>
      <c r="O33" s="265" t="str">
        <f t="shared" si="1"/>
        <v/>
      </c>
      <c r="P33" s="259" t="str">
        <f>IF('EVAL SER Y DECIDIR'!N33="","",'EVAL SER Y DECIDIR'!N33)</f>
        <v/>
      </c>
      <c r="Q33" s="160" t="str">
        <f>IF(AUTOEVALUACIÓN!C33="","",AUTOEVALUACIÓN!C33)</f>
        <v/>
      </c>
      <c r="R33" s="264" t="str">
        <f t="shared" si="2"/>
        <v/>
      </c>
      <c r="S33" s="262"/>
      <c r="T33" s="262"/>
      <c r="U33" s="263"/>
      <c r="V33" s="263"/>
      <c r="W33" s="263"/>
    </row>
    <row r="34" spans="1:23" s="182" customFormat="1" ht="18.95" hidden="1" customHeight="1" x14ac:dyDescent="0.25">
      <c r="A34" s="183">
        <v>27</v>
      </c>
      <c r="B34" s="188" t="str">
        <f>IF(NOMINA!B27="","",NOMINA!B27)</f>
        <v xml:space="preserve">  </v>
      </c>
      <c r="C34" s="259" t="str">
        <f>IF('EVAL SER Y DECIDIR'!H34="","",'EVAL SER Y DECIDIR'!H34)</f>
        <v/>
      </c>
      <c r="D34" s="156"/>
      <c r="E34" s="156"/>
      <c r="F34" s="156"/>
      <c r="G34" s="156"/>
      <c r="H34" s="157"/>
      <c r="I34" s="265" t="str">
        <f t="shared" si="0"/>
        <v/>
      </c>
      <c r="J34" s="159"/>
      <c r="K34" s="156"/>
      <c r="L34" s="156"/>
      <c r="M34" s="156"/>
      <c r="N34" s="156"/>
      <c r="O34" s="265" t="str">
        <f t="shared" si="1"/>
        <v/>
      </c>
      <c r="P34" s="259" t="str">
        <f>IF('EVAL SER Y DECIDIR'!N34="","",'EVAL SER Y DECIDIR'!N34)</f>
        <v/>
      </c>
      <c r="Q34" s="160" t="str">
        <f>IF(AUTOEVALUACIÓN!C34="","",AUTOEVALUACIÓN!C34)</f>
        <v/>
      </c>
      <c r="R34" s="264" t="str">
        <f t="shared" si="2"/>
        <v/>
      </c>
      <c r="S34" s="262"/>
      <c r="T34" s="262"/>
      <c r="U34" s="263"/>
      <c r="V34" s="263"/>
      <c r="W34" s="263"/>
    </row>
    <row r="35" spans="1:23" s="182" customFormat="1" ht="18.95" hidden="1" customHeight="1" x14ac:dyDescent="0.25">
      <c r="A35" s="183">
        <v>28</v>
      </c>
      <c r="B35" s="188" t="str">
        <f>IF(NOMINA!B28="","",NOMINA!B28)</f>
        <v xml:space="preserve">  </v>
      </c>
      <c r="C35" s="259" t="str">
        <f>IF('EVAL SER Y DECIDIR'!H35="","",'EVAL SER Y DECIDIR'!H35)</f>
        <v/>
      </c>
      <c r="D35" s="156"/>
      <c r="E35" s="156"/>
      <c r="F35" s="156"/>
      <c r="G35" s="156"/>
      <c r="H35" s="157"/>
      <c r="I35" s="265" t="str">
        <f t="shared" si="0"/>
        <v/>
      </c>
      <c r="J35" s="159"/>
      <c r="K35" s="156"/>
      <c r="L35" s="156"/>
      <c r="M35" s="156"/>
      <c r="N35" s="156"/>
      <c r="O35" s="265" t="str">
        <f t="shared" si="1"/>
        <v/>
      </c>
      <c r="P35" s="259" t="str">
        <f>IF('EVAL SER Y DECIDIR'!N35="","",'EVAL SER Y DECIDIR'!N35)</f>
        <v/>
      </c>
      <c r="Q35" s="160" t="str">
        <f>IF(AUTOEVALUACIÓN!C35="","",AUTOEVALUACIÓN!C35)</f>
        <v/>
      </c>
      <c r="R35" s="264" t="str">
        <f t="shared" si="2"/>
        <v/>
      </c>
      <c r="S35" s="262"/>
      <c r="T35" s="262"/>
      <c r="U35" s="263"/>
      <c r="V35" s="263"/>
      <c r="W35" s="263"/>
    </row>
    <row r="36" spans="1:23" s="182" customFormat="1" ht="18.95" hidden="1" customHeight="1" x14ac:dyDescent="0.25">
      <c r="A36" s="183">
        <v>29</v>
      </c>
      <c r="B36" s="188" t="str">
        <f>IF(NOMINA!B29="","",NOMINA!B29)</f>
        <v xml:space="preserve">  </v>
      </c>
      <c r="C36" s="259" t="str">
        <f>IF('EVAL SER Y DECIDIR'!H36="","",'EVAL SER Y DECIDIR'!H36)</f>
        <v/>
      </c>
      <c r="D36" s="156"/>
      <c r="E36" s="156"/>
      <c r="F36" s="156"/>
      <c r="G36" s="156"/>
      <c r="H36" s="157"/>
      <c r="I36" s="265" t="str">
        <f t="shared" si="0"/>
        <v/>
      </c>
      <c r="J36" s="159"/>
      <c r="K36" s="156"/>
      <c r="L36" s="156"/>
      <c r="M36" s="156"/>
      <c r="N36" s="156"/>
      <c r="O36" s="265" t="str">
        <f t="shared" si="1"/>
        <v/>
      </c>
      <c r="P36" s="259" t="str">
        <f>IF('EVAL SER Y DECIDIR'!N36="","",'EVAL SER Y DECIDIR'!N36)</f>
        <v/>
      </c>
      <c r="Q36" s="160" t="str">
        <f>IF(AUTOEVALUACIÓN!C36="","",AUTOEVALUACIÓN!C36)</f>
        <v/>
      </c>
      <c r="R36" s="264" t="str">
        <f t="shared" si="2"/>
        <v/>
      </c>
      <c r="S36" s="262"/>
      <c r="T36" s="262"/>
      <c r="U36" s="263"/>
      <c r="V36" s="263"/>
      <c r="W36" s="263"/>
    </row>
    <row r="37" spans="1:23" s="182" customFormat="1" ht="18.95" hidden="1" customHeight="1" x14ac:dyDescent="0.25">
      <c r="A37" s="183">
        <v>30</v>
      </c>
      <c r="B37" s="188" t="str">
        <f>IF(NOMINA!B30="","",NOMINA!B30)</f>
        <v xml:space="preserve">  </v>
      </c>
      <c r="C37" s="259" t="str">
        <f>IF('EVAL SER Y DECIDIR'!H37="","",'EVAL SER Y DECIDIR'!H37)</f>
        <v/>
      </c>
      <c r="D37" s="156"/>
      <c r="E37" s="156"/>
      <c r="F37" s="156"/>
      <c r="G37" s="156"/>
      <c r="H37" s="157"/>
      <c r="I37" s="265" t="str">
        <f t="shared" si="0"/>
        <v/>
      </c>
      <c r="J37" s="159"/>
      <c r="K37" s="156"/>
      <c r="L37" s="156"/>
      <c r="M37" s="156"/>
      <c r="N37" s="156"/>
      <c r="O37" s="265" t="str">
        <f t="shared" si="1"/>
        <v/>
      </c>
      <c r="P37" s="259" t="str">
        <f>IF('EVAL SER Y DECIDIR'!N37="","",'EVAL SER Y DECIDIR'!N37)</f>
        <v/>
      </c>
      <c r="Q37" s="160" t="str">
        <f>IF(AUTOEVALUACIÓN!C37="","",AUTOEVALUACIÓN!C37)</f>
        <v/>
      </c>
      <c r="R37" s="264" t="str">
        <f t="shared" si="2"/>
        <v/>
      </c>
      <c r="S37" s="262"/>
      <c r="T37" s="262"/>
      <c r="U37" s="263"/>
      <c r="V37" s="263"/>
      <c r="W37" s="263"/>
    </row>
    <row r="38" spans="1:23" s="182" customFormat="1" ht="16.5" hidden="1" customHeight="1" x14ac:dyDescent="0.25">
      <c r="A38" s="183">
        <v>31</v>
      </c>
      <c r="B38" s="188" t="str">
        <f>IF(NOMINA!B31="","",NOMINA!B31)</f>
        <v xml:space="preserve">  </v>
      </c>
      <c r="C38" s="259" t="str">
        <f>IF('EVAL SER Y DECIDIR'!H38="","",'EVAL SER Y DECIDIR'!H38)</f>
        <v/>
      </c>
      <c r="D38" s="156"/>
      <c r="E38" s="156"/>
      <c r="F38" s="156"/>
      <c r="G38" s="156"/>
      <c r="H38" s="157"/>
      <c r="I38" s="265" t="str">
        <f t="shared" si="0"/>
        <v/>
      </c>
      <c r="J38" s="159"/>
      <c r="K38" s="156"/>
      <c r="L38" s="156"/>
      <c r="M38" s="156"/>
      <c r="N38" s="156"/>
      <c r="O38" s="265" t="str">
        <f t="shared" si="1"/>
        <v/>
      </c>
      <c r="P38" s="259" t="str">
        <f>IF('EVAL SER Y DECIDIR'!N38="","",'EVAL SER Y DECIDIR'!N38)</f>
        <v/>
      </c>
      <c r="Q38" s="160" t="str">
        <f>IF(AUTOEVALUACIÓN!C38="","",AUTOEVALUACIÓN!C38)</f>
        <v/>
      </c>
      <c r="R38" s="264" t="str">
        <f t="shared" si="2"/>
        <v/>
      </c>
      <c r="S38" s="262"/>
      <c r="T38" s="262"/>
      <c r="U38" s="263"/>
      <c r="V38" s="263"/>
      <c r="W38" s="263"/>
    </row>
    <row r="39" spans="1:23" s="182" customFormat="1" ht="16.5" hidden="1" customHeight="1" x14ac:dyDescent="0.25">
      <c r="A39" s="183">
        <v>32</v>
      </c>
      <c r="B39" s="188" t="str">
        <f>IF(NOMINA!B32="","",NOMINA!B32)</f>
        <v xml:space="preserve">  </v>
      </c>
      <c r="C39" s="259" t="str">
        <f>IF('EVAL SER Y DECIDIR'!H39="","",'EVAL SER Y DECIDIR'!H39)</f>
        <v/>
      </c>
      <c r="D39" s="156"/>
      <c r="E39" s="156"/>
      <c r="F39" s="156"/>
      <c r="G39" s="156"/>
      <c r="H39" s="157"/>
      <c r="I39" s="265" t="str">
        <f t="shared" si="0"/>
        <v/>
      </c>
      <c r="J39" s="159"/>
      <c r="K39" s="156"/>
      <c r="L39" s="156"/>
      <c r="M39" s="156"/>
      <c r="N39" s="156"/>
      <c r="O39" s="265" t="str">
        <f t="shared" si="1"/>
        <v/>
      </c>
      <c r="P39" s="259" t="str">
        <f>IF('EVAL SER Y DECIDIR'!N39="","",'EVAL SER Y DECIDIR'!N39)</f>
        <v/>
      </c>
      <c r="Q39" s="160" t="str">
        <f>IF(AUTOEVALUACIÓN!C39="","",AUTOEVALUACIÓN!C39)</f>
        <v/>
      </c>
      <c r="R39" s="264" t="str">
        <f t="shared" si="2"/>
        <v/>
      </c>
      <c r="S39" s="262"/>
      <c r="T39" s="262"/>
      <c r="U39" s="263"/>
      <c r="V39" s="263"/>
      <c r="W39" s="263"/>
    </row>
    <row r="40" spans="1:23" s="182" customFormat="1" ht="16.5" hidden="1" customHeight="1" x14ac:dyDescent="0.25">
      <c r="A40" s="183">
        <v>33</v>
      </c>
      <c r="B40" s="188" t="str">
        <f>IF(NOMINA!B33="","",NOMINA!B33)</f>
        <v xml:space="preserve">  </v>
      </c>
      <c r="C40" s="259" t="str">
        <f>IF('EVAL SER Y DECIDIR'!H40="","",'EVAL SER Y DECIDIR'!H40)</f>
        <v/>
      </c>
      <c r="D40" s="156"/>
      <c r="E40" s="156"/>
      <c r="F40" s="156"/>
      <c r="G40" s="156"/>
      <c r="H40" s="157"/>
      <c r="I40" s="265" t="str">
        <f t="shared" si="0"/>
        <v/>
      </c>
      <c r="J40" s="159"/>
      <c r="K40" s="156"/>
      <c r="L40" s="156"/>
      <c r="M40" s="156"/>
      <c r="N40" s="156"/>
      <c r="O40" s="265" t="str">
        <f t="shared" si="1"/>
        <v/>
      </c>
      <c r="P40" s="259" t="str">
        <f>IF('EVAL SER Y DECIDIR'!N40="","",'EVAL SER Y DECIDIR'!N40)</f>
        <v/>
      </c>
      <c r="Q40" s="160" t="str">
        <f>IF(AUTOEVALUACIÓN!C40="","",AUTOEVALUACIÓN!C40)</f>
        <v/>
      </c>
      <c r="R40" s="264" t="str">
        <f t="shared" si="2"/>
        <v/>
      </c>
      <c r="S40" s="262"/>
      <c r="T40" s="262"/>
      <c r="U40" s="263"/>
      <c r="V40" s="263"/>
      <c r="W40" s="263"/>
    </row>
    <row r="41" spans="1:23" s="182" customFormat="1" ht="16.5" hidden="1" customHeight="1" x14ac:dyDescent="0.25">
      <c r="A41" s="183">
        <v>34</v>
      </c>
      <c r="B41" s="188" t="str">
        <f>IF(NOMINA!B34="","",NOMINA!B34)</f>
        <v xml:space="preserve">  </v>
      </c>
      <c r="C41" s="259" t="str">
        <f>IF('EVAL SER Y DECIDIR'!H41="","",'EVAL SER Y DECIDIR'!H41)</f>
        <v/>
      </c>
      <c r="D41" s="156"/>
      <c r="E41" s="156"/>
      <c r="F41" s="156"/>
      <c r="G41" s="156"/>
      <c r="H41" s="157"/>
      <c r="I41" s="265" t="str">
        <f t="shared" si="0"/>
        <v/>
      </c>
      <c r="J41" s="159"/>
      <c r="K41" s="156"/>
      <c r="L41" s="156"/>
      <c r="M41" s="156"/>
      <c r="N41" s="156"/>
      <c r="O41" s="265" t="str">
        <f t="shared" si="1"/>
        <v/>
      </c>
      <c r="P41" s="259" t="str">
        <f>IF('EVAL SER Y DECIDIR'!N41="","",'EVAL SER Y DECIDIR'!N41)</f>
        <v/>
      </c>
      <c r="Q41" s="160" t="str">
        <f>IF(AUTOEVALUACIÓN!C41="","",AUTOEVALUACIÓN!C41)</f>
        <v/>
      </c>
      <c r="R41" s="264" t="str">
        <f t="shared" si="2"/>
        <v/>
      </c>
      <c r="S41" s="262"/>
      <c r="T41" s="262"/>
      <c r="U41" s="263"/>
      <c r="V41" s="263"/>
      <c r="W41" s="263"/>
    </row>
    <row r="42" spans="1:23" s="182" customFormat="1" ht="16.5" hidden="1" customHeight="1" x14ac:dyDescent="0.25">
      <c r="A42" s="183">
        <v>35</v>
      </c>
      <c r="B42" s="188" t="str">
        <f>IF(NOMINA!B35="","",NOMINA!B35)</f>
        <v xml:space="preserve">  </v>
      </c>
      <c r="C42" s="259" t="str">
        <f>IF('EVAL SER Y DECIDIR'!H42="","",'EVAL SER Y DECIDIR'!H42)</f>
        <v/>
      </c>
      <c r="D42" s="156"/>
      <c r="E42" s="156"/>
      <c r="F42" s="156"/>
      <c r="G42" s="156"/>
      <c r="H42" s="157"/>
      <c r="I42" s="265" t="str">
        <f t="shared" si="0"/>
        <v/>
      </c>
      <c r="J42" s="159"/>
      <c r="K42" s="156"/>
      <c r="L42" s="156"/>
      <c r="M42" s="156"/>
      <c r="N42" s="156"/>
      <c r="O42" s="265" t="str">
        <f t="shared" si="1"/>
        <v/>
      </c>
      <c r="P42" s="259" t="str">
        <f>IF('EVAL SER Y DECIDIR'!N42="","",'EVAL SER Y DECIDIR'!N42)</f>
        <v/>
      </c>
      <c r="Q42" s="160" t="str">
        <f>IF(AUTOEVALUACIÓN!C42="","",AUTOEVALUACIÓN!C42)</f>
        <v/>
      </c>
      <c r="R42" s="264" t="str">
        <f t="shared" si="2"/>
        <v/>
      </c>
      <c r="S42" s="262"/>
      <c r="T42" s="262"/>
      <c r="U42" s="263"/>
      <c r="V42" s="263"/>
      <c r="W42" s="263"/>
    </row>
    <row r="43" spans="1:23" s="182" customFormat="1" ht="15.6" hidden="1" customHeight="1" x14ac:dyDescent="0.25">
      <c r="A43" s="183">
        <v>36</v>
      </c>
      <c r="B43" s="188" t="str">
        <f>IF(NOMINA!B36="","",NOMINA!B36)</f>
        <v xml:space="preserve">  </v>
      </c>
      <c r="C43" s="259" t="str">
        <f>IF('EVAL SER Y DECIDIR'!H43="","",'EVAL SER Y DECIDIR'!H43)</f>
        <v/>
      </c>
      <c r="D43" s="156"/>
      <c r="E43" s="156"/>
      <c r="F43" s="156"/>
      <c r="G43" s="156"/>
      <c r="H43" s="157"/>
      <c r="I43" s="265" t="str">
        <f t="shared" si="0"/>
        <v/>
      </c>
      <c r="J43" s="159"/>
      <c r="K43" s="156"/>
      <c r="L43" s="156"/>
      <c r="M43" s="156"/>
      <c r="N43" s="156"/>
      <c r="O43" s="265" t="str">
        <f t="shared" si="1"/>
        <v/>
      </c>
      <c r="P43" s="259" t="str">
        <f>IF('EVAL SER Y DECIDIR'!N43="","",'EVAL SER Y DECIDIR'!N43)</f>
        <v/>
      </c>
      <c r="Q43" s="160" t="str">
        <f>IF(AUTOEVALUACIÓN!C43="","",AUTOEVALUACIÓN!C43)</f>
        <v/>
      </c>
      <c r="R43" s="264" t="str">
        <f t="shared" si="2"/>
        <v/>
      </c>
      <c r="S43" s="262"/>
      <c r="T43" s="262"/>
      <c r="U43" s="263"/>
      <c r="V43" s="263"/>
      <c r="W43" s="263"/>
    </row>
    <row r="44" spans="1:23" s="182" customFormat="1" ht="15.6" hidden="1" customHeight="1" x14ac:dyDescent="0.25">
      <c r="A44" s="183">
        <v>37</v>
      </c>
      <c r="B44" s="188" t="str">
        <f>IF(NOMINA!B37="","",NOMINA!B37)</f>
        <v xml:space="preserve">  </v>
      </c>
      <c r="C44" s="259" t="str">
        <f>IF('EVAL SER Y DECIDIR'!H44="","",'EVAL SER Y DECIDIR'!H44)</f>
        <v/>
      </c>
      <c r="D44" s="156"/>
      <c r="E44" s="156"/>
      <c r="F44" s="156"/>
      <c r="G44" s="156"/>
      <c r="H44" s="157"/>
      <c r="I44" s="265" t="str">
        <f t="shared" si="0"/>
        <v/>
      </c>
      <c r="J44" s="159"/>
      <c r="K44" s="156"/>
      <c r="L44" s="156"/>
      <c r="M44" s="156"/>
      <c r="N44" s="156"/>
      <c r="O44" s="265" t="str">
        <f t="shared" si="1"/>
        <v/>
      </c>
      <c r="P44" s="259" t="str">
        <f>IF('EVAL SER Y DECIDIR'!N44="","",'EVAL SER Y DECIDIR'!N44)</f>
        <v/>
      </c>
      <c r="Q44" s="160" t="str">
        <f>IF(AUTOEVALUACIÓN!C44="","",AUTOEVALUACIÓN!C44)</f>
        <v/>
      </c>
      <c r="R44" s="264" t="str">
        <f t="shared" si="2"/>
        <v/>
      </c>
      <c r="S44" s="262"/>
      <c r="T44" s="262"/>
      <c r="U44" s="263"/>
      <c r="V44" s="263"/>
      <c r="W44" s="263"/>
    </row>
    <row r="45" spans="1:23" s="182" customFormat="1" ht="15.6" hidden="1" customHeight="1" x14ac:dyDescent="0.25">
      <c r="A45" s="183">
        <v>38</v>
      </c>
      <c r="B45" s="188" t="str">
        <f>IF(NOMINA!B38="","",NOMINA!B38)</f>
        <v xml:space="preserve">  </v>
      </c>
      <c r="C45" s="259" t="str">
        <f>IF('EVAL SER Y DECIDIR'!H45="","",'EVAL SER Y DECIDIR'!H45)</f>
        <v/>
      </c>
      <c r="D45" s="156"/>
      <c r="E45" s="156"/>
      <c r="F45" s="156"/>
      <c r="G45" s="156"/>
      <c r="H45" s="157"/>
      <c r="I45" s="265" t="str">
        <f t="shared" si="0"/>
        <v/>
      </c>
      <c r="J45" s="159"/>
      <c r="K45" s="156"/>
      <c r="L45" s="156"/>
      <c r="M45" s="156"/>
      <c r="N45" s="156"/>
      <c r="O45" s="265" t="str">
        <f t="shared" si="1"/>
        <v/>
      </c>
      <c r="P45" s="259" t="str">
        <f>IF('EVAL SER Y DECIDIR'!N45="","",'EVAL SER Y DECIDIR'!N45)</f>
        <v/>
      </c>
      <c r="Q45" s="160" t="str">
        <f>IF(AUTOEVALUACIÓN!C45="","",AUTOEVALUACIÓN!C45)</f>
        <v/>
      </c>
      <c r="R45" s="264" t="str">
        <f t="shared" si="2"/>
        <v/>
      </c>
      <c r="S45" s="263"/>
      <c r="T45" s="263"/>
      <c r="U45" s="263"/>
      <c r="V45" s="263"/>
      <c r="W45" s="263"/>
    </row>
    <row r="46" spans="1:23" s="182" customFormat="1" ht="14.45" hidden="1" customHeight="1" x14ac:dyDescent="0.25">
      <c r="A46" s="183">
        <v>39</v>
      </c>
      <c r="B46" s="188" t="str">
        <f>IF(NOMINA!B39="","",NOMINA!B39)</f>
        <v xml:space="preserve">  </v>
      </c>
      <c r="C46" s="259" t="str">
        <f>IF('EVAL SER Y DECIDIR'!H46="","",'EVAL SER Y DECIDIR'!H46)</f>
        <v/>
      </c>
      <c r="D46" s="156"/>
      <c r="E46" s="156"/>
      <c r="F46" s="156"/>
      <c r="G46" s="156"/>
      <c r="H46" s="157"/>
      <c r="I46" s="265" t="str">
        <f t="shared" si="0"/>
        <v/>
      </c>
      <c r="J46" s="159"/>
      <c r="K46" s="156"/>
      <c r="L46" s="156"/>
      <c r="M46" s="156"/>
      <c r="N46" s="156"/>
      <c r="O46" s="265" t="str">
        <f t="shared" si="1"/>
        <v/>
      </c>
      <c r="P46" s="259" t="str">
        <f>IF('EVAL SER Y DECIDIR'!N46="","",'EVAL SER Y DECIDIR'!N46)</f>
        <v/>
      </c>
      <c r="Q46" s="160" t="str">
        <f>IF(AUTOEVALUACIÓN!C46="","",AUTOEVALUACIÓN!C46)</f>
        <v/>
      </c>
      <c r="R46" s="264" t="str">
        <f t="shared" si="2"/>
        <v/>
      </c>
      <c r="S46" s="263"/>
      <c r="T46" s="263"/>
      <c r="U46" s="263"/>
      <c r="V46" s="263"/>
      <c r="W46" s="263"/>
    </row>
    <row r="47" spans="1:23" s="182" customFormat="1" ht="14.45" hidden="1" customHeight="1" x14ac:dyDescent="0.25">
      <c r="A47" s="183">
        <v>40</v>
      </c>
      <c r="B47" s="188" t="str">
        <f>IF(NOMINA!B40="","",NOMINA!B40)</f>
        <v xml:space="preserve">  </v>
      </c>
      <c r="C47" s="259" t="str">
        <f>IF('EVAL SER Y DECIDIR'!H47="","",'EVAL SER Y DECIDIR'!H47)</f>
        <v/>
      </c>
      <c r="D47" s="156"/>
      <c r="E47" s="156"/>
      <c r="F47" s="156"/>
      <c r="G47" s="156"/>
      <c r="H47" s="157"/>
      <c r="I47" s="265" t="str">
        <f t="shared" si="0"/>
        <v/>
      </c>
      <c r="J47" s="159"/>
      <c r="K47" s="156"/>
      <c r="L47" s="156"/>
      <c r="M47" s="156"/>
      <c r="N47" s="156"/>
      <c r="O47" s="265" t="str">
        <f t="shared" si="1"/>
        <v/>
      </c>
      <c r="P47" s="259" t="str">
        <f>IF('EVAL SER Y DECIDIR'!N47="","",'EVAL SER Y DECIDIR'!N47)</f>
        <v/>
      </c>
      <c r="Q47" s="160" t="str">
        <f>IF(AUTOEVALUACIÓN!C47="","",AUTOEVALUACIÓN!C47)</f>
        <v/>
      </c>
      <c r="R47" s="264" t="str">
        <f t="shared" si="2"/>
        <v/>
      </c>
      <c r="S47" s="263"/>
      <c r="T47" s="263"/>
      <c r="U47" s="263"/>
      <c r="V47" s="263"/>
      <c r="W47" s="263"/>
    </row>
    <row r="48" spans="1:23" s="182" customFormat="1" ht="14.45" hidden="1" customHeight="1" x14ac:dyDescent="0.25">
      <c r="A48" s="183">
        <v>41</v>
      </c>
      <c r="B48" s="188" t="str">
        <f>IF(NOMINA!B41="","",NOMINA!B41)</f>
        <v xml:space="preserve">  </v>
      </c>
      <c r="C48" s="259" t="str">
        <f>IF('EVAL SER Y DECIDIR'!H48="","",'EVAL SER Y DECIDIR'!H48)</f>
        <v/>
      </c>
      <c r="D48" s="156"/>
      <c r="E48" s="156"/>
      <c r="F48" s="156"/>
      <c r="G48" s="156"/>
      <c r="H48" s="157"/>
      <c r="I48" s="265" t="str">
        <f t="shared" si="0"/>
        <v/>
      </c>
      <c r="J48" s="159"/>
      <c r="K48" s="156"/>
      <c r="L48" s="156"/>
      <c r="M48" s="156"/>
      <c r="N48" s="156"/>
      <c r="O48" s="265" t="str">
        <f t="shared" si="1"/>
        <v/>
      </c>
      <c r="P48" s="259" t="str">
        <f>IF('EVAL SER Y DECIDIR'!N48="","",'EVAL SER Y DECIDIR'!N48)</f>
        <v/>
      </c>
      <c r="Q48" s="160" t="str">
        <f>IF(AUTOEVALUACIÓN!C48="","",AUTOEVALUACIÓN!C48)</f>
        <v/>
      </c>
      <c r="R48" s="264" t="str">
        <f t="shared" si="2"/>
        <v/>
      </c>
      <c r="S48" s="263"/>
      <c r="T48" s="263"/>
      <c r="U48" s="263"/>
      <c r="V48" s="263"/>
      <c r="W48" s="263"/>
    </row>
    <row r="49" spans="1:23" s="182" customFormat="1" ht="14.45" hidden="1" customHeight="1" x14ac:dyDescent="0.25">
      <c r="A49" s="183">
        <v>42</v>
      </c>
      <c r="B49" s="188" t="str">
        <f>IF(NOMINA!B42="","",NOMINA!B42)</f>
        <v xml:space="preserve">  </v>
      </c>
      <c r="C49" s="259" t="str">
        <f>IF('EVAL SER Y DECIDIR'!H49="","",'EVAL SER Y DECIDIR'!H49)</f>
        <v/>
      </c>
      <c r="D49" s="156"/>
      <c r="E49" s="156"/>
      <c r="F49" s="156"/>
      <c r="G49" s="156"/>
      <c r="H49" s="157"/>
      <c r="I49" s="265" t="str">
        <f t="shared" si="0"/>
        <v/>
      </c>
      <c r="J49" s="159"/>
      <c r="K49" s="156"/>
      <c r="L49" s="156"/>
      <c r="M49" s="156"/>
      <c r="N49" s="156"/>
      <c r="O49" s="265" t="str">
        <f t="shared" si="1"/>
        <v/>
      </c>
      <c r="P49" s="259" t="str">
        <f>IF('EVAL SER Y DECIDIR'!N49="","",'EVAL SER Y DECIDIR'!N49)</f>
        <v/>
      </c>
      <c r="Q49" s="160" t="str">
        <f>IF(AUTOEVALUACIÓN!C49="","",AUTOEVALUACIÓN!C49)</f>
        <v/>
      </c>
      <c r="R49" s="264" t="str">
        <f t="shared" si="2"/>
        <v/>
      </c>
      <c r="S49" s="263"/>
      <c r="T49" s="263"/>
      <c r="U49" s="263"/>
      <c r="V49" s="263"/>
      <c r="W49" s="263"/>
    </row>
    <row r="50" spans="1:23" s="182" customFormat="1" ht="15" hidden="1" customHeight="1" x14ac:dyDescent="0.25">
      <c r="A50" s="183">
        <v>43</v>
      </c>
      <c r="B50" s="188" t="str">
        <f>IF(NOMINA!B43="","",NOMINA!B43)</f>
        <v xml:space="preserve">  </v>
      </c>
      <c r="C50" s="259" t="str">
        <f>IF('EVAL SER Y DECIDIR'!H50="","",'EVAL SER Y DECIDIR'!H50)</f>
        <v/>
      </c>
      <c r="D50" s="156"/>
      <c r="E50" s="156"/>
      <c r="F50" s="156"/>
      <c r="G50" s="156"/>
      <c r="H50" s="157"/>
      <c r="I50" s="265" t="str">
        <f t="shared" si="0"/>
        <v/>
      </c>
      <c r="J50" s="159"/>
      <c r="K50" s="156"/>
      <c r="L50" s="156"/>
      <c r="M50" s="156"/>
      <c r="N50" s="156"/>
      <c r="O50" s="265" t="str">
        <f t="shared" si="1"/>
        <v/>
      </c>
      <c r="P50" s="259" t="str">
        <f>IF('EVAL SER Y DECIDIR'!N50="","",'EVAL SER Y DECIDIR'!N50)</f>
        <v/>
      </c>
      <c r="Q50" s="160" t="str">
        <f>IF(AUTOEVALUACIÓN!C50="","",AUTOEVALUACIÓN!C50)</f>
        <v/>
      </c>
      <c r="R50" s="264" t="str">
        <f t="shared" si="2"/>
        <v/>
      </c>
      <c r="S50" s="263"/>
      <c r="T50" s="263"/>
      <c r="U50" s="263"/>
      <c r="V50" s="263"/>
      <c r="W50" s="263"/>
    </row>
    <row r="51" spans="1:23" s="182" customFormat="1" ht="15" hidden="1" customHeight="1" x14ac:dyDescent="0.25">
      <c r="A51" s="183">
        <v>44</v>
      </c>
      <c r="B51" s="188" t="str">
        <f>IF(NOMINA!B44="","",NOMINA!B44)</f>
        <v xml:space="preserve">  </v>
      </c>
      <c r="C51" s="259" t="str">
        <f>IF('EVAL SER Y DECIDIR'!H51="","",'EVAL SER Y DECIDIR'!H51)</f>
        <v/>
      </c>
      <c r="D51" s="156"/>
      <c r="E51" s="156"/>
      <c r="F51" s="156"/>
      <c r="G51" s="156"/>
      <c r="H51" s="157"/>
      <c r="I51" s="265" t="str">
        <f t="shared" si="0"/>
        <v/>
      </c>
      <c r="J51" s="159"/>
      <c r="K51" s="156"/>
      <c r="L51" s="156"/>
      <c r="M51" s="156"/>
      <c r="N51" s="156"/>
      <c r="O51" s="265" t="str">
        <f t="shared" si="1"/>
        <v/>
      </c>
      <c r="P51" s="259" t="str">
        <f>IF('EVAL SER Y DECIDIR'!N51="","",'EVAL SER Y DECIDIR'!N51)</f>
        <v/>
      </c>
      <c r="Q51" s="160" t="str">
        <f>IF(AUTOEVALUACIÓN!C51="","",AUTOEVALUACIÓN!C51)</f>
        <v/>
      </c>
      <c r="R51" s="264" t="str">
        <f t="shared" si="2"/>
        <v/>
      </c>
      <c r="S51" s="263"/>
      <c r="T51" s="263"/>
      <c r="U51" s="263"/>
      <c r="V51" s="263"/>
      <c r="W51" s="263"/>
    </row>
    <row r="52" spans="1:23" s="182" customFormat="1" ht="15" hidden="1" customHeight="1" x14ac:dyDescent="0.25">
      <c r="A52" s="183">
        <v>45</v>
      </c>
      <c r="B52" s="188" t="str">
        <f>IF(NOMINA!B45="","",NOMINA!B45)</f>
        <v xml:space="preserve">  </v>
      </c>
      <c r="C52" s="259" t="str">
        <f>IF('EVAL SER Y DECIDIR'!H52="","",'EVAL SER Y DECIDIR'!H52)</f>
        <v/>
      </c>
      <c r="D52" s="156"/>
      <c r="E52" s="156"/>
      <c r="F52" s="156"/>
      <c r="G52" s="156"/>
      <c r="H52" s="157"/>
      <c r="I52" s="265" t="str">
        <f t="shared" si="0"/>
        <v/>
      </c>
      <c r="J52" s="159"/>
      <c r="K52" s="156"/>
      <c r="L52" s="156"/>
      <c r="M52" s="156"/>
      <c r="N52" s="156"/>
      <c r="O52" s="265" t="str">
        <f t="shared" si="1"/>
        <v/>
      </c>
      <c r="P52" s="259" t="str">
        <f>IF('EVAL SER Y DECIDIR'!N52="","",'EVAL SER Y DECIDIR'!N52)</f>
        <v/>
      </c>
      <c r="Q52" s="160" t="str">
        <f>IF(AUTOEVALUACIÓN!C52="","",AUTOEVALUACIÓN!C52)</f>
        <v/>
      </c>
      <c r="R52" s="264" t="str">
        <f t="shared" si="2"/>
        <v/>
      </c>
      <c r="S52" s="263"/>
      <c r="T52" s="263"/>
      <c r="U52" s="263"/>
      <c r="V52" s="263"/>
      <c r="W52" s="263"/>
    </row>
    <row r="53" spans="1:23" s="182" customFormat="1" ht="15" hidden="1" customHeight="1" x14ac:dyDescent="0.25">
      <c r="A53" s="183">
        <v>46</v>
      </c>
      <c r="B53" s="188" t="str">
        <f>IF(NOMINA!B46="","",NOMINA!B46)</f>
        <v/>
      </c>
      <c r="C53" s="155" t="str">
        <f>IF('EVAL SER Y DECIDIR'!H53="","",'EVAL SER Y DECIDIR'!H53)</f>
        <v/>
      </c>
      <c r="D53" s="156"/>
      <c r="E53" s="156"/>
      <c r="F53" s="156"/>
      <c r="G53" s="156"/>
      <c r="H53" s="157"/>
      <c r="I53" s="158" t="str">
        <f t="shared" ref="I53:I55" si="3">IF(ISERROR(ROUND(AVERAGE(D53:H53),0)),"",ROUND(AVERAGE(D53:H53),0))</f>
        <v/>
      </c>
      <c r="J53" s="159"/>
      <c r="K53" s="156"/>
      <c r="L53" s="156"/>
      <c r="M53" s="156"/>
      <c r="N53" s="156"/>
      <c r="O53" s="158" t="str">
        <f t="shared" ref="O53:O55" si="4">IF(ISERROR(ROUND(AVERAGE(J53:N53),0)),"",ROUND(AVERAGE(J53:N53),0))</f>
        <v/>
      </c>
      <c r="P53" s="155" t="str">
        <f>IF('EVAL SER Y DECIDIR'!N53="","",'EVAL SER Y DECIDIR'!N53)</f>
        <v/>
      </c>
      <c r="Q53" s="160" t="str">
        <f>IF(AUTOEVALUACIÓN!C53="","",AUTOEVALUACIÓN!C53)</f>
        <v/>
      </c>
      <c r="R53" s="264" t="str">
        <f t="shared" si="2"/>
        <v/>
      </c>
      <c r="S53" s="263"/>
      <c r="T53" s="263"/>
      <c r="U53" s="263"/>
      <c r="V53" s="263"/>
      <c r="W53" s="263"/>
    </row>
    <row r="54" spans="1:23" s="182" customFormat="1" ht="15" hidden="1" customHeight="1" x14ac:dyDescent="0.25">
      <c r="A54" s="183">
        <v>47</v>
      </c>
      <c r="B54" s="188" t="str">
        <f>IF(NOMINA!B47="","",NOMINA!B47)</f>
        <v/>
      </c>
      <c r="C54" s="155" t="str">
        <f>IF('EVAL SER Y DECIDIR'!H54="","",'EVAL SER Y DECIDIR'!H54)</f>
        <v/>
      </c>
      <c r="D54" s="156"/>
      <c r="E54" s="156"/>
      <c r="F54" s="156"/>
      <c r="G54" s="156"/>
      <c r="H54" s="157"/>
      <c r="I54" s="158" t="str">
        <f t="shared" si="3"/>
        <v/>
      </c>
      <c r="J54" s="159"/>
      <c r="K54" s="156"/>
      <c r="L54" s="156"/>
      <c r="M54" s="156"/>
      <c r="N54" s="156"/>
      <c r="O54" s="158" t="str">
        <f t="shared" si="4"/>
        <v/>
      </c>
      <c r="P54" s="155" t="str">
        <f>IF('EVAL SER Y DECIDIR'!N54="","",'EVAL SER Y DECIDIR'!N54)</f>
        <v/>
      </c>
      <c r="Q54" s="160" t="str">
        <f>IF(AUTOEVALUACIÓN!C54="","",AUTOEVALUACIÓN!C54)</f>
        <v/>
      </c>
      <c r="R54" s="264" t="str">
        <f t="shared" si="2"/>
        <v/>
      </c>
      <c r="S54" s="263"/>
      <c r="T54" s="263"/>
      <c r="U54" s="263"/>
      <c r="V54" s="263"/>
      <c r="W54" s="263"/>
    </row>
    <row r="55" spans="1:23" ht="15" hidden="1" customHeight="1" x14ac:dyDescent="0.25">
      <c r="A55" s="104">
        <v>48</v>
      </c>
      <c r="B55" s="132" t="str">
        <f>IF(NOMINA!B48="","",NOMINA!B48)</f>
        <v/>
      </c>
      <c r="C55" s="155" t="str">
        <f>IF('EVAL SER Y DECIDIR'!H55="","",'EVAL SER Y DECIDIR'!H55)</f>
        <v/>
      </c>
      <c r="D55" s="95"/>
      <c r="E55" s="95"/>
      <c r="F55" s="95"/>
      <c r="G55" s="95"/>
      <c r="H55" s="96"/>
      <c r="I55" s="123" t="str">
        <f t="shared" si="3"/>
        <v/>
      </c>
      <c r="J55" s="94"/>
      <c r="K55" s="95"/>
      <c r="L55" s="95"/>
      <c r="M55" s="95"/>
      <c r="N55" s="95"/>
      <c r="O55" s="123" t="str">
        <f t="shared" si="4"/>
        <v/>
      </c>
      <c r="P55" s="155" t="str">
        <f>IF('EVAL SER Y DECIDIR'!N55="","",'EVAL SER Y DECIDIR'!N55)</f>
        <v/>
      </c>
      <c r="Q55" s="124" t="str">
        <f>IF(AUTOEVALUACIÓN!C55="","",AUTOEVALUACIÓN!C55)</f>
        <v/>
      </c>
      <c r="R55" s="264" t="str">
        <f t="shared" si="2"/>
        <v/>
      </c>
    </row>
  </sheetData>
  <sheetProtection sheet="1" formatCells="0" formatColumns="0" formatRows="0"/>
  <mergeCells count="20">
    <mergeCell ref="N6:N7"/>
    <mergeCell ref="O6:O7"/>
    <mergeCell ref="L6:L7"/>
    <mergeCell ref="E6:E7"/>
    <mergeCell ref="C5:C7"/>
    <mergeCell ref="P5:P7"/>
    <mergeCell ref="A2:R2"/>
    <mergeCell ref="R5:R7"/>
    <mergeCell ref="A5:A7"/>
    <mergeCell ref="D6:D7"/>
    <mergeCell ref="F6:F7"/>
    <mergeCell ref="G6:G7"/>
    <mergeCell ref="H6:H7"/>
    <mergeCell ref="Q5:Q7"/>
    <mergeCell ref="M6:M7"/>
    <mergeCell ref="I6:I7"/>
    <mergeCell ref="D5:I5"/>
    <mergeCell ref="J5:O5"/>
    <mergeCell ref="J6:J7"/>
    <mergeCell ref="K6:K7"/>
  </mergeCells>
  <phoneticPr fontId="53" type="noConversion"/>
  <conditionalFormatting sqref="R8:R55">
    <cfRule type="cellIs" dxfId="10" priority="1" operator="between">
      <formula>1</formula>
      <formula>50</formula>
    </cfRule>
  </conditionalFormatting>
  <dataValidations count="3">
    <dataValidation type="whole" allowBlank="1" showInputMessage="1" showErrorMessage="1" error="Ingrese solo numeros de 1 - 35" sqref="J53:N55 D53:H55" xr:uid="{1982DDCA-A968-49C0-A2E0-DFA96F0C8315}">
      <formula1>1</formula1>
      <formula2>35</formula2>
    </dataValidation>
    <dataValidation type="whole" allowBlank="1" showInputMessage="1" showErrorMessage="1" error="Ingrese solo numeros de 1 - 40" sqref="J8:N52" xr:uid="{060E6E14-4A17-409F-AAD3-FDD4F623EF2D}">
      <formula1>1</formula1>
      <formula2>40</formula2>
    </dataValidation>
    <dataValidation type="whole" allowBlank="1" showInputMessage="1" showErrorMessage="1" error="Ingrese solo numeros de 1 - 45" sqref="D8:H52" xr:uid="{E1B7C32F-C1FA-4687-98D5-F53068C3DAA9}">
      <formula1>1</formula1>
      <formula2>45</formula2>
    </dataValidation>
  </dataValidations>
  <printOptions horizontalCentered="1"/>
  <pageMargins left="0.47244094488188981" right="0.19685039370078741" top="0.39370078740157483" bottom="0.19685039370078741" header="0.31496062992125984" footer="7.874015748031496E-2"/>
  <pageSetup scale="94" fitToHeight="0" orientation="portrait" horizontalDpi="4294967294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9">
    <tabColor rgb="FF7030A0"/>
    <pageSetUpPr fitToPage="1"/>
  </sheetPr>
  <dimension ref="A1:Z55"/>
  <sheetViews>
    <sheetView view="pageBreakPreview" zoomScaleNormal="100" zoomScaleSheetLayoutView="100" workbookViewId="0">
      <selection activeCell="A8" sqref="A8:XFD32"/>
    </sheetView>
  </sheetViews>
  <sheetFormatPr baseColWidth="10" defaultColWidth="10.5703125" defaultRowHeight="15" x14ac:dyDescent="0.25"/>
  <cols>
    <col min="1" max="1" width="2.85546875" customWidth="1"/>
    <col min="2" max="2" width="33.5703125" customWidth="1"/>
    <col min="3" max="3" width="3.7109375" customWidth="1"/>
    <col min="4" max="8" width="4.7109375" customWidth="1"/>
    <col min="9" max="9" width="3.7109375" customWidth="1"/>
    <col min="10" max="14" width="4.7109375" customWidth="1"/>
    <col min="15" max="16" width="3.7109375" customWidth="1"/>
    <col min="17" max="17" width="2.7109375" customWidth="1"/>
    <col min="18" max="18" width="5.28515625" customWidth="1"/>
    <col min="19" max="26" width="5.7109375" customWidth="1"/>
  </cols>
  <sheetData>
    <row r="1" spans="1:26" ht="12" customHeight="1" x14ac:dyDescent="0.25">
      <c r="A1" s="101" t="str">
        <f>NOMINA!$F$1</f>
        <v>U.E. "BEATRIZ HARTMANN DE BEDREGAL"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</row>
    <row r="2" spans="1:26" s="267" customFormat="1" ht="16.5" customHeight="1" x14ac:dyDescent="0.2">
      <c r="A2" s="471" t="s">
        <v>167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471"/>
      <c r="P2" s="471"/>
      <c r="Q2" s="471"/>
      <c r="R2" s="471"/>
    </row>
    <row r="3" spans="1:26" ht="18.95" customHeight="1" x14ac:dyDescent="0.25">
      <c r="A3" s="174" t="str">
        <f>NOMINA!$C$1</f>
        <v>PROFESOR(A): SARA VALDIVIA ARANCIBIA</v>
      </c>
      <c r="B3" s="175"/>
      <c r="C3" s="174"/>
      <c r="D3" s="174"/>
      <c r="E3" s="174"/>
      <c r="F3" s="22"/>
      <c r="G3" s="174"/>
      <c r="H3" s="174" t="s">
        <v>9</v>
      </c>
      <c r="I3" s="174"/>
      <c r="J3" s="174"/>
      <c r="K3" s="174"/>
      <c r="L3" s="174"/>
      <c r="M3" s="174"/>
      <c r="N3" s="174"/>
      <c r="O3" s="174"/>
      <c r="P3" s="174"/>
      <c r="Q3" s="174"/>
      <c r="R3" s="174"/>
    </row>
    <row r="4" spans="1:26" ht="18.95" customHeight="1" x14ac:dyDescent="0.25">
      <c r="A4" s="176" t="str">
        <f>NOMINA!$C$2</f>
        <v>CURSO: 5º "A" PRIMARIA</v>
      </c>
      <c r="B4" s="177"/>
      <c r="C4" s="176"/>
      <c r="D4" s="176"/>
      <c r="E4" s="176"/>
      <c r="F4" s="22"/>
      <c r="G4" s="176"/>
      <c r="H4" s="176" t="str">
        <f>NOMINA!$C$4</f>
        <v>GESTIÓN: 2024</v>
      </c>
      <c r="I4" s="176"/>
      <c r="J4" s="176"/>
      <c r="K4" s="176"/>
      <c r="L4" s="176"/>
      <c r="M4" s="176"/>
      <c r="N4" s="176"/>
      <c r="O4" s="176"/>
      <c r="P4" s="176"/>
      <c r="Q4" s="176"/>
      <c r="R4" s="176"/>
    </row>
    <row r="5" spans="1:26" ht="15.75" customHeight="1" x14ac:dyDescent="0.25">
      <c r="A5" s="458" t="s">
        <v>0</v>
      </c>
      <c r="B5" s="113" t="s">
        <v>150</v>
      </c>
      <c r="C5" s="451" t="s">
        <v>430</v>
      </c>
      <c r="D5" s="468" t="s">
        <v>432</v>
      </c>
      <c r="E5" s="469"/>
      <c r="F5" s="469"/>
      <c r="G5" s="469"/>
      <c r="H5" s="469"/>
      <c r="I5" s="470"/>
      <c r="J5" s="468" t="s">
        <v>433</v>
      </c>
      <c r="K5" s="469"/>
      <c r="L5" s="469"/>
      <c r="M5" s="469"/>
      <c r="N5" s="469"/>
      <c r="O5" s="470"/>
      <c r="P5" s="451" t="s">
        <v>431</v>
      </c>
      <c r="Q5" s="463" t="s">
        <v>436</v>
      </c>
      <c r="R5" s="455" t="s">
        <v>166</v>
      </c>
    </row>
    <row r="6" spans="1:26" ht="66" customHeight="1" x14ac:dyDescent="0.25">
      <c r="A6" s="458"/>
      <c r="B6" s="178"/>
      <c r="C6" s="452"/>
      <c r="D6" s="459"/>
      <c r="E6" s="449"/>
      <c r="F6" s="449"/>
      <c r="G6" s="449"/>
      <c r="H6" s="461"/>
      <c r="I6" s="474" t="s">
        <v>189</v>
      </c>
      <c r="J6" s="459"/>
      <c r="K6" s="449"/>
      <c r="L6" s="449"/>
      <c r="M6" s="449"/>
      <c r="N6" s="461"/>
      <c r="O6" s="447" t="s">
        <v>189</v>
      </c>
      <c r="P6" s="452"/>
      <c r="Q6" s="464"/>
      <c r="R6" s="456"/>
    </row>
    <row r="7" spans="1:26" ht="58.5" customHeight="1" x14ac:dyDescent="0.25">
      <c r="A7" s="458"/>
      <c r="B7" s="257" t="s">
        <v>165</v>
      </c>
      <c r="C7" s="453"/>
      <c r="D7" s="460"/>
      <c r="E7" s="450"/>
      <c r="F7" s="450"/>
      <c r="G7" s="450"/>
      <c r="H7" s="462"/>
      <c r="I7" s="475"/>
      <c r="J7" s="460"/>
      <c r="K7" s="450"/>
      <c r="L7" s="450"/>
      <c r="M7" s="450"/>
      <c r="N7" s="462"/>
      <c r="O7" s="448"/>
      <c r="P7" s="453"/>
      <c r="Q7" s="465"/>
      <c r="R7" s="457"/>
      <c r="T7" s="260" t="s">
        <v>404</v>
      </c>
      <c r="U7" s="260" t="s">
        <v>405</v>
      </c>
      <c r="V7" s="260" t="s">
        <v>406</v>
      </c>
      <c r="W7" s="261"/>
      <c r="X7" s="255"/>
      <c r="Y7" s="255"/>
      <c r="Z7" s="255"/>
    </row>
    <row r="8" spans="1:26" s="182" customFormat="1" ht="22.5" customHeight="1" x14ac:dyDescent="0.25">
      <c r="A8" s="183">
        <v>1</v>
      </c>
      <c r="B8" s="188" t="str">
        <f>IF(NOMINA!B1="","",NOMINA!B1)</f>
        <v xml:space="preserve"> TORREZ CAMILA VICTORIA</v>
      </c>
      <c r="C8" s="259" t="str">
        <f>IF('EVAL SER Y DECIDIR'!H8="","",'EVAL SER Y DECIDIR'!H8)</f>
        <v/>
      </c>
      <c r="D8" s="156"/>
      <c r="E8" s="156"/>
      <c r="F8" s="156"/>
      <c r="G8" s="156"/>
      <c r="H8" s="157"/>
      <c r="I8" s="265" t="str">
        <f>IF(ISERROR(ROUND(AVERAGE(D8:H8),0)),"",ROUND(AVERAGE(D8:H8),0))</f>
        <v/>
      </c>
      <c r="J8" s="159"/>
      <c r="K8" s="156"/>
      <c r="L8" s="156"/>
      <c r="M8" s="156"/>
      <c r="N8" s="156"/>
      <c r="O8" s="265" t="str">
        <f>IF(ISERROR(ROUND(AVERAGE(J8:N8),0)),"",ROUND(AVERAGE(J8:N8),0))</f>
        <v/>
      </c>
      <c r="P8" s="259" t="str">
        <f>IF('EVAL SER Y DECIDIR'!N8="","",'EVAL SER Y DECIDIR'!N8)</f>
        <v/>
      </c>
      <c r="Q8" s="160" t="str">
        <f>IF(AUTOEVALUACIÓN!C8="","",AUTOEVALUACIÓN!C8)</f>
        <v/>
      </c>
      <c r="R8" s="264" t="str">
        <f>IF(OR(C8="",I8="",O8="",P8="",Q8=""),"",SUM(C8,I8,O8,P8,Q8))</f>
        <v/>
      </c>
      <c r="S8" s="191"/>
      <c r="T8" s="262">
        <f>COUNTIFS(R8:R52,"&lt;101",R8:R52,"&gt;0")</f>
        <v>0</v>
      </c>
      <c r="U8" s="263">
        <f>COUNTIFS(R8:R52,"&lt;51",R8:R52,"&gt;1")</f>
        <v>0</v>
      </c>
      <c r="V8" s="263">
        <f>T8-U8</f>
        <v>0</v>
      </c>
      <c r="W8" s="263"/>
      <c r="X8" s="191"/>
      <c r="Y8" s="256"/>
    </row>
    <row r="9" spans="1:26" s="182" customFormat="1" ht="22.5" customHeight="1" x14ac:dyDescent="0.25">
      <c r="A9" s="183">
        <v>2</v>
      </c>
      <c r="B9" s="188" t="str">
        <f>IF(NOMINA!B2="","",NOMINA!B2)</f>
        <v>AZERO BLANCO SARAH JOYCE</v>
      </c>
      <c r="C9" s="259" t="str">
        <f>IF('EVAL SER Y DECIDIR'!H9="","",'EVAL SER Y DECIDIR'!H9)</f>
        <v/>
      </c>
      <c r="D9" s="156"/>
      <c r="E9" s="156"/>
      <c r="F9" s="156"/>
      <c r="G9" s="156"/>
      <c r="H9" s="157"/>
      <c r="I9" s="265" t="str">
        <f t="shared" ref="I9:I52" si="0">IF(ISERROR(ROUND(AVERAGE(D9:H9),0)),"",ROUND(AVERAGE(D9:H9),0))</f>
        <v/>
      </c>
      <c r="J9" s="159"/>
      <c r="K9" s="156"/>
      <c r="L9" s="156"/>
      <c r="M9" s="156"/>
      <c r="N9" s="156"/>
      <c r="O9" s="265" t="str">
        <f t="shared" ref="O9:O52" si="1">IF(ISERROR(ROUND(AVERAGE(J9:N9),0)),"",ROUND(AVERAGE(J9:N9),0))</f>
        <v/>
      </c>
      <c r="P9" s="259" t="str">
        <f>IF('EVAL SER Y DECIDIR'!N9="","",'EVAL SER Y DECIDIR'!N9)</f>
        <v/>
      </c>
      <c r="Q9" s="160" t="str">
        <f>IF(AUTOEVALUACIÓN!C9="","",AUTOEVALUACIÓN!C9)</f>
        <v/>
      </c>
      <c r="R9" s="264" t="str">
        <f t="shared" ref="R9:R55" si="2">IF(OR(C9="",I9="",O9="",P9="",Q9=""),"",SUM(C9,I9,O9,P9,Q9))</f>
        <v/>
      </c>
      <c r="S9" s="191"/>
      <c r="T9" s="191"/>
    </row>
    <row r="10" spans="1:26" s="182" customFormat="1" ht="22.5" customHeight="1" x14ac:dyDescent="0.25">
      <c r="A10" s="183">
        <v>3</v>
      </c>
      <c r="B10" s="188" t="str">
        <f>IF(NOMINA!B3="","",NOMINA!B3)</f>
        <v xml:space="preserve">BAUTISTA MITA RODRIGO </v>
      </c>
      <c r="C10" s="259" t="str">
        <f>IF('EVAL SER Y DECIDIR'!H10="","",'EVAL SER Y DECIDIR'!H10)</f>
        <v/>
      </c>
      <c r="D10" s="156"/>
      <c r="E10" s="156"/>
      <c r="F10" s="156"/>
      <c r="G10" s="156"/>
      <c r="H10" s="157"/>
      <c r="I10" s="265" t="str">
        <f t="shared" si="0"/>
        <v/>
      </c>
      <c r="J10" s="159"/>
      <c r="K10" s="156"/>
      <c r="L10" s="156"/>
      <c r="M10" s="156"/>
      <c r="N10" s="156"/>
      <c r="O10" s="265" t="str">
        <f t="shared" si="1"/>
        <v/>
      </c>
      <c r="P10" s="259" t="str">
        <f>IF('EVAL SER Y DECIDIR'!N10="","",'EVAL SER Y DECIDIR'!N10)</f>
        <v/>
      </c>
      <c r="Q10" s="160" t="str">
        <f>IF(AUTOEVALUACIÓN!C10="","",AUTOEVALUACIÓN!C10)</f>
        <v/>
      </c>
      <c r="R10" s="264" t="str">
        <f t="shared" si="2"/>
        <v/>
      </c>
      <c r="S10" s="191"/>
      <c r="T10" s="191"/>
    </row>
    <row r="11" spans="1:26" s="182" customFormat="1" ht="22.5" customHeight="1" x14ac:dyDescent="0.25">
      <c r="A11" s="183">
        <v>4</v>
      </c>
      <c r="B11" s="188" t="str">
        <f>IF(NOMINA!B4="","",NOMINA!B4)</f>
        <v>CANSECO PEREDO ANGELINA ISABELLA</v>
      </c>
      <c r="C11" s="259" t="str">
        <f>IF('EVAL SER Y DECIDIR'!H11="","",'EVAL SER Y DECIDIR'!H11)</f>
        <v/>
      </c>
      <c r="D11" s="156"/>
      <c r="E11" s="156"/>
      <c r="F11" s="156"/>
      <c r="G11" s="156"/>
      <c r="H11" s="157"/>
      <c r="I11" s="265" t="str">
        <f t="shared" si="0"/>
        <v/>
      </c>
      <c r="J11" s="159"/>
      <c r="K11" s="156"/>
      <c r="L11" s="156"/>
      <c r="M11" s="156"/>
      <c r="N11" s="156"/>
      <c r="O11" s="265" t="str">
        <f t="shared" si="1"/>
        <v/>
      </c>
      <c r="P11" s="259" t="str">
        <f>IF('EVAL SER Y DECIDIR'!N11="","",'EVAL SER Y DECIDIR'!N11)</f>
        <v/>
      </c>
      <c r="Q11" s="160" t="str">
        <f>IF(AUTOEVALUACIÓN!C11="","",AUTOEVALUACIÓN!C11)</f>
        <v/>
      </c>
      <c r="R11" s="264" t="str">
        <f t="shared" si="2"/>
        <v/>
      </c>
      <c r="S11" s="191"/>
      <c r="T11" s="191"/>
    </row>
    <row r="12" spans="1:26" s="182" customFormat="1" ht="22.5" customHeight="1" x14ac:dyDescent="0.25">
      <c r="A12" s="183">
        <v>5</v>
      </c>
      <c r="B12" s="188" t="str">
        <f>IF(NOMINA!B5="","",NOMINA!B5)</f>
        <v>CERVANTES GUTIERREZ LUIS FERNANDO</v>
      </c>
      <c r="C12" s="259" t="str">
        <f>IF('EVAL SER Y DECIDIR'!H12="","",'EVAL SER Y DECIDIR'!H12)</f>
        <v/>
      </c>
      <c r="D12" s="156"/>
      <c r="E12" s="156"/>
      <c r="F12" s="156"/>
      <c r="G12" s="156"/>
      <c r="H12" s="157"/>
      <c r="I12" s="265" t="str">
        <f t="shared" si="0"/>
        <v/>
      </c>
      <c r="J12" s="159"/>
      <c r="K12" s="156"/>
      <c r="L12" s="156"/>
      <c r="M12" s="156"/>
      <c r="N12" s="156"/>
      <c r="O12" s="265" t="str">
        <f t="shared" si="1"/>
        <v/>
      </c>
      <c r="P12" s="259" t="str">
        <f>IF('EVAL SER Y DECIDIR'!N12="","",'EVAL SER Y DECIDIR'!N12)</f>
        <v/>
      </c>
      <c r="Q12" s="160" t="str">
        <f>IF(AUTOEVALUACIÓN!C12="","",AUTOEVALUACIÓN!C12)</f>
        <v/>
      </c>
      <c r="R12" s="264" t="str">
        <f t="shared" si="2"/>
        <v/>
      </c>
      <c r="S12" s="191"/>
      <c r="T12" s="191"/>
    </row>
    <row r="13" spans="1:26" s="182" customFormat="1" ht="22.5" customHeight="1" x14ac:dyDescent="0.25">
      <c r="A13" s="183">
        <v>6</v>
      </c>
      <c r="B13" s="188" t="str">
        <f>IF(NOMINA!B6="","",NOMINA!B6)</f>
        <v>COLQUE QUENTA MICHELLE ANGELETH</v>
      </c>
      <c r="C13" s="259" t="str">
        <f>IF('EVAL SER Y DECIDIR'!H13="","",'EVAL SER Y DECIDIR'!H13)</f>
        <v/>
      </c>
      <c r="D13" s="156"/>
      <c r="E13" s="156"/>
      <c r="F13" s="156"/>
      <c r="G13" s="156"/>
      <c r="H13" s="157"/>
      <c r="I13" s="265" t="str">
        <f t="shared" si="0"/>
        <v/>
      </c>
      <c r="J13" s="159"/>
      <c r="K13" s="156"/>
      <c r="L13" s="156"/>
      <c r="M13" s="156"/>
      <c r="N13" s="156"/>
      <c r="O13" s="265" t="str">
        <f t="shared" si="1"/>
        <v/>
      </c>
      <c r="P13" s="259" t="str">
        <f>IF('EVAL SER Y DECIDIR'!N13="","",'EVAL SER Y DECIDIR'!N13)</f>
        <v/>
      </c>
      <c r="Q13" s="160" t="str">
        <f>IF(AUTOEVALUACIÓN!C13="","",AUTOEVALUACIÓN!C13)</f>
        <v/>
      </c>
      <c r="R13" s="264" t="str">
        <f t="shared" si="2"/>
        <v/>
      </c>
      <c r="S13" s="191"/>
      <c r="T13" s="191"/>
    </row>
    <row r="14" spans="1:26" s="182" customFormat="1" ht="22.5" customHeight="1" x14ac:dyDescent="0.25">
      <c r="A14" s="183">
        <v>7</v>
      </c>
      <c r="B14" s="188" t="str">
        <f>IF(NOMINA!B7="","",NOMINA!B7)</f>
        <v>CORDOVA MONTAÑO KENDALL MATIAS</v>
      </c>
      <c r="C14" s="259" t="str">
        <f>IF('EVAL SER Y DECIDIR'!H14="","",'EVAL SER Y DECIDIR'!H14)</f>
        <v/>
      </c>
      <c r="D14" s="156"/>
      <c r="E14" s="156"/>
      <c r="F14" s="156"/>
      <c r="G14" s="156"/>
      <c r="H14" s="157"/>
      <c r="I14" s="265" t="str">
        <f t="shared" si="0"/>
        <v/>
      </c>
      <c r="J14" s="159"/>
      <c r="K14" s="156"/>
      <c r="L14" s="156"/>
      <c r="M14" s="156"/>
      <c r="N14" s="156"/>
      <c r="O14" s="265" t="str">
        <f t="shared" si="1"/>
        <v/>
      </c>
      <c r="P14" s="259" t="str">
        <f>IF('EVAL SER Y DECIDIR'!N14="","",'EVAL SER Y DECIDIR'!N14)</f>
        <v/>
      </c>
      <c r="Q14" s="160" t="str">
        <f>IF(AUTOEVALUACIÓN!C14="","",AUTOEVALUACIÓN!C14)</f>
        <v/>
      </c>
      <c r="R14" s="264" t="str">
        <f t="shared" si="2"/>
        <v/>
      </c>
      <c r="S14" s="191"/>
      <c r="T14" s="191"/>
    </row>
    <row r="15" spans="1:26" s="182" customFormat="1" ht="22.5" customHeight="1" x14ac:dyDescent="0.25">
      <c r="A15" s="183">
        <v>8</v>
      </c>
      <c r="B15" s="188" t="str">
        <f>IF(NOMINA!B8="","",NOMINA!B8)</f>
        <v xml:space="preserve">CUCHALLO ALORAS CHRISTOPHER </v>
      </c>
      <c r="C15" s="259" t="str">
        <f>IF('EVAL SER Y DECIDIR'!H15="","",'EVAL SER Y DECIDIR'!H15)</f>
        <v/>
      </c>
      <c r="D15" s="156"/>
      <c r="E15" s="156"/>
      <c r="F15" s="156"/>
      <c r="G15" s="156"/>
      <c r="H15" s="157"/>
      <c r="I15" s="265" t="str">
        <f t="shared" si="0"/>
        <v/>
      </c>
      <c r="J15" s="159"/>
      <c r="K15" s="156"/>
      <c r="L15" s="156"/>
      <c r="M15" s="156"/>
      <c r="N15" s="156"/>
      <c r="O15" s="265" t="str">
        <f t="shared" si="1"/>
        <v/>
      </c>
      <c r="P15" s="259" t="str">
        <f>IF('EVAL SER Y DECIDIR'!N15="","",'EVAL SER Y DECIDIR'!N15)</f>
        <v/>
      </c>
      <c r="Q15" s="160" t="str">
        <f>IF(AUTOEVALUACIÓN!C15="","",AUTOEVALUACIÓN!C15)</f>
        <v/>
      </c>
      <c r="R15" s="264" t="str">
        <f t="shared" si="2"/>
        <v/>
      </c>
      <c r="S15" s="191"/>
      <c r="T15" s="191"/>
    </row>
    <row r="16" spans="1:26" s="182" customFormat="1" ht="22.5" customHeight="1" x14ac:dyDescent="0.25">
      <c r="A16" s="183">
        <v>9</v>
      </c>
      <c r="B16" s="188" t="str">
        <f>IF(NOMINA!B9="","",NOMINA!B9)</f>
        <v>DUARTE MELO ANA CLARA</v>
      </c>
      <c r="C16" s="259" t="str">
        <f>IF('EVAL SER Y DECIDIR'!H16="","",'EVAL SER Y DECIDIR'!H16)</f>
        <v/>
      </c>
      <c r="D16" s="156"/>
      <c r="E16" s="156"/>
      <c r="F16" s="156"/>
      <c r="G16" s="156"/>
      <c r="H16" s="157"/>
      <c r="I16" s="265" t="str">
        <f t="shared" si="0"/>
        <v/>
      </c>
      <c r="J16" s="159"/>
      <c r="K16" s="156"/>
      <c r="L16" s="156"/>
      <c r="M16" s="156"/>
      <c r="N16" s="156"/>
      <c r="O16" s="265" t="str">
        <f t="shared" si="1"/>
        <v/>
      </c>
      <c r="P16" s="259" t="str">
        <f>IF('EVAL SER Y DECIDIR'!N16="","",'EVAL SER Y DECIDIR'!N16)</f>
        <v/>
      </c>
      <c r="Q16" s="160" t="str">
        <f>IF(AUTOEVALUACIÓN!C16="","",AUTOEVALUACIÓN!C16)</f>
        <v/>
      </c>
      <c r="R16" s="264" t="str">
        <f t="shared" si="2"/>
        <v/>
      </c>
      <c r="S16" s="191"/>
      <c r="T16" s="191"/>
    </row>
    <row r="17" spans="1:20" s="182" customFormat="1" ht="22.5" customHeight="1" x14ac:dyDescent="0.25">
      <c r="A17" s="183">
        <v>10</v>
      </c>
      <c r="B17" s="188" t="str">
        <f>IF(NOMINA!B10="","",NOMINA!B10)</f>
        <v>GONZALES ROJAS ANTONELLA INDIRA</v>
      </c>
      <c r="C17" s="259" t="str">
        <f>IF('EVAL SER Y DECIDIR'!H17="","",'EVAL SER Y DECIDIR'!H17)</f>
        <v/>
      </c>
      <c r="D17" s="156"/>
      <c r="E17" s="156"/>
      <c r="F17" s="156"/>
      <c r="G17" s="156"/>
      <c r="H17" s="157"/>
      <c r="I17" s="265" t="str">
        <f t="shared" si="0"/>
        <v/>
      </c>
      <c r="J17" s="159"/>
      <c r="K17" s="156"/>
      <c r="L17" s="156"/>
      <c r="M17" s="156"/>
      <c r="N17" s="156"/>
      <c r="O17" s="265" t="str">
        <f t="shared" si="1"/>
        <v/>
      </c>
      <c r="P17" s="259" t="str">
        <f>IF('EVAL SER Y DECIDIR'!N17="","",'EVAL SER Y DECIDIR'!N17)</f>
        <v/>
      </c>
      <c r="Q17" s="160" t="str">
        <f>IF(AUTOEVALUACIÓN!C17="","",AUTOEVALUACIÓN!C17)</f>
        <v/>
      </c>
      <c r="R17" s="264" t="str">
        <f t="shared" si="2"/>
        <v/>
      </c>
      <c r="S17" s="191"/>
      <c r="T17" s="191"/>
    </row>
    <row r="18" spans="1:20" s="182" customFormat="1" ht="22.5" customHeight="1" x14ac:dyDescent="0.25">
      <c r="A18" s="183">
        <v>11</v>
      </c>
      <c r="B18" s="188" t="str">
        <f>IF(NOMINA!B11="","",NOMINA!B11)</f>
        <v>GUERRA PANTIGOSO ROGER ALEJANDRO</v>
      </c>
      <c r="C18" s="259" t="str">
        <f>IF('EVAL SER Y DECIDIR'!H18="","",'EVAL SER Y DECIDIR'!H18)</f>
        <v/>
      </c>
      <c r="D18" s="156"/>
      <c r="E18" s="156"/>
      <c r="F18" s="156"/>
      <c r="G18" s="156"/>
      <c r="H18" s="157"/>
      <c r="I18" s="265" t="str">
        <f t="shared" si="0"/>
        <v/>
      </c>
      <c r="J18" s="159"/>
      <c r="K18" s="156"/>
      <c r="L18" s="156"/>
      <c r="M18" s="156"/>
      <c r="N18" s="156"/>
      <c r="O18" s="265" t="str">
        <f t="shared" si="1"/>
        <v/>
      </c>
      <c r="P18" s="259" t="str">
        <f>IF('EVAL SER Y DECIDIR'!N18="","",'EVAL SER Y DECIDIR'!N18)</f>
        <v/>
      </c>
      <c r="Q18" s="160" t="str">
        <f>IF(AUTOEVALUACIÓN!C18="","",AUTOEVALUACIÓN!C18)</f>
        <v/>
      </c>
      <c r="R18" s="264" t="str">
        <f t="shared" si="2"/>
        <v/>
      </c>
      <c r="S18" s="191"/>
      <c r="T18" s="191"/>
    </row>
    <row r="19" spans="1:20" s="182" customFormat="1" ht="22.5" customHeight="1" x14ac:dyDescent="0.25">
      <c r="A19" s="183">
        <v>12</v>
      </c>
      <c r="B19" s="188" t="str">
        <f>IF(NOMINA!B12="","",NOMINA!B12)</f>
        <v>LEON GARNICA JUNIOR ISAIAS</v>
      </c>
      <c r="C19" s="259" t="str">
        <f>IF('EVAL SER Y DECIDIR'!H19="","",'EVAL SER Y DECIDIR'!H19)</f>
        <v/>
      </c>
      <c r="D19" s="156"/>
      <c r="E19" s="156"/>
      <c r="F19" s="156"/>
      <c r="G19" s="156"/>
      <c r="H19" s="157"/>
      <c r="I19" s="265" t="str">
        <f t="shared" si="0"/>
        <v/>
      </c>
      <c r="J19" s="159"/>
      <c r="K19" s="156"/>
      <c r="L19" s="156"/>
      <c r="M19" s="156"/>
      <c r="N19" s="156"/>
      <c r="O19" s="265" t="str">
        <f t="shared" si="1"/>
        <v/>
      </c>
      <c r="P19" s="259" t="str">
        <f>IF('EVAL SER Y DECIDIR'!N19="","",'EVAL SER Y DECIDIR'!N19)</f>
        <v/>
      </c>
      <c r="Q19" s="160" t="str">
        <f>IF(AUTOEVALUACIÓN!C19="","",AUTOEVALUACIÓN!C19)</f>
        <v/>
      </c>
      <c r="R19" s="264" t="str">
        <f t="shared" si="2"/>
        <v/>
      </c>
      <c r="S19" s="191"/>
      <c r="T19" s="191"/>
    </row>
    <row r="20" spans="1:20" s="182" customFormat="1" ht="22.5" customHeight="1" x14ac:dyDescent="0.25">
      <c r="A20" s="183">
        <v>13</v>
      </c>
      <c r="B20" s="188" t="str">
        <f>IF(NOMINA!B13="","",NOMINA!B13)</f>
        <v>MAMANI ESTRADA MARISOL CARMEN</v>
      </c>
      <c r="C20" s="259" t="str">
        <f>IF('EVAL SER Y DECIDIR'!H20="","",'EVAL SER Y DECIDIR'!H20)</f>
        <v/>
      </c>
      <c r="D20" s="156"/>
      <c r="E20" s="156"/>
      <c r="F20" s="156"/>
      <c r="G20" s="156"/>
      <c r="H20" s="157"/>
      <c r="I20" s="265" t="str">
        <f t="shared" si="0"/>
        <v/>
      </c>
      <c r="J20" s="159"/>
      <c r="K20" s="156"/>
      <c r="L20" s="156"/>
      <c r="M20" s="156"/>
      <c r="N20" s="156"/>
      <c r="O20" s="265" t="str">
        <f t="shared" si="1"/>
        <v/>
      </c>
      <c r="P20" s="259" t="str">
        <f>IF('EVAL SER Y DECIDIR'!N20="","",'EVAL SER Y DECIDIR'!N20)</f>
        <v/>
      </c>
      <c r="Q20" s="160" t="str">
        <f>IF(AUTOEVALUACIÓN!C20="","",AUTOEVALUACIÓN!C20)</f>
        <v/>
      </c>
      <c r="R20" s="264" t="str">
        <f t="shared" si="2"/>
        <v/>
      </c>
      <c r="S20" s="191"/>
      <c r="T20" s="191"/>
    </row>
    <row r="21" spans="1:20" s="182" customFormat="1" ht="22.5" customHeight="1" x14ac:dyDescent="0.25">
      <c r="A21" s="183">
        <v>14</v>
      </c>
      <c r="B21" s="188" t="str">
        <f>IF(NOMINA!B14="","",NOMINA!B14)</f>
        <v>MURILLO CALIZAYA DAVID GABRIEL</v>
      </c>
      <c r="C21" s="259" t="str">
        <f>IF('EVAL SER Y DECIDIR'!H21="","",'EVAL SER Y DECIDIR'!H21)</f>
        <v/>
      </c>
      <c r="D21" s="156"/>
      <c r="E21" s="156"/>
      <c r="F21" s="156"/>
      <c r="G21" s="156"/>
      <c r="H21" s="157"/>
      <c r="I21" s="265" t="str">
        <f t="shared" si="0"/>
        <v/>
      </c>
      <c r="J21" s="159"/>
      <c r="K21" s="156"/>
      <c r="L21" s="156"/>
      <c r="M21" s="156"/>
      <c r="N21" s="156"/>
      <c r="O21" s="265" t="str">
        <f t="shared" si="1"/>
        <v/>
      </c>
      <c r="P21" s="259" t="str">
        <f>IF('EVAL SER Y DECIDIR'!N21="","",'EVAL SER Y DECIDIR'!N21)</f>
        <v/>
      </c>
      <c r="Q21" s="160" t="str">
        <f>IF(AUTOEVALUACIÓN!C21="","",AUTOEVALUACIÓN!C21)</f>
        <v/>
      </c>
      <c r="R21" s="264" t="str">
        <f t="shared" si="2"/>
        <v/>
      </c>
      <c r="S21" s="191"/>
      <c r="T21" s="191"/>
    </row>
    <row r="22" spans="1:20" s="182" customFormat="1" ht="22.5" customHeight="1" x14ac:dyDescent="0.25">
      <c r="A22" s="183">
        <v>15</v>
      </c>
      <c r="B22" s="188" t="str">
        <f>IF(NOMINA!B15="","",NOMINA!B15)</f>
        <v xml:space="preserve">OROSCO LIMACHI ADRIAN </v>
      </c>
      <c r="C22" s="259" t="str">
        <f>IF('EVAL SER Y DECIDIR'!H22="","",'EVAL SER Y DECIDIR'!H22)</f>
        <v/>
      </c>
      <c r="D22" s="156"/>
      <c r="E22" s="156"/>
      <c r="F22" s="156"/>
      <c r="G22" s="156"/>
      <c r="H22" s="157"/>
      <c r="I22" s="265" t="str">
        <f t="shared" si="0"/>
        <v/>
      </c>
      <c r="J22" s="159"/>
      <c r="K22" s="156"/>
      <c r="L22" s="156"/>
      <c r="M22" s="156"/>
      <c r="N22" s="156"/>
      <c r="O22" s="265" t="str">
        <f t="shared" si="1"/>
        <v/>
      </c>
      <c r="P22" s="259" t="str">
        <f>IF('EVAL SER Y DECIDIR'!N22="","",'EVAL SER Y DECIDIR'!N22)</f>
        <v/>
      </c>
      <c r="Q22" s="160" t="str">
        <f>IF(AUTOEVALUACIÓN!C22="","",AUTOEVALUACIÓN!C22)</f>
        <v/>
      </c>
      <c r="R22" s="264" t="str">
        <f t="shared" si="2"/>
        <v/>
      </c>
      <c r="S22" s="191"/>
      <c r="T22" s="191"/>
    </row>
    <row r="23" spans="1:20" s="182" customFormat="1" ht="22.5" customHeight="1" x14ac:dyDescent="0.25">
      <c r="A23" s="183">
        <v>16</v>
      </c>
      <c r="B23" s="188" t="str">
        <f>IF(NOMINA!B16="","",NOMINA!B16)</f>
        <v xml:space="preserve">REINAGA CHOQUECALLATA DAYANA </v>
      </c>
      <c r="C23" s="259" t="str">
        <f>IF('EVAL SER Y DECIDIR'!H23="","",'EVAL SER Y DECIDIR'!H23)</f>
        <v/>
      </c>
      <c r="D23" s="156"/>
      <c r="E23" s="156"/>
      <c r="F23" s="156"/>
      <c r="G23" s="156"/>
      <c r="H23" s="157"/>
      <c r="I23" s="265" t="str">
        <f t="shared" si="0"/>
        <v/>
      </c>
      <c r="J23" s="159"/>
      <c r="K23" s="156"/>
      <c r="L23" s="156"/>
      <c r="M23" s="156"/>
      <c r="N23" s="156"/>
      <c r="O23" s="265" t="str">
        <f t="shared" si="1"/>
        <v/>
      </c>
      <c r="P23" s="259" t="str">
        <f>IF('EVAL SER Y DECIDIR'!N23="","",'EVAL SER Y DECIDIR'!N23)</f>
        <v/>
      </c>
      <c r="Q23" s="160" t="str">
        <f>IF(AUTOEVALUACIÓN!C23="","",AUTOEVALUACIÓN!C23)</f>
        <v/>
      </c>
      <c r="R23" s="264" t="str">
        <f t="shared" si="2"/>
        <v/>
      </c>
      <c r="S23" s="191"/>
      <c r="T23" s="191"/>
    </row>
    <row r="24" spans="1:20" s="182" customFormat="1" ht="22.5" customHeight="1" x14ac:dyDescent="0.25">
      <c r="A24" s="183">
        <v>17</v>
      </c>
      <c r="B24" s="188" t="str">
        <f>IF(NOMINA!B17="","",NOMINA!B17)</f>
        <v>RIVERO VIDAL LUZ MARIA</v>
      </c>
      <c r="C24" s="259" t="str">
        <f>IF('EVAL SER Y DECIDIR'!H24="","",'EVAL SER Y DECIDIR'!H24)</f>
        <v/>
      </c>
      <c r="D24" s="156"/>
      <c r="E24" s="156"/>
      <c r="F24" s="156"/>
      <c r="G24" s="156"/>
      <c r="H24" s="157"/>
      <c r="I24" s="265" t="str">
        <f t="shared" si="0"/>
        <v/>
      </c>
      <c r="J24" s="159"/>
      <c r="K24" s="156"/>
      <c r="L24" s="156"/>
      <c r="M24" s="156"/>
      <c r="N24" s="156"/>
      <c r="O24" s="265" t="str">
        <f t="shared" si="1"/>
        <v/>
      </c>
      <c r="P24" s="259" t="str">
        <f>IF('EVAL SER Y DECIDIR'!N24="","",'EVAL SER Y DECIDIR'!N24)</f>
        <v/>
      </c>
      <c r="Q24" s="160" t="str">
        <f>IF(AUTOEVALUACIÓN!C24="","",AUTOEVALUACIÓN!C24)</f>
        <v/>
      </c>
      <c r="R24" s="264" t="str">
        <f t="shared" si="2"/>
        <v/>
      </c>
      <c r="S24" s="191"/>
      <c r="T24" s="191"/>
    </row>
    <row r="25" spans="1:20" s="182" customFormat="1" ht="22.5" customHeight="1" x14ac:dyDescent="0.25">
      <c r="A25" s="183">
        <v>18</v>
      </c>
      <c r="B25" s="188" t="str">
        <f>IF(NOMINA!B18="","",NOMINA!B18)</f>
        <v>ROJAS MESA KIMBERLYN DARLY</v>
      </c>
      <c r="C25" s="259" t="str">
        <f>IF('EVAL SER Y DECIDIR'!H25="","",'EVAL SER Y DECIDIR'!H25)</f>
        <v/>
      </c>
      <c r="D25" s="156"/>
      <c r="E25" s="156"/>
      <c r="F25" s="156"/>
      <c r="G25" s="156"/>
      <c r="H25" s="157"/>
      <c r="I25" s="265" t="str">
        <f t="shared" si="0"/>
        <v/>
      </c>
      <c r="J25" s="159"/>
      <c r="K25" s="156"/>
      <c r="L25" s="156"/>
      <c r="M25" s="156"/>
      <c r="N25" s="156"/>
      <c r="O25" s="265" t="str">
        <f t="shared" si="1"/>
        <v/>
      </c>
      <c r="P25" s="259" t="str">
        <f>IF('EVAL SER Y DECIDIR'!N25="","",'EVAL SER Y DECIDIR'!N25)</f>
        <v/>
      </c>
      <c r="Q25" s="160" t="str">
        <f>IF(AUTOEVALUACIÓN!C25="","",AUTOEVALUACIÓN!C25)</f>
        <v/>
      </c>
      <c r="R25" s="264" t="str">
        <f t="shared" si="2"/>
        <v/>
      </c>
      <c r="S25" s="191"/>
      <c r="T25" s="191"/>
    </row>
    <row r="26" spans="1:20" s="182" customFormat="1" ht="22.5" customHeight="1" x14ac:dyDescent="0.25">
      <c r="A26" s="183">
        <v>19</v>
      </c>
      <c r="B26" s="188" t="str">
        <f>IF(NOMINA!B19="","",NOMINA!B19)</f>
        <v>SOLIZ SAAVEDRA FERNANDO MARTIN</v>
      </c>
      <c r="C26" s="259" t="str">
        <f>IF('EVAL SER Y DECIDIR'!H26="","",'EVAL SER Y DECIDIR'!H26)</f>
        <v/>
      </c>
      <c r="D26" s="156"/>
      <c r="E26" s="156"/>
      <c r="F26" s="156"/>
      <c r="G26" s="156"/>
      <c r="H26" s="157"/>
      <c r="I26" s="265" t="str">
        <f t="shared" si="0"/>
        <v/>
      </c>
      <c r="J26" s="159"/>
      <c r="K26" s="156"/>
      <c r="L26" s="156"/>
      <c r="M26" s="156"/>
      <c r="N26" s="156"/>
      <c r="O26" s="265" t="str">
        <f t="shared" si="1"/>
        <v/>
      </c>
      <c r="P26" s="259" t="str">
        <f>IF('EVAL SER Y DECIDIR'!N26="","",'EVAL SER Y DECIDIR'!N26)</f>
        <v/>
      </c>
      <c r="Q26" s="160" t="str">
        <f>IF(AUTOEVALUACIÓN!C26="","",AUTOEVALUACIÓN!C26)</f>
        <v/>
      </c>
      <c r="R26" s="264" t="str">
        <f t="shared" si="2"/>
        <v/>
      </c>
      <c r="S26" s="191"/>
      <c r="T26" s="191"/>
    </row>
    <row r="27" spans="1:20" s="182" customFormat="1" ht="22.5" customHeight="1" x14ac:dyDescent="0.25">
      <c r="A27" s="183">
        <v>20</v>
      </c>
      <c r="B27" s="188" t="str">
        <f>IF(NOMINA!B20="","",NOMINA!B20)</f>
        <v>VILLARROEL CAMPOS ISAIAS ORIOL</v>
      </c>
      <c r="C27" s="259" t="str">
        <f>IF('EVAL SER Y DECIDIR'!H27="","",'EVAL SER Y DECIDIR'!H27)</f>
        <v/>
      </c>
      <c r="D27" s="156"/>
      <c r="E27" s="156"/>
      <c r="F27" s="156"/>
      <c r="G27" s="156"/>
      <c r="H27" s="157"/>
      <c r="I27" s="265" t="str">
        <f t="shared" si="0"/>
        <v/>
      </c>
      <c r="J27" s="159"/>
      <c r="K27" s="156"/>
      <c r="L27" s="156"/>
      <c r="M27" s="156"/>
      <c r="N27" s="156"/>
      <c r="O27" s="265" t="str">
        <f t="shared" si="1"/>
        <v/>
      </c>
      <c r="P27" s="259" t="str">
        <f>IF('EVAL SER Y DECIDIR'!N27="","",'EVAL SER Y DECIDIR'!N27)</f>
        <v/>
      </c>
      <c r="Q27" s="160" t="str">
        <f>IF(AUTOEVALUACIÓN!C27="","",AUTOEVALUACIÓN!C27)</f>
        <v/>
      </c>
      <c r="R27" s="264" t="str">
        <f t="shared" si="2"/>
        <v/>
      </c>
      <c r="S27" s="191"/>
      <c r="T27" s="191"/>
    </row>
    <row r="28" spans="1:20" s="182" customFormat="1" ht="22.5" customHeight="1" x14ac:dyDescent="0.25">
      <c r="A28" s="183">
        <v>21</v>
      </c>
      <c r="B28" s="188" t="str">
        <f>IF(NOMINA!B21="","",NOMINA!B21)</f>
        <v xml:space="preserve">  </v>
      </c>
      <c r="C28" s="259" t="str">
        <f>IF('EVAL SER Y DECIDIR'!H28="","",'EVAL SER Y DECIDIR'!H28)</f>
        <v/>
      </c>
      <c r="D28" s="156"/>
      <c r="E28" s="156"/>
      <c r="F28" s="156"/>
      <c r="G28" s="156"/>
      <c r="H28" s="157"/>
      <c r="I28" s="265" t="str">
        <f t="shared" si="0"/>
        <v/>
      </c>
      <c r="J28" s="159"/>
      <c r="K28" s="156"/>
      <c r="L28" s="156"/>
      <c r="M28" s="156"/>
      <c r="N28" s="156"/>
      <c r="O28" s="265" t="str">
        <f t="shared" si="1"/>
        <v/>
      </c>
      <c r="P28" s="259" t="str">
        <f>IF('EVAL SER Y DECIDIR'!N28="","",'EVAL SER Y DECIDIR'!N28)</f>
        <v/>
      </c>
      <c r="Q28" s="160" t="str">
        <f>IF(AUTOEVALUACIÓN!C28="","",AUTOEVALUACIÓN!C28)</f>
        <v/>
      </c>
      <c r="R28" s="264" t="str">
        <f t="shared" si="2"/>
        <v/>
      </c>
      <c r="S28" s="191"/>
      <c r="T28" s="191"/>
    </row>
    <row r="29" spans="1:20" s="182" customFormat="1" ht="22.5" customHeight="1" x14ac:dyDescent="0.25">
      <c r="A29" s="183">
        <v>22</v>
      </c>
      <c r="B29" s="188" t="str">
        <f>IF(NOMINA!B22="","",NOMINA!B22)</f>
        <v xml:space="preserve">  </v>
      </c>
      <c r="C29" s="259" t="str">
        <f>IF('EVAL SER Y DECIDIR'!H29="","",'EVAL SER Y DECIDIR'!H29)</f>
        <v/>
      </c>
      <c r="D29" s="156"/>
      <c r="E29" s="156"/>
      <c r="F29" s="156"/>
      <c r="G29" s="156"/>
      <c r="H29" s="157"/>
      <c r="I29" s="265" t="str">
        <f t="shared" si="0"/>
        <v/>
      </c>
      <c r="J29" s="159"/>
      <c r="K29" s="156"/>
      <c r="L29" s="156"/>
      <c r="M29" s="156"/>
      <c r="N29" s="156"/>
      <c r="O29" s="265" t="str">
        <f t="shared" si="1"/>
        <v/>
      </c>
      <c r="P29" s="259" t="str">
        <f>IF('EVAL SER Y DECIDIR'!N29="","",'EVAL SER Y DECIDIR'!N29)</f>
        <v/>
      </c>
      <c r="Q29" s="160" t="str">
        <f>IF(AUTOEVALUACIÓN!C29="","",AUTOEVALUACIÓN!C29)</f>
        <v/>
      </c>
      <c r="R29" s="264" t="str">
        <f t="shared" si="2"/>
        <v/>
      </c>
      <c r="S29" s="191"/>
      <c r="T29" s="191"/>
    </row>
    <row r="30" spans="1:20" s="182" customFormat="1" ht="22.5" customHeight="1" x14ac:dyDescent="0.25">
      <c r="A30" s="183">
        <v>23</v>
      </c>
      <c r="B30" s="188" t="str">
        <f>IF(NOMINA!B23="","",NOMINA!B23)</f>
        <v xml:space="preserve">  </v>
      </c>
      <c r="C30" s="259" t="str">
        <f>IF('EVAL SER Y DECIDIR'!H30="","",'EVAL SER Y DECIDIR'!H30)</f>
        <v/>
      </c>
      <c r="D30" s="156"/>
      <c r="E30" s="156"/>
      <c r="F30" s="156"/>
      <c r="G30" s="156"/>
      <c r="H30" s="157"/>
      <c r="I30" s="265" t="str">
        <f t="shared" si="0"/>
        <v/>
      </c>
      <c r="J30" s="159"/>
      <c r="K30" s="156"/>
      <c r="L30" s="156"/>
      <c r="M30" s="156"/>
      <c r="N30" s="156"/>
      <c r="O30" s="265" t="str">
        <f t="shared" si="1"/>
        <v/>
      </c>
      <c r="P30" s="259" t="str">
        <f>IF('EVAL SER Y DECIDIR'!N30="","",'EVAL SER Y DECIDIR'!N30)</f>
        <v/>
      </c>
      <c r="Q30" s="160" t="str">
        <f>IF(AUTOEVALUACIÓN!C30="","",AUTOEVALUACIÓN!C30)</f>
        <v/>
      </c>
      <c r="R30" s="264" t="str">
        <f t="shared" si="2"/>
        <v/>
      </c>
      <c r="S30" s="191"/>
      <c r="T30" s="191"/>
    </row>
    <row r="31" spans="1:20" s="182" customFormat="1" ht="22.5" customHeight="1" x14ac:dyDescent="0.25">
      <c r="A31" s="183">
        <v>24</v>
      </c>
      <c r="B31" s="188" t="str">
        <f>IF(NOMINA!B24="","",NOMINA!B24)</f>
        <v xml:space="preserve">  </v>
      </c>
      <c r="C31" s="259" t="str">
        <f>IF('EVAL SER Y DECIDIR'!H31="","",'EVAL SER Y DECIDIR'!H31)</f>
        <v/>
      </c>
      <c r="D31" s="156"/>
      <c r="E31" s="156"/>
      <c r="F31" s="156"/>
      <c r="G31" s="156"/>
      <c r="H31" s="157"/>
      <c r="I31" s="265" t="str">
        <f t="shared" si="0"/>
        <v/>
      </c>
      <c r="J31" s="159"/>
      <c r="K31" s="156"/>
      <c r="L31" s="156"/>
      <c r="M31" s="156"/>
      <c r="N31" s="156"/>
      <c r="O31" s="265" t="str">
        <f t="shared" si="1"/>
        <v/>
      </c>
      <c r="P31" s="259" t="str">
        <f>IF('EVAL SER Y DECIDIR'!N31="","",'EVAL SER Y DECIDIR'!N31)</f>
        <v/>
      </c>
      <c r="Q31" s="160" t="str">
        <f>IF(AUTOEVALUACIÓN!C31="","",AUTOEVALUACIÓN!C31)</f>
        <v/>
      </c>
      <c r="R31" s="264" t="str">
        <f t="shared" si="2"/>
        <v/>
      </c>
      <c r="S31" s="191"/>
      <c r="T31" s="191"/>
    </row>
    <row r="32" spans="1:20" s="182" customFormat="1" ht="22.5" customHeight="1" x14ac:dyDescent="0.25">
      <c r="A32" s="183">
        <v>25</v>
      </c>
      <c r="B32" s="188" t="str">
        <f>IF(NOMINA!B25="","",NOMINA!B25)</f>
        <v xml:space="preserve">  </v>
      </c>
      <c r="C32" s="259" t="str">
        <f>IF('EVAL SER Y DECIDIR'!H32="","",'EVAL SER Y DECIDIR'!H32)</f>
        <v/>
      </c>
      <c r="D32" s="156"/>
      <c r="E32" s="156"/>
      <c r="F32" s="156"/>
      <c r="G32" s="156"/>
      <c r="H32" s="157"/>
      <c r="I32" s="265" t="str">
        <f t="shared" si="0"/>
        <v/>
      </c>
      <c r="J32" s="159"/>
      <c r="K32" s="156"/>
      <c r="L32" s="156"/>
      <c r="M32" s="156"/>
      <c r="N32" s="156"/>
      <c r="O32" s="265" t="str">
        <f t="shared" si="1"/>
        <v/>
      </c>
      <c r="P32" s="259" t="str">
        <f>IF('EVAL SER Y DECIDIR'!N32="","",'EVAL SER Y DECIDIR'!N32)</f>
        <v/>
      </c>
      <c r="Q32" s="160" t="str">
        <f>IF(AUTOEVALUACIÓN!C32="","",AUTOEVALUACIÓN!C32)</f>
        <v/>
      </c>
      <c r="R32" s="264" t="str">
        <f t="shared" si="2"/>
        <v/>
      </c>
      <c r="S32" s="191"/>
      <c r="T32" s="191"/>
    </row>
    <row r="33" spans="1:20" s="182" customFormat="1" ht="18.95" hidden="1" customHeight="1" x14ac:dyDescent="0.25">
      <c r="A33" s="183">
        <v>26</v>
      </c>
      <c r="B33" s="188" t="str">
        <f>IF(NOMINA!B26="","",NOMINA!B26)</f>
        <v xml:space="preserve">  </v>
      </c>
      <c r="C33" s="259" t="str">
        <f>IF('EVAL SER Y DECIDIR'!H33="","",'EVAL SER Y DECIDIR'!H33)</f>
        <v/>
      </c>
      <c r="D33" s="156"/>
      <c r="E33" s="156"/>
      <c r="F33" s="156"/>
      <c r="G33" s="156"/>
      <c r="H33" s="157"/>
      <c r="I33" s="265" t="str">
        <f t="shared" si="0"/>
        <v/>
      </c>
      <c r="J33" s="159"/>
      <c r="K33" s="156"/>
      <c r="L33" s="156"/>
      <c r="M33" s="156"/>
      <c r="N33" s="156"/>
      <c r="O33" s="265" t="str">
        <f t="shared" si="1"/>
        <v/>
      </c>
      <c r="P33" s="259" t="str">
        <f>IF('EVAL SER Y DECIDIR'!N33="","",'EVAL SER Y DECIDIR'!N33)</f>
        <v/>
      </c>
      <c r="Q33" s="160" t="str">
        <f>IF(AUTOEVALUACIÓN!C33="","",AUTOEVALUACIÓN!C33)</f>
        <v/>
      </c>
      <c r="R33" s="264" t="str">
        <f t="shared" si="2"/>
        <v/>
      </c>
      <c r="S33" s="191"/>
      <c r="T33" s="191"/>
    </row>
    <row r="34" spans="1:20" s="182" customFormat="1" ht="18.95" hidden="1" customHeight="1" x14ac:dyDescent="0.25">
      <c r="A34" s="183">
        <v>27</v>
      </c>
      <c r="B34" s="188" t="str">
        <f>IF(NOMINA!B27="","",NOMINA!B27)</f>
        <v xml:space="preserve">  </v>
      </c>
      <c r="C34" s="259" t="str">
        <f>IF('EVAL SER Y DECIDIR'!H34="","",'EVAL SER Y DECIDIR'!H34)</f>
        <v/>
      </c>
      <c r="D34" s="156"/>
      <c r="E34" s="156"/>
      <c r="F34" s="156"/>
      <c r="G34" s="156"/>
      <c r="H34" s="157"/>
      <c r="I34" s="265" t="str">
        <f t="shared" si="0"/>
        <v/>
      </c>
      <c r="J34" s="159"/>
      <c r="K34" s="156"/>
      <c r="L34" s="156"/>
      <c r="M34" s="156"/>
      <c r="N34" s="156"/>
      <c r="O34" s="265" t="str">
        <f t="shared" si="1"/>
        <v/>
      </c>
      <c r="P34" s="259" t="str">
        <f>IF('EVAL SER Y DECIDIR'!N34="","",'EVAL SER Y DECIDIR'!N34)</f>
        <v/>
      </c>
      <c r="Q34" s="160" t="str">
        <f>IF(AUTOEVALUACIÓN!C34="","",AUTOEVALUACIÓN!C34)</f>
        <v/>
      </c>
      <c r="R34" s="264" t="str">
        <f t="shared" si="2"/>
        <v/>
      </c>
      <c r="S34" s="191"/>
      <c r="T34" s="191"/>
    </row>
    <row r="35" spans="1:20" s="182" customFormat="1" ht="18.95" hidden="1" customHeight="1" x14ac:dyDescent="0.25">
      <c r="A35" s="183">
        <v>28</v>
      </c>
      <c r="B35" s="188" t="str">
        <f>IF(NOMINA!B28="","",NOMINA!B28)</f>
        <v xml:space="preserve">  </v>
      </c>
      <c r="C35" s="259" t="str">
        <f>IF('EVAL SER Y DECIDIR'!H35="","",'EVAL SER Y DECIDIR'!H35)</f>
        <v/>
      </c>
      <c r="D35" s="156"/>
      <c r="E35" s="156"/>
      <c r="F35" s="156"/>
      <c r="G35" s="156"/>
      <c r="H35" s="157"/>
      <c r="I35" s="265" t="str">
        <f t="shared" si="0"/>
        <v/>
      </c>
      <c r="J35" s="159"/>
      <c r="K35" s="156"/>
      <c r="L35" s="156"/>
      <c r="M35" s="156"/>
      <c r="N35" s="156"/>
      <c r="O35" s="265" t="str">
        <f t="shared" si="1"/>
        <v/>
      </c>
      <c r="P35" s="259" t="str">
        <f>IF('EVAL SER Y DECIDIR'!N35="","",'EVAL SER Y DECIDIR'!N35)</f>
        <v/>
      </c>
      <c r="Q35" s="160" t="str">
        <f>IF(AUTOEVALUACIÓN!C35="","",AUTOEVALUACIÓN!C35)</f>
        <v/>
      </c>
      <c r="R35" s="264" t="str">
        <f t="shared" si="2"/>
        <v/>
      </c>
      <c r="S35" s="191"/>
      <c r="T35" s="191"/>
    </row>
    <row r="36" spans="1:20" s="182" customFormat="1" ht="18.95" hidden="1" customHeight="1" x14ac:dyDescent="0.25">
      <c r="A36" s="183">
        <v>29</v>
      </c>
      <c r="B36" s="188" t="str">
        <f>IF(NOMINA!B29="","",NOMINA!B29)</f>
        <v xml:space="preserve">  </v>
      </c>
      <c r="C36" s="259" t="str">
        <f>IF('EVAL SER Y DECIDIR'!H36="","",'EVAL SER Y DECIDIR'!H36)</f>
        <v/>
      </c>
      <c r="D36" s="156"/>
      <c r="E36" s="156"/>
      <c r="F36" s="156"/>
      <c r="G36" s="156"/>
      <c r="H36" s="157"/>
      <c r="I36" s="265" t="str">
        <f t="shared" si="0"/>
        <v/>
      </c>
      <c r="J36" s="159"/>
      <c r="K36" s="156"/>
      <c r="L36" s="156"/>
      <c r="M36" s="156"/>
      <c r="N36" s="156"/>
      <c r="O36" s="265" t="str">
        <f t="shared" si="1"/>
        <v/>
      </c>
      <c r="P36" s="259" t="str">
        <f>IF('EVAL SER Y DECIDIR'!N36="","",'EVAL SER Y DECIDIR'!N36)</f>
        <v/>
      </c>
      <c r="Q36" s="160" t="str">
        <f>IF(AUTOEVALUACIÓN!C36="","",AUTOEVALUACIÓN!C36)</f>
        <v/>
      </c>
      <c r="R36" s="264" t="str">
        <f t="shared" si="2"/>
        <v/>
      </c>
      <c r="S36" s="191"/>
      <c r="T36" s="191"/>
    </row>
    <row r="37" spans="1:20" s="182" customFormat="1" ht="18.95" hidden="1" customHeight="1" x14ac:dyDescent="0.25">
      <c r="A37" s="183">
        <v>30</v>
      </c>
      <c r="B37" s="188" t="str">
        <f>IF(NOMINA!B30="","",NOMINA!B30)</f>
        <v xml:space="preserve">  </v>
      </c>
      <c r="C37" s="259" t="str">
        <f>IF('EVAL SER Y DECIDIR'!H37="","",'EVAL SER Y DECIDIR'!H37)</f>
        <v/>
      </c>
      <c r="D37" s="156"/>
      <c r="E37" s="156"/>
      <c r="F37" s="156"/>
      <c r="G37" s="156"/>
      <c r="H37" s="157"/>
      <c r="I37" s="265" t="str">
        <f t="shared" si="0"/>
        <v/>
      </c>
      <c r="J37" s="159"/>
      <c r="K37" s="156"/>
      <c r="L37" s="156"/>
      <c r="M37" s="156"/>
      <c r="N37" s="156"/>
      <c r="O37" s="265" t="str">
        <f t="shared" si="1"/>
        <v/>
      </c>
      <c r="P37" s="259" t="str">
        <f>IF('EVAL SER Y DECIDIR'!N37="","",'EVAL SER Y DECIDIR'!N37)</f>
        <v/>
      </c>
      <c r="Q37" s="160" t="str">
        <f>IF(AUTOEVALUACIÓN!C37="","",AUTOEVALUACIÓN!C37)</f>
        <v/>
      </c>
      <c r="R37" s="264" t="str">
        <f t="shared" si="2"/>
        <v/>
      </c>
      <c r="S37" s="191"/>
      <c r="T37" s="191"/>
    </row>
    <row r="38" spans="1:20" s="182" customFormat="1" ht="16.5" hidden="1" customHeight="1" x14ac:dyDescent="0.25">
      <c r="A38" s="183">
        <v>31</v>
      </c>
      <c r="B38" s="188" t="str">
        <f>IF(NOMINA!B31="","",NOMINA!B31)</f>
        <v xml:space="preserve">  </v>
      </c>
      <c r="C38" s="259" t="str">
        <f>IF('EVAL SER Y DECIDIR'!H38="","",'EVAL SER Y DECIDIR'!H38)</f>
        <v/>
      </c>
      <c r="D38" s="156"/>
      <c r="E38" s="156"/>
      <c r="F38" s="156"/>
      <c r="G38" s="156"/>
      <c r="H38" s="157"/>
      <c r="I38" s="265" t="str">
        <f t="shared" si="0"/>
        <v/>
      </c>
      <c r="J38" s="159"/>
      <c r="K38" s="156"/>
      <c r="L38" s="156"/>
      <c r="M38" s="156"/>
      <c r="N38" s="156"/>
      <c r="O38" s="265" t="str">
        <f t="shared" si="1"/>
        <v/>
      </c>
      <c r="P38" s="259" t="str">
        <f>IF('EVAL SER Y DECIDIR'!N38="","",'EVAL SER Y DECIDIR'!N38)</f>
        <v/>
      </c>
      <c r="Q38" s="160" t="str">
        <f>IF(AUTOEVALUACIÓN!C38="","",AUTOEVALUACIÓN!C38)</f>
        <v/>
      </c>
      <c r="R38" s="264" t="str">
        <f t="shared" si="2"/>
        <v/>
      </c>
      <c r="S38" s="191"/>
      <c r="T38" s="191"/>
    </row>
    <row r="39" spans="1:20" s="182" customFormat="1" ht="16.5" hidden="1" customHeight="1" x14ac:dyDescent="0.25">
      <c r="A39" s="183">
        <v>32</v>
      </c>
      <c r="B39" s="188" t="str">
        <f>IF(NOMINA!B32="","",NOMINA!B32)</f>
        <v xml:space="preserve">  </v>
      </c>
      <c r="C39" s="259" t="str">
        <f>IF('EVAL SER Y DECIDIR'!H39="","",'EVAL SER Y DECIDIR'!H39)</f>
        <v/>
      </c>
      <c r="D39" s="156"/>
      <c r="E39" s="156"/>
      <c r="F39" s="156"/>
      <c r="G39" s="156"/>
      <c r="H39" s="157"/>
      <c r="I39" s="265" t="str">
        <f t="shared" si="0"/>
        <v/>
      </c>
      <c r="J39" s="159"/>
      <c r="K39" s="156"/>
      <c r="L39" s="156"/>
      <c r="M39" s="156"/>
      <c r="N39" s="156"/>
      <c r="O39" s="265" t="str">
        <f t="shared" si="1"/>
        <v/>
      </c>
      <c r="P39" s="259" t="str">
        <f>IF('EVAL SER Y DECIDIR'!N39="","",'EVAL SER Y DECIDIR'!N39)</f>
        <v/>
      </c>
      <c r="Q39" s="160" t="str">
        <f>IF(AUTOEVALUACIÓN!C39="","",AUTOEVALUACIÓN!C39)</f>
        <v/>
      </c>
      <c r="R39" s="264" t="str">
        <f t="shared" si="2"/>
        <v/>
      </c>
      <c r="S39" s="191"/>
      <c r="T39" s="191"/>
    </row>
    <row r="40" spans="1:20" s="182" customFormat="1" ht="16.5" hidden="1" customHeight="1" x14ac:dyDescent="0.25">
      <c r="A40" s="183">
        <v>33</v>
      </c>
      <c r="B40" s="188" t="str">
        <f>IF(NOMINA!B33="","",NOMINA!B33)</f>
        <v xml:space="preserve">  </v>
      </c>
      <c r="C40" s="259" t="str">
        <f>IF('EVAL SER Y DECIDIR'!H40="","",'EVAL SER Y DECIDIR'!H40)</f>
        <v/>
      </c>
      <c r="D40" s="156"/>
      <c r="E40" s="156"/>
      <c r="F40" s="156"/>
      <c r="G40" s="156"/>
      <c r="H40" s="157"/>
      <c r="I40" s="265" t="str">
        <f t="shared" si="0"/>
        <v/>
      </c>
      <c r="J40" s="159"/>
      <c r="K40" s="156"/>
      <c r="L40" s="156"/>
      <c r="M40" s="156"/>
      <c r="N40" s="156"/>
      <c r="O40" s="265" t="str">
        <f t="shared" si="1"/>
        <v/>
      </c>
      <c r="P40" s="259" t="str">
        <f>IF('EVAL SER Y DECIDIR'!N40="","",'EVAL SER Y DECIDIR'!N40)</f>
        <v/>
      </c>
      <c r="Q40" s="160" t="str">
        <f>IF(AUTOEVALUACIÓN!C40="","",AUTOEVALUACIÓN!C40)</f>
        <v/>
      </c>
      <c r="R40" s="264" t="str">
        <f t="shared" si="2"/>
        <v/>
      </c>
      <c r="S40" s="191"/>
      <c r="T40" s="191"/>
    </row>
    <row r="41" spans="1:20" s="182" customFormat="1" ht="16.5" hidden="1" customHeight="1" x14ac:dyDescent="0.25">
      <c r="A41" s="183">
        <v>34</v>
      </c>
      <c r="B41" s="188" t="str">
        <f>IF(NOMINA!B34="","",NOMINA!B34)</f>
        <v xml:space="preserve">  </v>
      </c>
      <c r="C41" s="259" t="str">
        <f>IF('EVAL SER Y DECIDIR'!H41="","",'EVAL SER Y DECIDIR'!H41)</f>
        <v/>
      </c>
      <c r="D41" s="156"/>
      <c r="E41" s="156"/>
      <c r="F41" s="156"/>
      <c r="G41" s="156"/>
      <c r="H41" s="157"/>
      <c r="I41" s="265" t="str">
        <f t="shared" si="0"/>
        <v/>
      </c>
      <c r="J41" s="159"/>
      <c r="K41" s="156"/>
      <c r="L41" s="156"/>
      <c r="M41" s="156"/>
      <c r="N41" s="156"/>
      <c r="O41" s="265" t="str">
        <f t="shared" si="1"/>
        <v/>
      </c>
      <c r="P41" s="259" t="str">
        <f>IF('EVAL SER Y DECIDIR'!N41="","",'EVAL SER Y DECIDIR'!N41)</f>
        <v/>
      </c>
      <c r="Q41" s="160" t="str">
        <f>IF(AUTOEVALUACIÓN!C41="","",AUTOEVALUACIÓN!C41)</f>
        <v/>
      </c>
      <c r="R41" s="264" t="str">
        <f t="shared" si="2"/>
        <v/>
      </c>
      <c r="S41" s="191"/>
      <c r="T41" s="191"/>
    </row>
    <row r="42" spans="1:20" s="182" customFormat="1" ht="16.5" hidden="1" customHeight="1" x14ac:dyDescent="0.25">
      <c r="A42" s="183">
        <v>35</v>
      </c>
      <c r="B42" s="188" t="str">
        <f>IF(NOMINA!B35="","",NOMINA!B35)</f>
        <v xml:space="preserve">  </v>
      </c>
      <c r="C42" s="259" t="str">
        <f>IF('EVAL SER Y DECIDIR'!H42="","",'EVAL SER Y DECIDIR'!H42)</f>
        <v/>
      </c>
      <c r="D42" s="156"/>
      <c r="E42" s="156"/>
      <c r="F42" s="156"/>
      <c r="G42" s="156"/>
      <c r="H42" s="157"/>
      <c r="I42" s="265" t="str">
        <f t="shared" si="0"/>
        <v/>
      </c>
      <c r="J42" s="159"/>
      <c r="K42" s="156"/>
      <c r="L42" s="156"/>
      <c r="M42" s="156"/>
      <c r="N42" s="156"/>
      <c r="O42" s="265" t="str">
        <f t="shared" si="1"/>
        <v/>
      </c>
      <c r="P42" s="259" t="str">
        <f>IF('EVAL SER Y DECIDIR'!N42="","",'EVAL SER Y DECIDIR'!N42)</f>
        <v/>
      </c>
      <c r="Q42" s="160" t="str">
        <f>IF(AUTOEVALUACIÓN!C42="","",AUTOEVALUACIÓN!C42)</f>
        <v/>
      </c>
      <c r="R42" s="264" t="str">
        <f t="shared" si="2"/>
        <v/>
      </c>
      <c r="S42" s="191"/>
      <c r="T42" s="191"/>
    </row>
    <row r="43" spans="1:20" s="182" customFormat="1" ht="15.6" hidden="1" customHeight="1" x14ac:dyDescent="0.25">
      <c r="A43" s="183">
        <v>36</v>
      </c>
      <c r="B43" s="188" t="str">
        <f>IF(NOMINA!B36="","",NOMINA!B36)</f>
        <v xml:space="preserve">  </v>
      </c>
      <c r="C43" s="259" t="str">
        <f>IF('EVAL SER Y DECIDIR'!H43="","",'EVAL SER Y DECIDIR'!H43)</f>
        <v/>
      </c>
      <c r="D43" s="156"/>
      <c r="E43" s="156"/>
      <c r="F43" s="156"/>
      <c r="G43" s="156"/>
      <c r="H43" s="157"/>
      <c r="I43" s="265" t="str">
        <f t="shared" si="0"/>
        <v/>
      </c>
      <c r="J43" s="159"/>
      <c r="K43" s="156"/>
      <c r="L43" s="156"/>
      <c r="M43" s="156"/>
      <c r="N43" s="156"/>
      <c r="O43" s="265" t="str">
        <f t="shared" si="1"/>
        <v/>
      </c>
      <c r="P43" s="259" t="str">
        <f>IF('EVAL SER Y DECIDIR'!N43="","",'EVAL SER Y DECIDIR'!N43)</f>
        <v/>
      </c>
      <c r="Q43" s="160" t="str">
        <f>IF(AUTOEVALUACIÓN!C43="","",AUTOEVALUACIÓN!C43)</f>
        <v/>
      </c>
      <c r="R43" s="264" t="str">
        <f t="shared" si="2"/>
        <v/>
      </c>
      <c r="S43" s="191"/>
      <c r="T43" s="191"/>
    </row>
    <row r="44" spans="1:20" s="182" customFormat="1" ht="15.6" hidden="1" customHeight="1" x14ac:dyDescent="0.25">
      <c r="A44" s="183">
        <v>37</v>
      </c>
      <c r="B44" s="188" t="str">
        <f>IF(NOMINA!B37="","",NOMINA!B37)</f>
        <v xml:space="preserve">  </v>
      </c>
      <c r="C44" s="259" t="str">
        <f>IF('EVAL SER Y DECIDIR'!H44="","",'EVAL SER Y DECIDIR'!H44)</f>
        <v/>
      </c>
      <c r="D44" s="156"/>
      <c r="E44" s="156"/>
      <c r="F44" s="156"/>
      <c r="G44" s="156"/>
      <c r="H44" s="157"/>
      <c r="I44" s="265" t="str">
        <f t="shared" si="0"/>
        <v/>
      </c>
      <c r="J44" s="159"/>
      <c r="K44" s="156"/>
      <c r="L44" s="156"/>
      <c r="M44" s="156"/>
      <c r="N44" s="156"/>
      <c r="O44" s="265" t="str">
        <f t="shared" si="1"/>
        <v/>
      </c>
      <c r="P44" s="259" t="str">
        <f>IF('EVAL SER Y DECIDIR'!N44="","",'EVAL SER Y DECIDIR'!N44)</f>
        <v/>
      </c>
      <c r="Q44" s="160" t="str">
        <f>IF(AUTOEVALUACIÓN!C44="","",AUTOEVALUACIÓN!C44)</f>
        <v/>
      </c>
      <c r="R44" s="264" t="str">
        <f t="shared" si="2"/>
        <v/>
      </c>
      <c r="S44" s="191"/>
      <c r="T44" s="191"/>
    </row>
    <row r="45" spans="1:20" s="182" customFormat="1" ht="15.6" hidden="1" customHeight="1" x14ac:dyDescent="0.25">
      <c r="A45" s="183">
        <v>38</v>
      </c>
      <c r="B45" s="188" t="str">
        <f>IF(NOMINA!B38="","",NOMINA!B38)</f>
        <v xml:space="preserve">  </v>
      </c>
      <c r="C45" s="259" t="str">
        <f>IF('EVAL SER Y DECIDIR'!H45="","",'EVAL SER Y DECIDIR'!H45)</f>
        <v/>
      </c>
      <c r="D45" s="156"/>
      <c r="E45" s="156"/>
      <c r="F45" s="156"/>
      <c r="G45" s="156"/>
      <c r="H45" s="157"/>
      <c r="I45" s="265" t="str">
        <f t="shared" si="0"/>
        <v/>
      </c>
      <c r="J45" s="159"/>
      <c r="K45" s="156"/>
      <c r="L45" s="156"/>
      <c r="M45" s="156"/>
      <c r="N45" s="156"/>
      <c r="O45" s="265" t="str">
        <f t="shared" si="1"/>
        <v/>
      </c>
      <c r="P45" s="259" t="str">
        <f>IF('EVAL SER Y DECIDIR'!N45="","",'EVAL SER Y DECIDIR'!N45)</f>
        <v/>
      </c>
      <c r="Q45" s="160" t="str">
        <f>IF(AUTOEVALUACIÓN!C45="","",AUTOEVALUACIÓN!C45)</f>
        <v/>
      </c>
      <c r="R45" s="264" t="str">
        <f t="shared" si="2"/>
        <v/>
      </c>
    </row>
    <row r="46" spans="1:20" s="182" customFormat="1" ht="14.45" hidden="1" customHeight="1" x14ac:dyDescent="0.25">
      <c r="A46" s="183">
        <v>39</v>
      </c>
      <c r="B46" s="188" t="str">
        <f>IF(NOMINA!B39="","",NOMINA!B39)</f>
        <v xml:space="preserve">  </v>
      </c>
      <c r="C46" s="259" t="str">
        <f>IF('EVAL SER Y DECIDIR'!H46="","",'EVAL SER Y DECIDIR'!H46)</f>
        <v/>
      </c>
      <c r="D46" s="156"/>
      <c r="E46" s="156"/>
      <c r="F46" s="156"/>
      <c r="G46" s="156"/>
      <c r="H46" s="157"/>
      <c r="I46" s="265" t="str">
        <f t="shared" si="0"/>
        <v/>
      </c>
      <c r="J46" s="159"/>
      <c r="K46" s="156"/>
      <c r="L46" s="156"/>
      <c r="M46" s="156"/>
      <c r="N46" s="156"/>
      <c r="O46" s="265" t="str">
        <f t="shared" si="1"/>
        <v/>
      </c>
      <c r="P46" s="259" t="str">
        <f>IF('EVAL SER Y DECIDIR'!N46="","",'EVAL SER Y DECIDIR'!N46)</f>
        <v/>
      </c>
      <c r="Q46" s="160" t="str">
        <f>IF(AUTOEVALUACIÓN!C46="","",AUTOEVALUACIÓN!C46)</f>
        <v/>
      </c>
      <c r="R46" s="264" t="str">
        <f t="shared" si="2"/>
        <v/>
      </c>
    </row>
    <row r="47" spans="1:20" s="182" customFormat="1" ht="14.45" hidden="1" customHeight="1" x14ac:dyDescent="0.25">
      <c r="A47" s="183">
        <v>40</v>
      </c>
      <c r="B47" s="188" t="str">
        <f>IF(NOMINA!B40="","",NOMINA!B40)</f>
        <v xml:space="preserve">  </v>
      </c>
      <c r="C47" s="259" t="str">
        <f>IF('EVAL SER Y DECIDIR'!H47="","",'EVAL SER Y DECIDIR'!H47)</f>
        <v/>
      </c>
      <c r="D47" s="156"/>
      <c r="E47" s="156"/>
      <c r="F47" s="156"/>
      <c r="G47" s="156"/>
      <c r="H47" s="157"/>
      <c r="I47" s="265" t="str">
        <f t="shared" si="0"/>
        <v/>
      </c>
      <c r="J47" s="159"/>
      <c r="K47" s="156"/>
      <c r="L47" s="156"/>
      <c r="M47" s="156"/>
      <c r="N47" s="156"/>
      <c r="O47" s="265" t="str">
        <f t="shared" si="1"/>
        <v/>
      </c>
      <c r="P47" s="259" t="str">
        <f>IF('EVAL SER Y DECIDIR'!N47="","",'EVAL SER Y DECIDIR'!N47)</f>
        <v/>
      </c>
      <c r="Q47" s="160" t="str">
        <f>IF(AUTOEVALUACIÓN!C47="","",AUTOEVALUACIÓN!C47)</f>
        <v/>
      </c>
      <c r="R47" s="264" t="str">
        <f t="shared" si="2"/>
        <v/>
      </c>
    </row>
    <row r="48" spans="1:20" s="182" customFormat="1" ht="14.45" hidden="1" customHeight="1" x14ac:dyDescent="0.25">
      <c r="A48" s="183">
        <v>41</v>
      </c>
      <c r="B48" s="188" t="str">
        <f>IF(NOMINA!B41="","",NOMINA!B41)</f>
        <v xml:space="preserve">  </v>
      </c>
      <c r="C48" s="259" t="str">
        <f>IF('EVAL SER Y DECIDIR'!H48="","",'EVAL SER Y DECIDIR'!H48)</f>
        <v/>
      </c>
      <c r="D48" s="156"/>
      <c r="E48" s="156"/>
      <c r="F48" s="156"/>
      <c r="G48" s="156"/>
      <c r="H48" s="157"/>
      <c r="I48" s="265" t="str">
        <f t="shared" si="0"/>
        <v/>
      </c>
      <c r="J48" s="159"/>
      <c r="K48" s="156"/>
      <c r="L48" s="156"/>
      <c r="M48" s="156"/>
      <c r="N48" s="156"/>
      <c r="O48" s="265" t="str">
        <f t="shared" si="1"/>
        <v/>
      </c>
      <c r="P48" s="259" t="str">
        <f>IF('EVAL SER Y DECIDIR'!N48="","",'EVAL SER Y DECIDIR'!N48)</f>
        <v/>
      </c>
      <c r="Q48" s="160" t="str">
        <f>IF(AUTOEVALUACIÓN!C48="","",AUTOEVALUACIÓN!C48)</f>
        <v/>
      </c>
      <c r="R48" s="264" t="str">
        <f t="shared" si="2"/>
        <v/>
      </c>
    </row>
    <row r="49" spans="1:18" s="182" customFormat="1" ht="14.45" hidden="1" customHeight="1" x14ac:dyDescent="0.25">
      <c r="A49" s="183">
        <v>42</v>
      </c>
      <c r="B49" s="188" t="str">
        <f>IF(NOMINA!B42="","",NOMINA!B42)</f>
        <v xml:space="preserve">  </v>
      </c>
      <c r="C49" s="259" t="str">
        <f>IF('EVAL SER Y DECIDIR'!H49="","",'EVAL SER Y DECIDIR'!H49)</f>
        <v/>
      </c>
      <c r="D49" s="156"/>
      <c r="E49" s="156"/>
      <c r="F49" s="156"/>
      <c r="G49" s="156"/>
      <c r="H49" s="157"/>
      <c r="I49" s="265" t="str">
        <f t="shared" si="0"/>
        <v/>
      </c>
      <c r="J49" s="159"/>
      <c r="K49" s="156"/>
      <c r="L49" s="156"/>
      <c r="M49" s="156"/>
      <c r="N49" s="156"/>
      <c r="O49" s="265" t="str">
        <f t="shared" si="1"/>
        <v/>
      </c>
      <c r="P49" s="259" t="str">
        <f>IF('EVAL SER Y DECIDIR'!N49="","",'EVAL SER Y DECIDIR'!N49)</f>
        <v/>
      </c>
      <c r="Q49" s="160" t="str">
        <f>IF(AUTOEVALUACIÓN!C49="","",AUTOEVALUACIÓN!C49)</f>
        <v/>
      </c>
      <c r="R49" s="264" t="str">
        <f t="shared" si="2"/>
        <v/>
      </c>
    </row>
    <row r="50" spans="1:18" s="182" customFormat="1" ht="15" hidden="1" customHeight="1" x14ac:dyDescent="0.25">
      <c r="A50" s="183">
        <v>43</v>
      </c>
      <c r="B50" s="188" t="str">
        <f>IF(NOMINA!B43="","",NOMINA!B43)</f>
        <v xml:space="preserve">  </v>
      </c>
      <c r="C50" s="259" t="str">
        <f>IF('EVAL SER Y DECIDIR'!H50="","",'EVAL SER Y DECIDIR'!H50)</f>
        <v/>
      </c>
      <c r="D50" s="156"/>
      <c r="E50" s="156"/>
      <c r="F50" s="156"/>
      <c r="G50" s="156"/>
      <c r="H50" s="157"/>
      <c r="I50" s="265" t="str">
        <f t="shared" si="0"/>
        <v/>
      </c>
      <c r="J50" s="159"/>
      <c r="K50" s="156"/>
      <c r="L50" s="156"/>
      <c r="M50" s="156"/>
      <c r="N50" s="156"/>
      <c r="O50" s="265" t="str">
        <f t="shared" si="1"/>
        <v/>
      </c>
      <c r="P50" s="259" t="str">
        <f>IF('EVAL SER Y DECIDIR'!N50="","",'EVAL SER Y DECIDIR'!N50)</f>
        <v/>
      </c>
      <c r="Q50" s="160" t="str">
        <f>IF(AUTOEVALUACIÓN!C50="","",AUTOEVALUACIÓN!C50)</f>
        <v/>
      </c>
      <c r="R50" s="264" t="str">
        <f t="shared" si="2"/>
        <v/>
      </c>
    </row>
    <row r="51" spans="1:18" s="182" customFormat="1" ht="15" hidden="1" customHeight="1" x14ac:dyDescent="0.25">
      <c r="A51" s="183">
        <v>44</v>
      </c>
      <c r="B51" s="188" t="str">
        <f>IF(NOMINA!B44="","",NOMINA!B44)</f>
        <v xml:space="preserve">  </v>
      </c>
      <c r="C51" s="259" t="str">
        <f>IF('EVAL SER Y DECIDIR'!H51="","",'EVAL SER Y DECIDIR'!H51)</f>
        <v/>
      </c>
      <c r="D51" s="156"/>
      <c r="E51" s="156"/>
      <c r="F51" s="156"/>
      <c r="G51" s="156"/>
      <c r="H51" s="157"/>
      <c r="I51" s="265" t="str">
        <f t="shared" si="0"/>
        <v/>
      </c>
      <c r="J51" s="159"/>
      <c r="K51" s="156"/>
      <c r="L51" s="156"/>
      <c r="M51" s="156"/>
      <c r="N51" s="156"/>
      <c r="O51" s="265" t="str">
        <f t="shared" si="1"/>
        <v/>
      </c>
      <c r="P51" s="259" t="str">
        <f>IF('EVAL SER Y DECIDIR'!N51="","",'EVAL SER Y DECIDIR'!N51)</f>
        <v/>
      </c>
      <c r="Q51" s="160" t="str">
        <f>IF(AUTOEVALUACIÓN!C51="","",AUTOEVALUACIÓN!C51)</f>
        <v/>
      </c>
      <c r="R51" s="264" t="str">
        <f t="shared" si="2"/>
        <v/>
      </c>
    </row>
    <row r="52" spans="1:18" s="182" customFormat="1" ht="15" hidden="1" customHeight="1" x14ac:dyDescent="0.25">
      <c r="A52" s="183">
        <v>45</v>
      </c>
      <c r="B52" s="188" t="str">
        <f>IF(NOMINA!B45="","",NOMINA!B45)</f>
        <v xml:space="preserve">  </v>
      </c>
      <c r="C52" s="259" t="str">
        <f>IF('EVAL SER Y DECIDIR'!H52="","",'EVAL SER Y DECIDIR'!H52)</f>
        <v/>
      </c>
      <c r="D52" s="156"/>
      <c r="E52" s="156"/>
      <c r="F52" s="156"/>
      <c r="G52" s="156"/>
      <c r="H52" s="157"/>
      <c r="I52" s="265" t="str">
        <f t="shared" si="0"/>
        <v/>
      </c>
      <c r="J52" s="159"/>
      <c r="K52" s="156"/>
      <c r="L52" s="156"/>
      <c r="M52" s="156"/>
      <c r="N52" s="156"/>
      <c r="O52" s="265" t="str">
        <f t="shared" si="1"/>
        <v/>
      </c>
      <c r="P52" s="259" t="str">
        <f>IF('EVAL SER Y DECIDIR'!N52="","",'EVAL SER Y DECIDIR'!N52)</f>
        <v/>
      </c>
      <c r="Q52" s="160" t="str">
        <f>IF(AUTOEVALUACIÓN!C52="","",AUTOEVALUACIÓN!C52)</f>
        <v/>
      </c>
      <c r="R52" s="264" t="str">
        <f t="shared" si="2"/>
        <v/>
      </c>
    </row>
    <row r="53" spans="1:18" s="182" customFormat="1" ht="15" hidden="1" customHeight="1" x14ac:dyDescent="0.25">
      <c r="A53" s="183">
        <v>46</v>
      </c>
      <c r="B53" s="188" t="str">
        <f>IF(NOMINA!B46="","",NOMINA!B46)</f>
        <v/>
      </c>
      <c r="C53" s="155" t="str">
        <f>IF('EVAL SER Y DECIDIR'!H53="","",'EVAL SER Y DECIDIR'!H53)</f>
        <v/>
      </c>
      <c r="D53" s="156"/>
      <c r="E53" s="156"/>
      <c r="F53" s="156"/>
      <c r="G53" s="156"/>
      <c r="H53" s="157"/>
      <c r="I53" s="158" t="str">
        <f t="shared" ref="I53:I55" si="3">IF(ISERROR(ROUND(AVERAGE(D53:H53),0)),"",ROUND(AVERAGE(D53:H53),0))</f>
        <v/>
      </c>
      <c r="J53" s="159"/>
      <c r="K53" s="156"/>
      <c r="L53" s="156"/>
      <c r="M53" s="156"/>
      <c r="N53" s="156"/>
      <c r="O53" s="158" t="str">
        <f t="shared" ref="O53:O55" si="4">IF(ISERROR(ROUND(AVERAGE(J53:N53),0)),"",ROUND(AVERAGE(J53:N53),0))</f>
        <v/>
      </c>
      <c r="P53" s="155" t="str">
        <f>IF('EVAL SER Y DECIDIR'!N53="","",'EVAL SER Y DECIDIR'!N53)</f>
        <v/>
      </c>
      <c r="Q53" s="160" t="str">
        <f>IF(AUTOEVALUACIÓN!C53="","",AUTOEVALUACIÓN!C53)</f>
        <v/>
      </c>
      <c r="R53" s="264" t="str">
        <f t="shared" si="2"/>
        <v/>
      </c>
    </row>
    <row r="54" spans="1:18" s="182" customFormat="1" ht="15" hidden="1" customHeight="1" x14ac:dyDescent="0.25">
      <c r="A54" s="183">
        <v>47</v>
      </c>
      <c r="B54" s="188" t="str">
        <f>IF(NOMINA!B47="","",NOMINA!B47)</f>
        <v/>
      </c>
      <c r="C54" s="155" t="str">
        <f>IF('EVAL SER Y DECIDIR'!H54="","",'EVAL SER Y DECIDIR'!H54)</f>
        <v/>
      </c>
      <c r="D54" s="156"/>
      <c r="E54" s="156"/>
      <c r="F54" s="156"/>
      <c r="G54" s="156"/>
      <c r="H54" s="157"/>
      <c r="I54" s="158" t="str">
        <f t="shared" si="3"/>
        <v/>
      </c>
      <c r="J54" s="159"/>
      <c r="K54" s="156"/>
      <c r="L54" s="156"/>
      <c r="M54" s="156"/>
      <c r="N54" s="156"/>
      <c r="O54" s="158" t="str">
        <f t="shared" si="4"/>
        <v/>
      </c>
      <c r="P54" s="155" t="str">
        <f>IF('EVAL SER Y DECIDIR'!N54="","",'EVAL SER Y DECIDIR'!N54)</f>
        <v/>
      </c>
      <c r="Q54" s="160" t="str">
        <f>IF(AUTOEVALUACIÓN!C54="","",AUTOEVALUACIÓN!C54)</f>
        <v/>
      </c>
      <c r="R54" s="264" t="str">
        <f t="shared" si="2"/>
        <v/>
      </c>
    </row>
    <row r="55" spans="1:18" ht="15" hidden="1" customHeight="1" x14ac:dyDescent="0.25">
      <c r="A55" s="104">
        <v>48</v>
      </c>
      <c r="B55" s="132" t="str">
        <f>IF(NOMINA!B48="","",NOMINA!B48)</f>
        <v/>
      </c>
      <c r="C55" s="155" t="str">
        <f>IF('EVAL SER Y DECIDIR'!H55="","",'EVAL SER Y DECIDIR'!H55)</f>
        <v/>
      </c>
      <c r="D55" s="95"/>
      <c r="E55" s="95"/>
      <c r="F55" s="95"/>
      <c r="G55" s="95"/>
      <c r="H55" s="96"/>
      <c r="I55" s="123" t="str">
        <f t="shared" si="3"/>
        <v/>
      </c>
      <c r="J55" s="94"/>
      <c r="K55" s="95"/>
      <c r="L55" s="95"/>
      <c r="M55" s="95"/>
      <c r="N55" s="95"/>
      <c r="O55" s="123" t="str">
        <f t="shared" si="4"/>
        <v/>
      </c>
      <c r="P55" s="155" t="str">
        <f>IF('EVAL SER Y DECIDIR'!N55="","",'EVAL SER Y DECIDIR'!N55)</f>
        <v/>
      </c>
      <c r="Q55" s="124" t="str">
        <f>IF(AUTOEVALUACIÓN!C55="","",AUTOEVALUACIÓN!C55)</f>
        <v/>
      </c>
      <c r="R55" s="264" t="str">
        <f t="shared" si="2"/>
        <v/>
      </c>
    </row>
  </sheetData>
  <sheetProtection sheet="1" formatCells="0" formatColumns="0" formatRows="0"/>
  <mergeCells count="20">
    <mergeCell ref="L6:L7"/>
    <mergeCell ref="E6:E7"/>
    <mergeCell ref="C5:C7"/>
    <mergeCell ref="P5:P7"/>
    <mergeCell ref="A2:R2"/>
    <mergeCell ref="R5:R7"/>
    <mergeCell ref="A5:A7"/>
    <mergeCell ref="D6:D7"/>
    <mergeCell ref="F6:F7"/>
    <mergeCell ref="G6:G7"/>
    <mergeCell ref="H6:H7"/>
    <mergeCell ref="Q5:Q7"/>
    <mergeCell ref="M6:M7"/>
    <mergeCell ref="J6:J7"/>
    <mergeCell ref="K6:K7"/>
    <mergeCell ref="N6:N7"/>
    <mergeCell ref="O6:O7"/>
    <mergeCell ref="I6:I7"/>
    <mergeCell ref="D5:I5"/>
    <mergeCell ref="J5:O5"/>
  </mergeCells>
  <phoneticPr fontId="53" type="noConversion"/>
  <conditionalFormatting sqref="R8:R55">
    <cfRule type="cellIs" dxfId="9" priority="1" operator="between">
      <formula>1</formula>
      <formula>50</formula>
    </cfRule>
  </conditionalFormatting>
  <dataValidations count="3">
    <dataValidation type="whole" allowBlank="1" showInputMessage="1" showErrorMessage="1" error="Ingrese solo numeros de 1 - 35" sqref="J53:N55 D53:H55" xr:uid="{2D2C9BE0-A929-4A9D-BB75-82771F047978}">
      <formula1>1</formula1>
      <formula2>35</formula2>
    </dataValidation>
    <dataValidation type="whole" allowBlank="1" showInputMessage="1" showErrorMessage="1" error="Ingrese solo numeros de 1 - 40" sqref="J8:N52" xr:uid="{C0341D6E-AE8A-48D8-BD5B-D38A36B1C1A8}">
      <formula1>1</formula1>
      <formula2>40</formula2>
    </dataValidation>
    <dataValidation type="whole" allowBlank="1" showInputMessage="1" showErrorMessage="1" error="Ingrese solo numeros de 1 - 45" sqref="D8:H52" xr:uid="{25D9C683-8869-4331-A05C-15FCE6162077}">
      <formula1>1</formula1>
      <formula2>45</formula2>
    </dataValidation>
  </dataValidations>
  <printOptions horizontalCentered="1"/>
  <pageMargins left="0.47244094488188981" right="0.19685039370078741" top="0.39370078740157483" bottom="0.19685039370078741" header="0.31496062992125984" footer="7.874015748031496E-2"/>
  <pageSetup scale="94" fitToHeight="0" orientation="portrait" horizontalDpi="4294967294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0">
    <tabColor rgb="FFFF0000"/>
  </sheetPr>
  <dimension ref="A1:GX71"/>
  <sheetViews>
    <sheetView view="pageBreakPreview" zoomScale="120" zoomScaleNormal="100" zoomScaleSheetLayoutView="120" zoomScalePageLayoutView="110" workbookViewId="0">
      <selection activeCell="G12" sqref="G12"/>
    </sheetView>
  </sheetViews>
  <sheetFormatPr baseColWidth="10" defaultColWidth="11.42578125" defaultRowHeight="15" x14ac:dyDescent="0.25"/>
  <cols>
    <col min="1" max="1" width="4.42578125" style="127" customWidth="1"/>
    <col min="2" max="2" width="31.140625" style="127" customWidth="1"/>
    <col min="3" max="8" width="4.5703125" style="127" customWidth="1"/>
    <col min="9" max="9" width="4.5703125" style="270" customWidth="1"/>
    <col min="10" max="13" width="4.5703125" style="127" customWidth="1"/>
    <col min="14" max="14" width="5.28515625" style="127" customWidth="1"/>
    <col min="15" max="15" width="15.5703125" style="127" hidden="1" customWidth="1"/>
    <col min="16" max="16" width="6" style="127" hidden="1" customWidth="1"/>
    <col min="17" max="17" width="10.140625" style="127" customWidth="1"/>
    <col min="18" max="18" width="4.42578125" style="127" customWidth="1"/>
    <col min="19" max="19" width="11.42578125" style="127" customWidth="1"/>
    <col min="20" max="16384" width="11.42578125" style="127"/>
  </cols>
  <sheetData>
    <row r="1" spans="1:206" s="126" customFormat="1" ht="23.25" customHeight="1" x14ac:dyDescent="0.25">
      <c r="A1" s="101" t="str">
        <f>NOMINA!$F$1</f>
        <v>U.E. "BEATRIZ HARTMANN DE BEDREGAL"</v>
      </c>
      <c r="G1" s="169" t="str">
        <f>NOMINA!$C$4</f>
        <v>GESTIÓN: 2024</v>
      </c>
      <c r="I1" s="268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  <c r="CS1" s="127"/>
      <c r="CT1" s="127"/>
      <c r="CU1" s="127"/>
      <c r="CV1" s="127"/>
      <c r="CW1" s="127"/>
      <c r="CX1" s="127"/>
      <c r="CY1" s="127"/>
      <c r="CZ1" s="127"/>
      <c r="DA1" s="127"/>
      <c r="DB1" s="127"/>
      <c r="DC1" s="127"/>
      <c r="DD1" s="127"/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  <c r="GC1" s="127"/>
      <c r="GD1" s="127"/>
      <c r="GE1" s="127"/>
      <c r="GF1" s="127"/>
      <c r="GG1" s="127"/>
      <c r="GH1" s="127"/>
      <c r="GI1" s="127"/>
      <c r="GJ1" s="127"/>
      <c r="GK1" s="127"/>
      <c r="GL1" s="127"/>
      <c r="GM1" s="127"/>
      <c r="GN1" s="127"/>
      <c r="GO1" s="127"/>
      <c r="GP1" s="127"/>
      <c r="GQ1" s="127"/>
      <c r="GR1" s="127"/>
      <c r="GS1" s="127"/>
      <c r="GT1" s="127"/>
      <c r="GU1" s="127"/>
      <c r="GV1" s="127"/>
      <c r="GW1" s="127"/>
      <c r="GX1" s="127"/>
    </row>
    <row r="2" spans="1:206" s="126" customFormat="1" ht="23.25" customHeight="1" x14ac:dyDescent="0.25">
      <c r="A2" s="454" t="s">
        <v>170</v>
      </c>
      <c r="B2" s="454"/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128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7"/>
      <c r="AK2" s="127"/>
      <c r="AL2" s="127"/>
      <c r="AM2" s="127"/>
      <c r="AN2" s="127"/>
      <c r="AO2" s="127"/>
      <c r="AP2" s="127"/>
      <c r="AQ2" s="127"/>
      <c r="AR2" s="127"/>
      <c r="AS2" s="127"/>
      <c r="AT2" s="127"/>
      <c r="AU2" s="127"/>
      <c r="AV2" s="127"/>
      <c r="AW2" s="127"/>
      <c r="AX2" s="127"/>
      <c r="AY2" s="127"/>
      <c r="AZ2" s="127"/>
      <c r="BA2" s="127"/>
      <c r="BB2" s="127"/>
      <c r="BC2" s="127"/>
      <c r="BD2" s="127"/>
      <c r="BE2" s="127"/>
      <c r="BF2" s="127"/>
      <c r="BG2" s="127"/>
      <c r="BH2" s="127"/>
      <c r="BI2" s="127"/>
      <c r="BJ2" s="127"/>
      <c r="BK2" s="127"/>
      <c r="BL2" s="127"/>
      <c r="BM2" s="127"/>
      <c r="BN2" s="127"/>
      <c r="BO2" s="127"/>
      <c r="BP2" s="127"/>
      <c r="BQ2" s="127"/>
      <c r="BR2" s="127"/>
      <c r="BS2" s="127"/>
      <c r="BT2" s="127"/>
      <c r="BU2" s="127"/>
      <c r="BV2" s="127"/>
      <c r="BW2" s="127"/>
      <c r="BX2" s="127"/>
      <c r="BY2" s="127"/>
      <c r="BZ2" s="127"/>
      <c r="CA2" s="127"/>
      <c r="CB2" s="127"/>
      <c r="CC2" s="127"/>
      <c r="CD2" s="127"/>
      <c r="CE2" s="127"/>
      <c r="CF2" s="127"/>
      <c r="CG2" s="127"/>
      <c r="CH2" s="127"/>
      <c r="CI2" s="127"/>
      <c r="CJ2" s="127"/>
      <c r="CK2" s="127"/>
      <c r="CL2" s="127"/>
      <c r="CM2" s="127"/>
      <c r="CN2" s="127"/>
      <c r="CO2" s="127"/>
      <c r="CP2" s="127"/>
      <c r="CQ2" s="127"/>
      <c r="CR2" s="127"/>
      <c r="CS2" s="127"/>
      <c r="CT2" s="127"/>
      <c r="CU2" s="127"/>
      <c r="CV2" s="127"/>
      <c r="CW2" s="127"/>
      <c r="CX2" s="127"/>
      <c r="CY2" s="127"/>
      <c r="CZ2" s="127"/>
      <c r="DA2" s="127"/>
      <c r="DB2" s="127"/>
      <c r="DC2" s="127"/>
      <c r="DD2" s="127"/>
      <c r="DE2" s="127"/>
      <c r="DF2" s="127"/>
      <c r="DG2" s="127"/>
      <c r="DH2" s="127"/>
      <c r="DI2" s="127"/>
      <c r="DJ2" s="127"/>
      <c r="DK2" s="127"/>
      <c r="DL2" s="127"/>
      <c r="DM2" s="127"/>
      <c r="DN2" s="127"/>
      <c r="DO2" s="127"/>
      <c r="DP2" s="127"/>
      <c r="DQ2" s="127"/>
      <c r="DR2" s="127"/>
      <c r="DS2" s="127"/>
      <c r="DT2" s="127"/>
      <c r="DU2" s="127"/>
      <c r="DV2" s="127"/>
      <c r="DW2" s="127"/>
      <c r="DX2" s="127"/>
      <c r="DY2" s="127"/>
      <c r="DZ2" s="127"/>
      <c r="EA2" s="127"/>
      <c r="EB2" s="127"/>
      <c r="EC2" s="127"/>
      <c r="ED2" s="127"/>
      <c r="EE2" s="127"/>
      <c r="EF2" s="127"/>
      <c r="EG2" s="127"/>
      <c r="EH2" s="127"/>
      <c r="EI2" s="127"/>
      <c r="EJ2" s="127"/>
      <c r="EK2" s="127"/>
      <c r="EL2" s="127"/>
      <c r="EM2" s="127"/>
      <c r="EN2" s="127"/>
      <c r="EO2" s="127"/>
      <c r="EP2" s="127"/>
      <c r="EQ2" s="127"/>
      <c r="ER2" s="127"/>
      <c r="ES2" s="127"/>
      <c r="ET2" s="127"/>
      <c r="EU2" s="127"/>
      <c r="EV2" s="127"/>
      <c r="EW2" s="127"/>
      <c r="EX2" s="127"/>
      <c r="EY2" s="127"/>
      <c r="EZ2" s="127"/>
      <c r="FA2" s="127"/>
      <c r="FB2" s="127"/>
      <c r="FC2" s="127"/>
      <c r="FD2" s="127"/>
      <c r="FE2" s="127"/>
      <c r="FF2" s="127"/>
      <c r="FG2" s="127"/>
      <c r="FH2" s="127"/>
      <c r="FI2" s="127"/>
      <c r="FJ2" s="127"/>
      <c r="FK2" s="127"/>
      <c r="FL2" s="127"/>
      <c r="FM2" s="127"/>
      <c r="FN2" s="127"/>
      <c r="FO2" s="127"/>
      <c r="FP2" s="127"/>
      <c r="FQ2" s="127"/>
      <c r="FR2" s="127"/>
      <c r="FS2" s="127"/>
      <c r="FT2" s="127"/>
      <c r="FU2" s="127"/>
      <c r="FV2" s="127"/>
      <c r="FW2" s="127"/>
      <c r="FX2" s="127"/>
      <c r="FY2" s="127"/>
      <c r="FZ2" s="127"/>
      <c r="GA2" s="127"/>
      <c r="GB2" s="127"/>
      <c r="GC2" s="127"/>
      <c r="GD2" s="127"/>
      <c r="GE2" s="127"/>
      <c r="GF2" s="127"/>
      <c r="GG2" s="127"/>
      <c r="GH2" s="127"/>
      <c r="GI2" s="127"/>
      <c r="GJ2" s="127"/>
      <c r="GK2" s="127"/>
      <c r="GL2" s="127"/>
      <c r="GM2" s="127"/>
      <c r="GN2" s="127"/>
      <c r="GO2" s="127"/>
      <c r="GP2" s="127"/>
      <c r="GQ2" s="127"/>
      <c r="GR2" s="127"/>
      <c r="GS2" s="127"/>
      <c r="GT2" s="127"/>
      <c r="GU2" s="127"/>
      <c r="GV2" s="127"/>
      <c r="GW2" s="127"/>
      <c r="GX2" s="127"/>
    </row>
    <row r="3" spans="1:206" s="126" customFormat="1" ht="23.25" customHeight="1" x14ac:dyDescent="0.25">
      <c r="A3" s="169" t="str">
        <f>NOMINA!$C$1</f>
        <v>PROFESOR(A): SARA VALDIVIA ARANCIBIA</v>
      </c>
      <c r="B3" s="170"/>
      <c r="C3" s="130"/>
      <c r="D3" s="130"/>
      <c r="E3" s="130"/>
      <c r="F3" s="130"/>
      <c r="G3" s="169" t="str">
        <f>NOMINA!$C$2</f>
        <v>CURSO: 5º "A" PRIMARIA</v>
      </c>
      <c r="I3" s="130"/>
      <c r="K3" s="170"/>
      <c r="L3" s="130"/>
      <c r="M3" s="130"/>
      <c r="N3" s="130"/>
      <c r="O3" s="130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J3" s="127"/>
      <c r="AK3" s="127"/>
      <c r="AL3" s="127"/>
      <c r="AM3" s="127"/>
      <c r="AN3" s="127"/>
      <c r="AO3" s="127"/>
      <c r="AP3" s="127"/>
      <c r="AQ3" s="127"/>
      <c r="AR3" s="127"/>
      <c r="AS3" s="127"/>
      <c r="AT3" s="127"/>
      <c r="AU3" s="127"/>
      <c r="AV3" s="127"/>
      <c r="AW3" s="127"/>
      <c r="AX3" s="127"/>
      <c r="AY3" s="127"/>
      <c r="AZ3" s="127"/>
      <c r="BA3" s="127"/>
      <c r="BB3" s="127"/>
      <c r="BC3" s="127"/>
      <c r="BD3" s="127"/>
      <c r="BE3" s="127"/>
      <c r="BF3" s="127"/>
      <c r="BG3" s="127"/>
      <c r="BH3" s="127"/>
      <c r="BI3" s="127"/>
      <c r="BJ3" s="127"/>
      <c r="BK3" s="127"/>
      <c r="BL3" s="127"/>
      <c r="BM3" s="127"/>
      <c r="BN3" s="127"/>
      <c r="BO3" s="127"/>
      <c r="BP3" s="127"/>
      <c r="BQ3" s="127"/>
      <c r="BR3" s="127"/>
      <c r="BS3" s="127"/>
      <c r="BT3" s="127"/>
      <c r="BU3" s="127"/>
      <c r="BV3" s="127"/>
      <c r="BW3" s="127"/>
      <c r="BX3" s="127"/>
      <c r="BY3" s="127"/>
      <c r="BZ3" s="127"/>
      <c r="CA3" s="127"/>
      <c r="CB3" s="127"/>
      <c r="CC3" s="127"/>
      <c r="CD3" s="127"/>
      <c r="CE3" s="127"/>
      <c r="CF3" s="127"/>
      <c r="CG3" s="127"/>
      <c r="CH3" s="127"/>
      <c r="CI3" s="127"/>
      <c r="CJ3" s="127"/>
      <c r="CK3" s="127"/>
      <c r="CL3" s="127"/>
      <c r="CM3" s="127"/>
      <c r="CN3" s="127"/>
      <c r="CO3" s="127"/>
      <c r="CP3" s="127"/>
      <c r="CQ3" s="127"/>
      <c r="CR3" s="127"/>
      <c r="CS3" s="127"/>
      <c r="CT3" s="127"/>
      <c r="CU3" s="127"/>
      <c r="CV3" s="127"/>
      <c r="CW3" s="127"/>
      <c r="CX3" s="127"/>
      <c r="CY3" s="127"/>
      <c r="CZ3" s="127"/>
      <c r="DA3" s="127"/>
      <c r="DB3" s="127"/>
      <c r="DC3" s="127"/>
      <c r="DD3" s="127"/>
      <c r="DE3" s="127"/>
      <c r="DF3" s="127"/>
      <c r="DG3" s="127"/>
      <c r="DH3" s="127"/>
      <c r="DI3" s="127"/>
      <c r="DJ3" s="127"/>
      <c r="DK3" s="127"/>
      <c r="DL3" s="127"/>
      <c r="DM3" s="127"/>
      <c r="DN3" s="127"/>
      <c r="DO3" s="127"/>
      <c r="DP3" s="127"/>
      <c r="DQ3" s="127"/>
      <c r="DR3" s="127"/>
      <c r="DS3" s="127"/>
      <c r="DT3" s="127"/>
      <c r="DU3" s="127"/>
      <c r="DV3" s="127"/>
      <c r="DW3" s="127"/>
      <c r="DX3" s="127"/>
      <c r="DY3" s="127"/>
      <c r="DZ3" s="127"/>
      <c r="EA3" s="127"/>
      <c r="EB3" s="127"/>
      <c r="EC3" s="127"/>
      <c r="ED3" s="127"/>
      <c r="EE3" s="127"/>
      <c r="EF3" s="127"/>
      <c r="EG3" s="127"/>
      <c r="EH3" s="127"/>
      <c r="EI3" s="127"/>
      <c r="EJ3" s="127"/>
      <c r="EK3" s="127"/>
      <c r="EL3" s="127"/>
      <c r="EM3" s="127"/>
      <c r="EN3" s="127"/>
      <c r="EO3" s="127"/>
      <c r="EP3" s="127"/>
      <c r="EQ3" s="127"/>
      <c r="ER3" s="127"/>
      <c r="ES3" s="127"/>
      <c r="ET3" s="127"/>
      <c r="EU3" s="127"/>
      <c r="EV3" s="127"/>
      <c r="EW3" s="127"/>
      <c r="EX3" s="127"/>
      <c r="EY3" s="127"/>
      <c r="EZ3" s="127"/>
      <c r="FA3" s="127"/>
      <c r="FB3" s="127"/>
      <c r="FC3" s="127"/>
      <c r="FD3" s="127"/>
      <c r="FE3" s="127"/>
      <c r="FF3" s="127"/>
      <c r="FG3" s="127"/>
      <c r="FH3" s="127"/>
      <c r="FI3" s="127"/>
      <c r="FJ3" s="127"/>
      <c r="FK3" s="127"/>
      <c r="FL3" s="127"/>
      <c r="FM3" s="127"/>
      <c r="FN3" s="127"/>
      <c r="FO3" s="127"/>
      <c r="FP3" s="127"/>
      <c r="FQ3" s="127"/>
      <c r="FR3" s="127"/>
      <c r="FS3" s="127"/>
      <c r="FT3" s="127"/>
      <c r="FU3" s="127"/>
      <c r="FV3" s="127"/>
      <c r="FW3" s="127"/>
      <c r="FX3" s="127"/>
      <c r="FY3" s="127"/>
      <c r="FZ3" s="127"/>
      <c r="GA3" s="127"/>
      <c r="GB3" s="127"/>
      <c r="GC3" s="127"/>
      <c r="GD3" s="127"/>
      <c r="GE3" s="127"/>
      <c r="GF3" s="127"/>
      <c r="GG3" s="127"/>
      <c r="GH3" s="127"/>
      <c r="GI3" s="127"/>
      <c r="GJ3" s="127"/>
      <c r="GK3" s="127"/>
      <c r="GL3" s="127"/>
      <c r="GM3" s="127"/>
      <c r="GN3" s="127"/>
      <c r="GO3" s="127"/>
      <c r="GP3" s="127"/>
      <c r="GQ3" s="127"/>
      <c r="GR3" s="127"/>
      <c r="GS3" s="127"/>
      <c r="GT3" s="127"/>
      <c r="GU3" s="127"/>
      <c r="GV3" s="127"/>
      <c r="GW3" s="127"/>
      <c r="GX3" s="127"/>
    </row>
    <row r="4" spans="1:206" s="126" customFormat="1" ht="8.25" customHeight="1" x14ac:dyDescent="0.25">
      <c r="A4" s="102"/>
      <c r="B4" s="103"/>
      <c r="C4" s="129"/>
      <c r="D4" s="129"/>
      <c r="E4" s="129"/>
      <c r="F4" s="129"/>
      <c r="G4" s="129"/>
      <c r="H4" s="129"/>
      <c r="I4" s="129"/>
      <c r="J4" s="102"/>
      <c r="K4" s="103"/>
      <c r="L4" s="129"/>
      <c r="M4" s="130"/>
      <c r="N4" s="129"/>
      <c r="O4" s="130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  <c r="AL4" s="127"/>
      <c r="AM4" s="127"/>
      <c r="AN4" s="127"/>
      <c r="AO4" s="127"/>
      <c r="AP4" s="127"/>
      <c r="AQ4" s="127"/>
      <c r="AR4" s="127"/>
      <c r="AS4" s="127"/>
      <c r="AT4" s="127"/>
      <c r="AU4" s="127"/>
      <c r="AV4" s="127"/>
      <c r="AW4" s="127"/>
      <c r="AX4" s="127"/>
      <c r="AY4" s="127"/>
      <c r="AZ4" s="127"/>
      <c r="BA4" s="127"/>
      <c r="BB4" s="127"/>
      <c r="BC4" s="127"/>
      <c r="BD4" s="127"/>
      <c r="BE4" s="127"/>
      <c r="BF4" s="127"/>
      <c r="BG4" s="127"/>
      <c r="BH4" s="127"/>
      <c r="BI4" s="127"/>
      <c r="BJ4" s="127"/>
      <c r="BK4" s="127"/>
      <c r="BL4" s="127"/>
      <c r="BM4" s="127"/>
      <c r="BN4" s="127"/>
      <c r="BO4" s="127"/>
      <c r="BP4" s="127"/>
      <c r="BQ4" s="127"/>
      <c r="BR4" s="127"/>
      <c r="BS4" s="127"/>
      <c r="BT4" s="127"/>
      <c r="BU4" s="127"/>
      <c r="BV4" s="127"/>
      <c r="BW4" s="127"/>
      <c r="BX4" s="127"/>
      <c r="BY4" s="127"/>
      <c r="BZ4" s="127"/>
      <c r="CA4" s="127"/>
      <c r="CB4" s="127"/>
      <c r="CC4" s="127"/>
      <c r="CD4" s="127"/>
      <c r="CE4" s="127"/>
      <c r="CF4" s="127"/>
      <c r="CG4" s="127"/>
      <c r="CH4" s="127"/>
      <c r="CI4" s="127"/>
      <c r="CJ4" s="127"/>
      <c r="CK4" s="127"/>
      <c r="CL4" s="127"/>
      <c r="CM4" s="127"/>
      <c r="CN4" s="127"/>
      <c r="CO4" s="127"/>
      <c r="CP4" s="127"/>
      <c r="CQ4" s="127"/>
      <c r="CR4" s="127"/>
      <c r="CS4" s="127"/>
      <c r="CT4" s="127"/>
      <c r="CU4" s="127"/>
      <c r="CV4" s="127"/>
      <c r="CW4" s="127"/>
      <c r="CX4" s="127"/>
      <c r="CY4" s="127"/>
      <c r="CZ4" s="127"/>
      <c r="DA4" s="127"/>
      <c r="DB4" s="127"/>
      <c r="DC4" s="127"/>
      <c r="DD4" s="127"/>
      <c r="DE4" s="127"/>
      <c r="DF4" s="127"/>
      <c r="DG4" s="127"/>
      <c r="DH4" s="127"/>
      <c r="DI4" s="127"/>
      <c r="DJ4" s="127"/>
      <c r="DK4" s="127"/>
      <c r="DL4" s="127"/>
      <c r="DM4" s="127"/>
      <c r="DN4" s="127"/>
      <c r="DO4" s="127"/>
      <c r="DP4" s="127"/>
      <c r="DQ4" s="127"/>
      <c r="DR4" s="127"/>
      <c r="DS4" s="127"/>
      <c r="DT4" s="127"/>
      <c r="DU4" s="127"/>
      <c r="DV4" s="127"/>
      <c r="DW4" s="127"/>
      <c r="DX4" s="127"/>
      <c r="DY4" s="127"/>
      <c r="DZ4" s="127"/>
      <c r="EA4" s="127"/>
      <c r="EB4" s="127"/>
      <c r="EC4" s="127"/>
      <c r="ED4" s="127"/>
      <c r="EE4" s="127"/>
      <c r="EF4" s="127"/>
      <c r="EG4" s="127"/>
      <c r="EH4" s="127"/>
      <c r="EI4" s="127"/>
      <c r="EJ4" s="127"/>
      <c r="EK4" s="127"/>
      <c r="EL4" s="127"/>
      <c r="EM4" s="127"/>
      <c r="EN4" s="127"/>
      <c r="EO4" s="127"/>
      <c r="EP4" s="127"/>
      <c r="EQ4" s="127"/>
      <c r="ER4" s="127"/>
      <c r="ES4" s="127"/>
      <c r="ET4" s="127"/>
      <c r="EU4" s="127"/>
      <c r="EV4" s="127"/>
      <c r="EW4" s="127"/>
      <c r="EX4" s="127"/>
      <c r="EY4" s="127"/>
      <c r="EZ4" s="127"/>
      <c r="FA4" s="127"/>
      <c r="FB4" s="127"/>
      <c r="FC4" s="127"/>
      <c r="FD4" s="127"/>
      <c r="FE4" s="127"/>
      <c r="FF4" s="127"/>
      <c r="FG4" s="127"/>
      <c r="FH4" s="127"/>
      <c r="FI4" s="127"/>
      <c r="FJ4" s="127"/>
      <c r="FK4" s="127"/>
      <c r="FL4" s="127"/>
      <c r="FM4" s="127"/>
      <c r="FN4" s="127"/>
      <c r="FO4" s="127"/>
      <c r="FP4" s="127"/>
      <c r="FQ4" s="127"/>
      <c r="FR4" s="127"/>
      <c r="FS4" s="127"/>
      <c r="FT4" s="127"/>
      <c r="FU4" s="127"/>
      <c r="FV4" s="127"/>
      <c r="FW4" s="127"/>
      <c r="FX4" s="127"/>
      <c r="FY4" s="127"/>
      <c r="FZ4" s="127"/>
      <c r="GA4" s="127"/>
      <c r="GB4" s="127"/>
      <c r="GC4" s="127"/>
      <c r="GD4" s="127"/>
      <c r="GE4" s="127"/>
      <c r="GF4" s="127"/>
      <c r="GG4" s="127"/>
      <c r="GH4" s="127"/>
      <c r="GI4" s="127"/>
      <c r="GJ4" s="127"/>
      <c r="GK4" s="127"/>
      <c r="GL4" s="127"/>
      <c r="GM4" s="127"/>
      <c r="GN4" s="127"/>
      <c r="GO4" s="127"/>
      <c r="GP4" s="127"/>
      <c r="GQ4" s="127"/>
      <c r="GR4" s="127"/>
      <c r="GS4" s="127"/>
      <c r="GT4" s="127"/>
      <c r="GU4" s="127"/>
      <c r="GV4" s="127"/>
      <c r="GW4" s="127"/>
      <c r="GX4" s="127"/>
    </row>
    <row r="5" spans="1:206" ht="14.25" customHeight="1" x14ac:dyDescent="0.25">
      <c r="A5" s="484" t="s">
        <v>0</v>
      </c>
      <c r="B5" s="484" t="s">
        <v>165</v>
      </c>
      <c r="C5" s="485" t="s">
        <v>10</v>
      </c>
      <c r="D5" s="485" t="s">
        <v>11</v>
      </c>
      <c r="E5" s="485" t="s">
        <v>13</v>
      </c>
      <c r="F5" s="485" t="s">
        <v>14</v>
      </c>
      <c r="G5" s="485" t="s">
        <v>12</v>
      </c>
      <c r="H5" s="485" t="s">
        <v>15</v>
      </c>
      <c r="I5" s="485" t="s">
        <v>16</v>
      </c>
      <c r="J5" s="485" t="s">
        <v>17</v>
      </c>
      <c r="K5" s="485" t="s">
        <v>18</v>
      </c>
      <c r="L5" s="485" t="s">
        <v>141</v>
      </c>
      <c r="M5" s="486"/>
      <c r="N5" s="489" t="s">
        <v>166</v>
      </c>
      <c r="O5" s="173"/>
      <c r="Q5" s="479" t="s">
        <v>190</v>
      </c>
    </row>
    <row r="6" spans="1:206" ht="14.25" customHeight="1" x14ac:dyDescent="0.25">
      <c r="A6" s="484"/>
      <c r="B6" s="484"/>
      <c r="C6" s="485"/>
      <c r="D6" s="485"/>
      <c r="E6" s="485"/>
      <c r="F6" s="485"/>
      <c r="G6" s="485"/>
      <c r="H6" s="485"/>
      <c r="I6" s="485"/>
      <c r="J6" s="485"/>
      <c r="K6" s="485"/>
      <c r="L6" s="485"/>
      <c r="M6" s="487"/>
      <c r="N6" s="489"/>
      <c r="O6" s="173"/>
      <c r="Q6" s="479"/>
    </row>
    <row r="7" spans="1:206" ht="14.25" customHeight="1" x14ac:dyDescent="0.25">
      <c r="A7" s="484"/>
      <c r="B7" s="484"/>
      <c r="C7" s="485"/>
      <c r="D7" s="485"/>
      <c r="E7" s="485"/>
      <c r="F7" s="485"/>
      <c r="G7" s="485"/>
      <c r="H7" s="485"/>
      <c r="I7" s="485"/>
      <c r="J7" s="485"/>
      <c r="K7" s="485"/>
      <c r="L7" s="485"/>
      <c r="M7" s="488"/>
      <c r="N7" s="489"/>
      <c r="O7" s="173"/>
      <c r="Q7" s="479"/>
    </row>
    <row r="8" spans="1:206" s="189" customFormat="1" ht="22.5" customHeight="1" x14ac:dyDescent="0.25">
      <c r="A8" s="183">
        <v>1</v>
      </c>
      <c r="B8" s="184" t="str">
        <f>IF(NOMINA!B1="","",NOMINA!B1)</f>
        <v xml:space="preserve"> TORREZ CAMILA VICTORIA</v>
      </c>
      <c r="C8" s="272" t="str">
        <f>LENG!V8</f>
        <v/>
      </c>
      <c r="D8" s="273" t="str">
        <f>'CIEN SOC'!R8</f>
        <v/>
      </c>
      <c r="E8" s="273" t="str">
        <f>'ED FISICA '!R8</f>
        <v/>
      </c>
      <c r="F8" s="273" t="str">
        <f>'ED MUSICA'!R8</f>
        <v/>
      </c>
      <c r="G8" s="273" t="str">
        <f>'ARTES PL'!R8</f>
        <v/>
      </c>
      <c r="H8" s="273" t="str">
        <f>MATE!T8</f>
        <v/>
      </c>
      <c r="I8" s="273" t="str">
        <f>'TECN TECN'!R8</f>
        <v/>
      </c>
      <c r="J8" s="273" t="str">
        <f>'CIEN NAT'!R8</f>
        <v/>
      </c>
      <c r="K8" s="273" t="str">
        <f>RELIGION!R8</f>
        <v/>
      </c>
      <c r="L8" s="273"/>
      <c r="M8" s="274"/>
      <c r="N8" s="271" t="str">
        <f t="shared" ref="N8:N55" si="0">IF(ISERROR(ROUND(AVERAGE(C8:M8),0)),"",ROUND(AVERAGE(C8:M8),0))</f>
        <v/>
      </c>
      <c r="O8" s="186" t="str">
        <f t="shared" ref="O8:O55" si="1">IF(ISERROR((AVERAGE(C8,D8,E8,F8,G8,H8,I8,J8,K8,L8,M8))),"",AVERAGE(C8,D8,E8,F8,G8,H8,I8,J8,K8,L8,M8))</f>
        <v/>
      </c>
      <c r="P8" s="187" t="str">
        <f t="shared" ref="P8:P55" si="2">B8</f>
        <v xml:space="preserve"> TORREZ CAMILA VICTORIA</v>
      </c>
      <c r="Q8" s="188" t="str">
        <f>IF(N8="","",(IF(AND(N8&gt;=1,N8&lt;=50.499),"REPROBADO",IF(AND(N8&gt;=50.5,N8&lt;=100),"APROBADO"))))</f>
        <v/>
      </c>
    </row>
    <row r="9" spans="1:206" s="189" customFormat="1" ht="22.5" customHeight="1" x14ac:dyDescent="0.25">
      <c r="A9" s="183">
        <v>2</v>
      </c>
      <c r="B9" s="184" t="str">
        <f>IF(NOMINA!B2="","",NOMINA!B2)</f>
        <v>AZERO BLANCO SARAH JOYCE</v>
      </c>
      <c r="C9" s="272" t="str">
        <f>LENG!V9</f>
        <v/>
      </c>
      <c r="D9" s="273" t="str">
        <f>'CIEN SOC'!R9</f>
        <v/>
      </c>
      <c r="E9" s="273" t="str">
        <f>'ED FISICA '!R9</f>
        <v/>
      </c>
      <c r="F9" s="273" t="str">
        <f>'ED MUSICA'!R9</f>
        <v/>
      </c>
      <c r="G9" s="273" t="str">
        <f>'ARTES PL'!R9</f>
        <v/>
      </c>
      <c r="H9" s="273" t="str">
        <f>MATE!T9</f>
        <v/>
      </c>
      <c r="I9" s="273" t="str">
        <f>'TECN TECN'!R9</f>
        <v/>
      </c>
      <c r="J9" s="273" t="str">
        <f>'CIEN NAT'!R9</f>
        <v/>
      </c>
      <c r="K9" s="273" t="str">
        <f>RELIGION!R9</f>
        <v/>
      </c>
      <c r="L9" s="273"/>
      <c r="M9" s="274"/>
      <c r="N9" s="271" t="str">
        <f t="shared" si="0"/>
        <v/>
      </c>
      <c r="O9" s="186" t="str">
        <f t="shared" si="1"/>
        <v/>
      </c>
      <c r="P9" s="187" t="str">
        <f t="shared" si="2"/>
        <v>AZERO BLANCO SARAH JOYCE</v>
      </c>
      <c r="Q9" s="188" t="str">
        <f t="shared" ref="Q9:Q49" si="3">IF(N9="","",(IF(AND(N9&gt;=1,N9&lt;=50.499),"REPROBADO",IF(AND(N9&gt;=50.5,N9&lt;=100),"APROBADO"))))</f>
        <v/>
      </c>
    </row>
    <row r="10" spans="1:206" s="189" customFormat="1" ht="22.5" customHeight="1" x14ac:dyDescent="0.25">
      <c r="A10" s="183">
        <v>3</v>
      </c>
      <c r="B10" s="184" t="str">
        <f>IF(NOMINA!B3="","",NOMINA!B3)</f>
        <v xml:space="preserve">BAUTISTA MITA RODRIGO </v>
      </c>
      <c r="C10" s="272" t="str">
        <f>LENG!V10</f>
        <v/>
      </c>
      <c r="D10" s="273" t="str">
        <f>'CIEN SOC'!R10</f>
        <v/>
      </c>
      <c r="E10" s="273" t="str">
        <f>'ED FISICA '!R10</f>
        <v/>
      </c>
      <c r="F10" s="273" t="str">
        <f>'ED MUSICA'!R10</f>
        <v/>
      </c>
      <c r="G10" s="273" t="str">
        <f>'ARTES PL'!R10</f>
        <v/>
      </c>
      <c r="H10" s="273" t="str">
        <f>MATE!T10</f>
        <v/>
      </c>
      <c r="I10" s="273" t="str">
        <f>'TECN TECN'!R10</f>
        <v/>
      </c>
      <c r="J10" s="273" t="str">
        <f>'CIEN NAT'!R10</f>
        <v/>
      </c>
      <c r="K10" s="273" t="str">
        <f>RELIGION!R10</f>
        <v/>
      </c>
      <c r="L10" s="273"/>
      <c r="M10" s="274"/>
      <c r="N10" s="271" t="str">
        <f t="shared" si="0"/>
        <v/>
      </c>
      <c r="O10" s="186" t="str">
        <f t="shared" si="1"/>
        <v/>
      </c>
      <c r="P10" s="187" t="str">
        <f t="shared" si="2"/>
        <v xml:space="preserve">BAUTISTA MITA RODRIGO </v>
      </c>
      <c r="Q10" s="188" t="str">
        <f t="shared" si="3"/>
        <v/>
      </c>
    </row>
    <row r="11" spans="1:206" s="189" customFormat="1" ht="22.5" customHeight="1" x14ac:dyDescent="0.25">
      <c r="A11" s="183">
        <v>4</v>
      </c>
      <c r="B11" s="184" t="str">
        <f>IF(NOMINA!B4="","",NOMINA!B4)</f>
        <v>CANSECO PEREDO ANGELINA ISABELLA</v>
      </c>
      <c r="C11" s="272" t="str">
        <f>LENG!V11</f>
        <v/>
      </c>
      <c r="D11" s="273" t="str">
        <f>'CIEN SOC'!R11</f>
        <v/>
      </c>
      <c r="E11" s="273" t="str">
        <f>'ED FISICA '!R11</f>
        <v/>
      </c>
      <c r="F11" s="273" t="str">
        <f>'ED MUSICA'!R11</f>
        <v/>
      </c>
      <c r="G11" s="273" t="str">
        <f>'ARTES PL'!R11</f>
        <v/>
      </c>
      <c r="H11" s="273" t="str">
        <f>MATE!T11</f>
        <v/>
      </c>
      <c r="I11" s="273" t="str">
        <f>'TECN TECN'!R11</f>
        <v/>
      </c>
      <c r="J11" s="273" t="str">
        <f>'CIEN NAT'!R11</f>
        <v/>
      </c>
      <c r="K11" s="273" t="str">
        <f>RELIGION!R11</f>
        <v/>
      </c>
      <c r="L11" s="273"/>
      <c r="M11" s="274"/>
      <c r="N11" s="271" t="str">
        <f t="shared" si="0"/>
        <v/>
      </c>
      <c r="O11" s="186" t="str">
        <f t="shared" si="1"/>
        <v/>
      </c>
      <c r="P11" s="187" t="str">
        <f t="shared" si="2"/>
        <v>CANSECO PEREDO ANGELINA ISABELLA</v>
      </c>
      <c r="Q11" s="188" t="str">
        <f t="shared" si="3"/>
        <v/>
      </c>
    </row>
    <row r="12" spans="1:206" s="189" customFormat="1" ht="22.5" customHeight="1" x14ac:dyDescent="0.25">
      <c r="A12" s="183">
        <v>5</v>
      </c>
      <c r="B12" s="184" t="str">
        <f>IF(NOMINA!B5="","",NOMINA!B5)</f>
        <v>CERVANTES GUTIERREZ LUIS FERNANDO</v>
      </c>
      <c r="C12" s="272" t="str">
        <f>LENG!V12</f>
        <v/>
      </c>
      <c r="D12" s="273" t="str">
        <f>'CIEN SOC'!R12</f>
        <v/>
      </c>
      <c r="E12" s="273" t="str">
        <f>'ED FISICA '!R12</f>
        <v/>
      </c>
      <c r="F12" s="273" t="str">
        <f>'ED MUSICA'!R12</f>
        <v/>
      </c>
      <c r="G12" s="273" t="str">
        <f>'ARTES PL'!R12</f>
        <v/>
      </c>
      <c r="H12" s="273" t="str">
        <f>MATE!T12</f>
        <v/>
      </c>
      <c r="I12" s="273" t="str">
        <f>'TECN TECN'!R12</f>
        <v/>
      </c>
      <c r="J12" s="273" t="str">
        <f>'CIEN NAT'!R12</f>
        <v/>
      </c>
      <c r="K12" s="273" t="str">
        <f>RELIGION!R12</f>
        <v/>
      </c>
      <c r="L12" s="273"/>
      <c r="M12" s="274"/>
      <c r="N12" s="271" t="str">
        <f t="shared" si="0"/>
        <v/>
      </c>
      <c r="O12" s="186" t="str">
        <f t="shared" si="1"/>
        <v/>
      </c>
      <c r="P12" s="187" t="str">
        <f t="shared" si="2"/>
        <v>CERVANTES GUTIERREZ LUIS FERNANDO</v>
      </c>
      <c r="Q12" s="188" t="str">
        <f t="shared" si="3"/>
        <v/>
      </c>
    </row>
    <row r="13" spans="1:206" s="189" customFormat="1" ht="22.5" customHeight="1" x14ac:dyDescent="0.25">
      <c r="A13" s="183">
        <v>6</v>
      </c>
      <c r="B13" s="184" t="str">
        <f>IF(NOMINA!B6="","",NOMINA!B6)</f>
        <v>COLQUE QUENTA MICHELLE ANGELETH</v>
      </c>
      <c r="C13" s="272" t="str">
        <f>LENG!V13</f>
        <v/>
      </c>
      <c r="D13" s="273" t="str">
        <f>'CIEN SOC'!R13</f>
        <v/>
      </c>
      <c r="E13" s="273" t="str">
        <f>'ED FISICA '!R13</f>
        <v/>
      </c>
      <c r="F13" s="273" t="str">
        <f>'ED MUSICA'!R13</f>
        <v/>
      </c>
      <c r="G13" s="273" t="str">
        <f>'ARTES PL'!R13</f>
        <v/>
      </c>
      <c r="H13" s="273" t="str">
        <f>MATE!T13</f>
        <v/>
      </c>
      <c r="I13" s="273" t="str">
        <f>'TECN TECN'!R13</f>
        <v/>
      </c>
      <c r="J13" s="273" t="str">
        <f>'CIEN NAT'!R13</f>
        <v/>
      </c>
      <c r="K13" s="273" t="str">
        <f>RELIGION!R13</f>
        <v/>
      </c>
      <c r="L13" s="273"/>
      <c r="M13" s="274"/>
      <c r="N13" s="271" t="str">
        <f t="shared" si="0"/>
        <v/>
      </c>
      <c r="O13" s="186" t="str">
        <f t="shared" si="1"/>
        <v/>
      </c>
      <c r="P13" s="187" t="str">
        <f t="shared" si="2"/>
        <v>COLQUE QUENTA MICHELLE ANGELETH</v>
      </c>
      <c r="Q13" s="188" t="str">
        <f t="shared" si="3"/>
        <v/>
      </c>
    </row>
    <row r="14" spans="1:206" s="189" customFormat="1" ht="22.5" customHeight="1" x14ac:dyDescent="0.25">
      <c r="A14" s="183">
        <v>7</v>
      </c>
      <c r="B14" s="184" t="str">
        <f>IF(NOMINA!B7="","",NOMINA!B7)</f>
        <v>CORDOVA MONTAÑO KENDALL MATIAS</v>
      </c>
      <c r="C14" s="272" t="str">
        <f>LENG!V14</f>
        <v/>
      </c>
      <c r="D14" s="273" t="str">
        <f>'CIEN SOC'!R14</f>
        <v/>
      </c>
      <c r="E14" s="273" t="str">
        <f>'ED FISICA '!R14</f>
        <v/>
      </c>
      <c r="F14" s="273" t="str">
        <f>'ED MUSICA'!R14</f>
        <v/>
      </c>
      <c r="G14" s="273" t="str">
        <f>'ARTES PL'!R14</f>
        <v/>
      </c>
      <c r="H14" s="273" t="str">
        <f>MATE!T14</f>
        <v/>
      </c>
      <c r="I14" s="273" t="str">
        <f>'TECN TECN'!R14</f>
        <v/>
      </c>
      <c r="J14" s="273" t="str">
        <f>'CIEN NAT'!R14</f>
        <v/>
      </c>
      <c r="K14" s="273" t="str">
        <f>RELIGION!R14</f>
        <v/>
      </c>
      <c r="L14" s="273"/>
      <c r="M14" s="274"/>
      <c r="N14" s="271" t="str">
        <f t="shared" si="0"/>
        <v/>
      </c>
      <c r="O14" s="186" t="str">
        <f t="shared" si="1"/>
        <v/>
      </c>
      <c r="P14" s="187" t="str">
        <f t="shared" si="2"/>
        <v>CORDOVA MONTAÑO KENDALL MATIAS</v>
      </c>
      <c r="Q14" s="188" t="str">
        <f t="shared" si="3"/>
        <v/>
      </c>
    </row>
    <row r="15" spans="1:206" s="189" customFormat="1" ht="22.5" customHeight="1" x14ac:dyDescent="0.25">
      <c r="A15" s="183">
        <v>8</v>
      </c>
      <c r="B15" s="184" t="str">
        <f>IF(NOMINA!B8="","",NOMINA!B8)</f>
        <v xml:space="preserve">CUCHALLO ALORAS CHRISTOPHER </v>
      </c>
      <c r="C15" s="272" t="str">
        <f>LENG!V15</f>
        <v/>
      </c>
      <c r="D15" s="273" t="str">
        <f>'CIEN SOC'!R15</f>
        <v/>
      </c>
      <c r="E15" s="273" t="str">
        <f>'ED FISICA '!R15</f>
        <v/>
      </c>
      <c r="F15" s="273" t="str">
        <f>'ED MUSICA'!R15</f>
        <v/>
      </c>
      <c r="G15" s="273" t="str">
        <f>'ARTES PL'!R15</f>
        <v/>
      </c>
      <c r="H15" s="273" t="str">
        <f>MATE!T15</f>
        <v/>
      </c>
      <c r="I15" s="273" t="str">
        <f>'TECN TECN'!R15</f>
        <v/>
      </c>
      <c r="J15" s="273" t="str">
        <f>'CIEN NAT'!R15</f>
        <v/>
      </c>
      <c r="K15" s="273" t="str">
        <f>RELIGION!R15</f>
        <v/>
      </c>
      <c r="L15" s="273"/>
      <c r="M15" s="274"/>
      <c r="N15" s="271" t="str">
        <f t="shared" si="0"/>
        <v/>
      </c>
      <c r="O15" s="186" t="str">
        <f t="shared" si="1"/>
        <v/>
      </c>
      <c r="P15" s="187" t="str">
        <f t="shared" si="2"/>
        <v xml:space="preserve">CUCHALLO ALORAS CHRISTOPHER </v>
      </c>
      <c r="Q15" s="188" t="str">
        <f>IF(N15="","",(IF(AND(N15&gt;=1,N15&lt;=50.499),"REPROBADO",IF(AND(N15&gt;=50.5,N15&lt;=100),"APROBADO"))))</f>
        <v/>
      </c>
    </row>
    <row r="16" spans="1:206" s="189" customFormat="1" ht="22.5" customHeight="1" x14ac:dyDescent="0.25">
      <c r="A16" s="183">
        <v>9</v>
      </c>
      <c r="B16" s="184" t="str">
        <f>IF(NOMINA!B9="","",NOMINA!B9)</f>
        <v>DUARTE MELO ANA CLARA</v>
      </c>
      <c r="C16" s="272" t="str">
        <f>LENG!V16</f>
        <v/>
      </c>
      <c r="D16" s="273" t="str">
        <f>'CIEN SOC'!R16</f>
        <v/>
      </c>
      <c r="E16" s="273" t="str">
        <f>'ED FISICA '!R16</f>
        <v/>
      </c>
      <c r="F16" s="273" t="str">
        <f>'ED MUSICA'!R16</f>
        <v/>
      </c>
      <c r="G16" s="273" t="str">
        <f>'ARTES PL'!R16</f>
        <v/>
      </c>
      <c r="H16" s="273" t="str">
        <f>MATE!T16</f>
        <v/>
      </c>
      <c r="I16" s="273" t="str">
        <f>'TECN TECN'!R16</f>
        <v/>
      </c>
      <c r="J16" s="273" t="str">
        <f>'CIEN NAT'!R16</f>
        <v/>
      </c>
      <c r="K16" s="273" t="str">
        <f>RELIGION!R16</f>
        <v/>
      </c>
      <c r="L16" s="273"/>
      <c r="M16" s="274"/>
      <c r="N16" s="271" t="str">
        <f t="shared" si="0"/>
        <v/>
      </c>
      <c r="O16" s="186" t="str">
        <f t="shared" si="1"/>
        <v/>
      </c>
      <c r="P16" s="187" t="str">
        <f t="shared" si="2"/>
        <v>DUARTE MELO ANA CLARA</v>
      </c>
      <c r="Q16" s="188" t="str">
        <f t="shared" si="3"/>
        <v/>
      </c>
    </row>
    <row r="17" spans="1:17" s="189" customFormat="1" ht="22.5" customHeight="1" x14ac:dyDescent="0.25">
      <c r="A17" s="183">
        <v>10</v>
      </c>
      <c r="B17" s="184" t="str">
        <f>IF(NOMINA!B10="","",NOMINA!B10)</f>
        <v>GONZALES ROJAS ANTONELLA INDIRA</v>
      </c>
      <c r="C17" s="272" t="str">
        <f>LENG!V17</f>
        <v/>
      </c>
      <c r="D17" s="273" t="str">
        <f>'CIEN SOC'!R17</f>
        <v/>
      </c>
      <c r="E17" s="273" t="str">
        <f>'ED FISICA '!R17</f>
        <v/>
      </c>
      <c r="F17" s="273" t="str">
        <f>'ED MUSICA'!R17</f>
        <v/>
      </c>
      <c r="G17" s="273" t="str">
        <f>'ARTES PL'!R17</f>
        <v/>
      </c>
      <c r="H17" s="273" t="str">
        <f>MATE!T17</f>
        <v/>
      </c>
      <c r="I17" s="273" t="str">
        <f>'TECN TECN'!R17</f>
        <v/>
      </c>
      <c r="J17" s="273" t="str">
        <f>'CIEN NAT'!R17</f>
        <v/>
      </c>
      <c r="K17" s="273" t="str">
        <f>RELIGION!R17</f>
        <v/>
      </c>
      <c r="L17" s="273"/>
      <c r="M17" s="274"/>
      <c r="N17" s="271" t="str">
        <f t="shared" si="0"/>
        <v/>
      </c>
      <c r="O17" s="186" t="str">
        <f t="shared" si="1"/>
        <v/>
      </c>
      <c r="P17" s="187" t="str">
        <f t="shared" si="2"/>
        <v>GONZALES ROJAS ANTONELLA INDIRA</v>
      </c>
      <c r="Q17" s="188" t="str">
        <f t="shared" si="3"/>
        <v/>
      </c>
    </row>
    <row r="18" spans="1:17" s="189" customFormat="1" ht="22.5" customHeight="1" x14ac:dyDescent="0.25">
      <c r="A18" s="183">
        <v>11</v>
      </c>
      <c r="B18" s="184" t="str">
        <f>IF(NOMINA!B11="","",NOMINA!B11)</f>
        <v>GUERRA PANTIGOSO ROGER ALEJANDRO</v>
      </c>
      <c r="C18" s="272" t="str">
        <f>LENG!V18</f>
        <v/>
      </c>
      <c r="D18" s="273" t="str">
        <f>'CIEN SOC'!R18</f>
        <v/>
      </c>
      <c r="E18" s="273" t="str">
        <f>'ED FISICA '!R18</f>
        <v/>
      </c>
      <c r="F18" s="273" t="str">
        <f>'ED MUSICA'!R18</f>
        <v/>
      </c>
      <c r="G18" s="273" t="str">
        <f>'ARTES PL'!R18</f>
        <v/>
      </c>
      <c r="H18" s="273" t="str">
        <f>MATE!T18</f>
        <v/>
      </c>
      <c r="I18" s="273" t="str">
        <f>'TECN TECN'!R18</f>
        <v/>
      </c>
      <c r="J18" s="273" t="str">
        <f>'CIEN NAT'!R18</f>
        <v/>
      </c>
      <c r="K18" s="273" t="str">
        <f>RELIGION!R18</f>
        <v/>
      </c>
      <c r="L18" s="273"/>
      <c r="M18" s="274"/>
      <c r="N18" s="271" t="str">
        <f t="shared" si="0"/>
        <v/>
      </c>
      <c r="O18" s="186" t="str">
        <f t="shared" si="1"/>
        <v/>
      </c>
      <c r="P18" s="187" t="str">
        <f t="shared" si="2"/>
        <v>GUERRA PANTIGOSO ROGER ALEJANDRO</v>
      </c>
      <c r="Q18" s="188" t="str">
        <f t="shared" si="3"/>
        <v/>
      </c>
    </row>
    <row r="19" spans="1:17" s="189" customFormat="1" ht="22.5" customHeight="1" x14ac:dyDescent="0.25">
      <c r="A19" s="183">
        <v>12</v>
      </c>
      <c r="B19" s="184" t="str">
        <f>IF(NOMINA!B12="","",NOMINA!B12)</f>
        <v>LEON GARNICA JUNIOR ISAIAS</v>
      </c>
      <c r="C19" s="272" t="str">
        <f>LENG!V19</f>
        <v/>
      </c>
      <c r="D19" s="273" t="str">
        <f>'CIEN SOC'!R19</f>
        <v/>
      </c>
      <c r="E19" s="273" t="str">
        <f>'ED FISICA '!R19</f>
        <v/>
      </c>
      <c r="F19" s="273" t="str">
        <f>'ED MUSICA'!R19</f>
        <v/>
      </c>
      <c r="G19" s="273" t="str">
        <f>'ARTES PL'!R19</f>
        <v/>
      </c>
      <c r="H19" s="273" t="str">
        <f>MATE!T19</f>
        <v/>
      </c>
      <c r="I19" s="273" t="str">
        <f>'TECN TECN'!R19</f>
        <v/>
      </c>
      <c r="J19" s="273" t="str">
        <f>'CIEN NAT'!R19</f>
        <v/>
      </c>
      <c r="K19" s="273" t="str">
        <f>RELIGION!R19</f>
        <v/>
      </c>
      <c r="L19" s="273"/>
      <c r="M19" s="274"/>
      <c r="N19" s="271" t="str">
        <f t="shared" si="0"/>
        <v/>
      </c>
      <c r="O19" s="186" t="str">
        <f t="shared" si="1"/>
        <v/>
      </c>
      <c r="P19" s="187" t="str">
        <f t="shared" si="2"/>
        <v>LEON GARNICA JUNIOR ISAIAS</v>
      </c>
      <c r="Q19" s="188" t="str">
        <f t="shared" si="3"/>
        <v/>
      </c>
    </row>
    <row r="20" spans="1:17" s="189" customFormat="1" ht="22.5" customHeight="1" x14ac:dyDescent="0.25">
      <c r="A20" s="183">
        <v>13</v>
      </c>
      <c r="B20" s="184" t="str">
        <f>IF(NOMINA!B13="","",NOMINA!B13)</f>
        <v>MAMANI ESTRADA MARISOL CARMEN</v>
      </c>
      <c r="C20" s="272" t="str">
        <f>LENG!V20</f>
        <v/>
      </c>
      <c r="D20" s="273" t="str">
        <f>'CIEN SOC'!R20</f>
        <v/>
      </c>
      <c r="E20" s="273" t="str">
        <f>'ED FISICA '!R20</f>
        <v/>
      </c>
      <c r="F20" s="273" t="str">
        <f>'ED MUSICA'!R20</f>
        <v/>
      </c>
      <c r="G20" s="273" t="str">
        <f>'ARTES PL'!R20</f>
        <v/>
      </c>
      <c r="H20" s="273" t="str">
        <f>MATE!T20</f>
        <v/>
      </c>
      <c r="I20" s="273" t="str">
        <f>'TECN TECN'!R20</f>
        <v/>
      </c>
      <c r="J20" s="273" t="str">
        <f>'CIEN NAT'!R20</f>
        <v/>
      </c>
      <c r="K20" s="273" t="str">
        <f>RELIGION!R20</f>
        <v/>
      </c>
      <c r="L20" s="273"/>
      <c r="M20" s="274"/>
      <c r="N20" s="271" t="str">
        <f t="shared" si="0"/>
        <v/>
      </c>
      <c r="O20" s="186" t="str">
        <f t="shared" si="1"/>
        <v/>
      </c>
      <c r="P20" s="187" t="str">
        <f t="shared" si="2"/>
        <v>MAMANI ESTRADA MARISOL CARMEN</v>
      </c>
      <c r="Q20" s="188" t="str">
        <f t="shared" si="3"/>
        <v/>
      </c>
    </row>
    <row r="21" spans="1:17" s="189" customFormat="1" ht="22.5" customHeight="1" x14ac:dyDescent="0.25">
      <c r="A21" s="183">
        <v>14</v>
      </c>
      <c r="B21" s="184" t="str">
        <f>IF(NOMINA!B14="","",NOMINA!B14)</f>
        <v>MURILLO CALIZAYA DAVID GABRIEL</v>
      </c>
      <c r="C21" s="272" t="str">
        <f>LENG!V21</f>
        <v/>
      </c>
      <c r="D21" s="273" t="str">
        <f>'CIEN SOC'!R21</f>
        <v/>
      </c>
      <c r="E21" s="273" t="str">
        <f>'ED FISICA '!R21</f>
        <v/>
      </c>
      <c r="F21" s="273" t="str">
        <f>'ED MUSICA'!R21</f>
        <v/>
      </c>
      <c r="G21" s="273" t="str">
        <f>'ARTES PL'!R21</f>
        <v/>
      </c>
      <c r="H21" s="273" t="str">
        <f>MATE!T21</f>
        <v/>
      </c>
      <c r="I21" s="273" t="str">
        <f>'TECN TECN'!R21</f>
        <v/>
      </c>
      <c r="J21" s="273" t="str">
        <f>'CIEN NAT'!R21</f>
        <v/>
      </c>
      <c r="K21" s="273" t="str">
        <f>RELIGION!R21</f>
        <v/>
      </c>
      <c r="L21" s="273"/>
      <c r="M21" s="274"/>
      <c r="N21" s="271" t="str">
        <f t="shared" si="0"/>
        <v/>
      </c>
      <c r="O21" s="186" t="str">
        <f t="shared" si="1"/>
        <v/>
      </c>
      <c r="P21" s="187" t="str">
        <f t="shared" si="2"/>
        <v>MURILLO CALIZAYA DAVID GABRIEL</v>
      </c>
      <c r="Q21" s="188" t="str">
        <f t="shared" si="3"/>
        <v/>
      </c>
    </row>
    <row r="22" spans="1:17" s="189" customFormat="1" ht="22.5" customHeight="1" x14ac:dyDescent="0.25">
      <c r="A22" s="183">
        <v>15</v>
      </c>
      <c r="B22" s="184" t="str">
        <f>IF(NOMINA!B15="","",NOMINA!B15)</f>
        <v xml:space="preserve">OROSCO LIMACHI ADRIAN </v>
      </c>
      <c r="C22" s="272" t="str">
        <f>LENG!V22</f>
        <v/>
      </c>
      <c r="D22" s="273" t="str">
        <f>'CIEN SOC'!R22</f>
        <v/>
      </c>
      <c r="E22" s="273" t="str">
        <f>'ED FISICA '!R22</f>
        <v/>
      </c>
      <c r="F22" s="273" t="str">
        <f>'ED MUSICA'!R22</f>
        <v/>
      </c>
      <c r="G22" s="273" t="str">
        <f>'ARTES PL'!R22</f>
        <v/>
      </c>
      <c r="H22" s="273" t="str">
        <f>MATE!T22</f>
        <v/>
      </c>
      <c r="I22" s="273" t="str">
        <f>'TECN TECN'!R22</f>
        <v/>
      </c>
      <c r="J22" s="273" t="str">
        <f>'CIEN NAT'!R22</f>
        <v/>
      </c>
      <c r="K22" s="273" t="str">
        <f>RELIGION!R22</f>
        <v/>
      </c>
      <c r="L22" s="273"/>
      <c r="M22" s="274"/>
      <c r="N22" s="271" t="str">
        <f t="shared" si="0"/>
        <v/>
      </c>
      <c r="O22" s="186" t="str">
        <f t="shared" si="1"/>
        <v/>
      </c>
      <c r="P22" s="187" t="str">
        <f t="shared" si="2"/>
        <v xml:space="preserve">OROSCO LIMACHI ADRIAN </v>
      </c>
      <c r="Q22" s="188" t="str">
        <f t="shared" si="3"/>
        <v/>
      </c>
    </row>
    <row r="23" spans="1:17" s="189" customFormat="1" ht="22.5" customHeight="1" x14ac:dyDescent="0.25">
      <c r="A23" s="183">
        <v>16</v>
      </c>
      <c r="B23" s="184" t="str">
        <f>IF(NOMINA!B16="","",NOMINA!B16)</f>
        <v xml:space="preserve">REINAGA CHOQUECALLATA DAYANA </v>
      </c>
      <c r="C23" s="272" t="str">
        <f>LENG!V23</f>
        <v/>
      </c>
      <c r="D23" s="273" t="str">
        <f>'CIEN SOC'!R23</f>
        <v/>
      </c>
      <c r="E23" s="273" t="str">
        <f>'ED FISICA '!R23</f>
        <v/>
      </c>
      <c r="F23" s="273" t="str">
        <f>'ED MUSICA'!R23</f>
        <v/>
      </c>
      <c r="G23" s="273" t="str">
        <f>'ARTES PL'!R23</f>
        <v/>
      </c>
      <c r="H23" s="273" t="str">
        <f>MATE!T23</f>
        <v/>
      </c>
      <c r="I23" s="273" t="str">
        <f>'TECN TECN'!R23</f>
        <v/>
      </c>
      <c r="J23" s="273" t="str">
        <f>'CIEN NAT'!R23</f>
        <v/>
      </c>
      <c r="K23" s="273" t="str">
        <f>RELIGION!R23</f>
        <v/>
      </c>
      <c r="L23" s="273"/>
      <c r="M23" s="274"/>
      <c r="N23" s="271" t="str">
        <f t="shared" si="0"/>
        <v/>
      </c>
      <c r="O23" s="186" t="str">
        <f t="shared" si="1"/>
        <v/>
      </c>
      <c r="P23" s="187" t="str">
        <f t="shared" si="2"/>
        <v xml:space="preserve">REINAGA CHOQUECALLATA DAYANA </v>
      </c>
      <c r="Q23" s="188" t="str">
        <f t="shared" si="3"/>
        <v/>
      </c>
    </row>
    <row r="24" spans="1:17" s="189" customFormat="1" ht="22.5" customHeight="1" x14ac:dyDescent="0.25">
      <c r="A24" s="183">
        <v>17</v>
      </c>
      <c r="B24" s="184" t="str">
        <f>IF(NOMINA!B17="","",NOMINA!B17)</f>
        <v>RIVERO VIDAL LUZ MARIA</v>
      </c>
      <c r="C24" s="272" t="str">
        <f>LENG!V24</f>
        <v/>
      </c>
      <c r="D24" s="273" t="str">
        <f>'CIEN SOC'!R24</f>
        <v/>
      </c>
      <c r="E24" s="273" t="str">
        <f>'ED FISICA '!R24</f>
        <v/>
      </c>
      <c r="F24" s="273" t="str">
        <f>'ED MUSICA'!R24</f>
        <v/>
      </c>
      <c r="G24" s="273" t="str">
        <f>'ARTES PL'!R24</f>
        <v/>
      </c>
      <c r="H24" s="273" t="str">
        <f>MATE!T24</f>
        <v/>
      </c>
      <c r="I24" s="273" t="str">
        <f>'TECN TECN'!R24</f>
        <v/>
      </c>
      <c r="J24" s="273" t="str">
        <f>'CIEN NAT'!R24</f>
        <v/>
      </c>
      <c r="K24" s="273" t="str">
        <f>RELIGION!R24</f>
        <v/>
      </c>
      <c r="L24" s="273"/>
      <c r="M24" s="274"/>
      <c r="N24" s="271" t="str">
        <f t="shared" si="0"/>
        <v/>
      </c>
      <c r="O24" s="186" t="str">
        <f t="shared" si="1"/>
        <v/>
      </c>
      <c r="P24" s="187" t="str">
        <f t="shared" si="2"/>
        <v>RIVERO VIDAL LUZ MARIA</v>
      </c>
      <c r="Q24" s="188" t="str">
        <f t="shared" si="3"/>
        <v/>
      </c>
    </row>
    <row r="25" spans="1:17" s="189" customFormat="1" ht="22.5" customHeight="1" x14ac:dyDescent="0.25">
      <c r="A25" s="183">
        <v>18</v>
      </c>
      <c r="B25" s="184" t="str">
        <f>IF(NOMINA!B18="","",NOMINA!B18)</f>
        <v>ROJAS MESA KIMBERLYN DARLY</v>
      </c>
      <c r="C25" s="272" t="str">
        <f>LENG!V25</f>
        <v/>
      </c>
      <c r="D25" s="273" t="str">
        <f>'CIEN SOC'!R25</f>
        <v/>
      </c>
      <c r="E25" s="273" t="str">
        <f>'ED FISICA '!R25</f>
        <v/>
      </c>
      <c r="F25" s="273" t="str">
        <f>'ED MUSICA'!R25</f>
        <v/>
      </c>
      <c r="G25" s="273" t="str">
        <f>'ARTES PL'!R25</f>
        <v/>
      </c>
      <c r="H25" s="273" t="str">
        <f>MATE!T25</f>
        <v/>
      </c>
      <c r="I25" s="273" t="str">
        <f>'TECN TECN'!R25</f>
        <v/>
      </c>
      <c r="J25" s="273" t="str">
        <f>'CIEN NAT'!R25</f>
        <v/>
      </c>
      <c r="K25" s="273" t="str">
        <f>RELIGION!R25</f>
        <v/>
      </c>
      <c r="L25" s="273"/>
      <c r="M25" s="274"/>
      <c r="N25" s="271" t="str">
        <f t="shared" si="0"/>
        <v/>
      </c>
      <c r="O25" s="186" t="str">
        <f t="shared" si="1"/>
        <v/>
      </c>
      <c r="P25" s="187" t="str">
        <f t="shared" si="2"/>
        <v>ROJAS MESA KIMBERLYN DARLY</v>
      </c>
      <c r="Q25" s="188" t="str">
        <f t="shared" si="3"/>
        <v/>
      </c>
    </row>
    <row r="26" spans="1:17" s="189" customFormat="1" ht="22.5" customHeight="1" x14ac:dyDescent="0.25">
      <c r="A26" s="183">
        <v>19</v>
      </c>
      <c r="B26" s="184" t="str">
        <f>IF(NOMINA!B19="","",NOMINA!B19)</f>
        <v>SOLIZ SAAVEDRA FERNANDO MARTIN</v>
      </c>
      <c r="C26" s="272" t="str">
        <f>LENG!V26</f>
        <v/>
      </c>
      <c r="D26" s="273" t="str">
        <f>'CIEN SOC'!R26</f>
        <v/>
      </c>
      <c r="E26" s="273" t="str">
        <f>'ED FISICA '!R26</f>
        <v/>
      </c>
      <c r="F26" s="273" t="str">
        <f>'ED MUSICA'!R26</f>
        <v/>
      </c>
      <c r="G26" s="273" t="str">
        <f>'ARTES PL'!R26</f>
        <v/>
      </c>
      <c r="H26" s="273" t="str">
        <f>MATE!T26</f>
        <v/>
      </c>
      <c r="I26" s="273" t="str">
        <f>'TECN TECN'!R26</f>
        <v/>
      </c>
      <c r="J26" s="273" t="str">
        <f>'CIEN NAT'!R26</f>
        <v/>
      </c>
      <c r="K26" s="273" t="str">
        <f>RELIGION!R26</f>
        <v/>
      </c>
      <c r="L26" s="273"/>
      <c r="M26" s="274"/>
      <c r="N26" s="271" t="str">
        <f t="shared" si="0"/>
        <v/>
      </c>
      <c r="O26" s="186" t="str">
        <f t="shared" si="1"/>
        <v/>
      </c>
      <c r="P26" s="187" t="str">
        <f t="shared" si="2"/>
        <v>SOLIZ SAAVEDRA FERNANDO MARTIN</v>
      </c>
      <c r="Q26" s="188" t="str">
        <f t="shared" si="3"/>
        <v/>
      </c>
    </row>
    <row r="27" spans="1:17" s="189" customFormat="1" ht="22.5" customHeight="1" x14ac:dyDescent="0.25">
      <c r="A27" s="183">
        <v>20</v>
      </c>
      <c r="B27" s="184" t="str">
        <f>IF(NOMINA!B20="","",NOMINA!B20)</f>
        <v>VILLARROEL CAMPOS ISAIAS ORIOL</v>
      </c>
      <c r="C27" s="272" t="str">
        <f>LENG!V27</f>
        <v/>
      </c>
      <c r="D27" s="273" t="str">
        <f>'CIEN SOC'!R27</f>
        <v/>
      </c>
      <c r="E27" s="273" t="str">
        <f>'ED FISICA '!R27</f>
        <v/>
      </c>
      <c r="F27" s="273" t="str">
        <f>'ED MUSICA'!R27</f>
        <v/>
      </c>
      <c r="G27" s="273" t="str">
        <f>'ARTES PL'!R27</f>
        <v/>
      </c>
      <c r="H27" s="273" t="str">
        <f>MATE!T27</f>
        <v/>
      </c>
      <c r="I27" s="273" t="str">
        <f>'TECN TECN'!R27</f>
        <v/>
      </c>
      <c r="J27" s="273" t="str">
        <f>'CIEN NAT'!R27</f>
        <v/>
      </c>
      <c r="K27" s="273" t="str">
        <f>RELIGION!R27</f>
        <v/>
      </c>
      <c r="L27" s="273"/>
      <c r="M27" s="274"/>
      <c r="N27" s="271" t="str">
        <f t="shared" si="0"/>
        <v/>
      </c>
      <c r="O27" s="186" t="str">
        <f t="shared" si="1"/>
        <v/>
      </c>
      <c r="P27" s="187" t="str">
        <f t="shared" si="2"/>
        <v>VILLARROEL CAMPOS ISAIAS ORIOL</v>
      </c>
      <c r="Q27" s="188" t="str">
        <f t="shared" si="3"/>
        <v/>
      </c>
    </row>
    <row r="28" spans="1:17" s="189" customFormat="1" ht="22.5" customHeight="1" x14ac:dyDescent="0.25">
      <c r="A28" s="183">
        <v>21</v>
      </c>
      <c r="B28" s="184" t="str">
        <f>IF(NOMINA!B21="","",NOMINA!B21)</f>
        <v xml:space="preserve">  </v>
      </c>
      <c r="C28" s="272" t="str">
        <f>LENG!V28</f>
        <v/>
      </c>
      <c r="D28" s="273" t="str">
        <f>'CIEN SOC'!R28</f>
        <v/>
      </c>
      <c r="E28" s="273" t="str">
        <f>'ED FISICA '!R28</f>
        <v/>
      </c>
      <c r="F28" s="273" t="str">
        <f>'ED MUSICA'!R28</f>
        <v/>
      </c>
      <c r="G28" s="273" t="str">
        <f>'ARTES PL'!R28</f>
        <v/>
      </c>
      <c r="H28" s="273" t="str">
        <f>MATE!T28</f>
        <v/>
      </c>
      <c r="I28" s="273" t="str">
        <f>'TECN TECN'!R28</f>
        <v/>
      </c>
      <c r="J28" s="273" t="str">
        <f>'CIEN NAT'!R28</f>
        <v/>
      </c>
      <c r="K28" s="273" t="str">
        <f>RELIGION!R28</f>
        <v/>
      </c>
      <c r="L28" s="273"/>
      <c r="M28" s="274"/>
      <c r="N28" s="271" t="str">
        <f t="shared" si="0"/>
        <v/>
      </c>
      <c r="O28" s="186" t="str">
        <f t="shared" si="1"/>
        <v/>
      </c>
      <c r="P28" s="187" t="str">
        <f t="shared" si="2"/>
        <v xml:space="preserve">  </v>
      </c>
      <c r="Q28" s="188" t="str">
        <f t="shared" si="3"/>
        <v/>
      </c>
    </row>
    <row r="29" spans="1:17" s="189" customFormat="1" ht="22.5" customHeight="1" x14ac:dyDescent="0.25">
      <c r="A29" s="183">
        <v>22</v>
      </c>
      <c r="B29" s="184" t="str">
        <f>IF(NOMINA!B22="","",NOMINA!B22)</f>
        <v xml:space="preserve">  </v>
      </c>
      <c r="C29" s="272" t="str">
        <f>LENG!V29</f>
        <v/>
      </c>
      <c r="D29" s="273" t="str">
        <f>'CIEN SOC'!R29</f>
        <v/>
      </c>
      <c r="E29" s="273" t="str">
        <f>'ED FISICA '!R29</f>
        <v/>
      </c>
      <c r="F29" s="273" t="str">
        <f>'ED MUSICA'!R29</f>
        <v/>
      </c>
      <c r="G29" s="273" t="str">
        <f>'ARTES PL'!R29</f>
        <v/>
      </c>
      <c r="H29" s="273" t="str">
        <f>MATE!T29</f>
        <v/>
      </c>
      <c r="I29" s="273" t="str">
        <f>'TECN TECN'!R29</f>
        <v/>
      </c>
      <c r="J29" s="273" t="str">
        <f>'CIEN NAT'!R29</f>
        <v/>
      </c>
      <c r="K29" s="273" t="str">
        <f>RELIGION!R29</f>
        <v/>
      </c>
      <c r="L29" s="273"/>
      <c r="M29" s="274"/>
      <c r="N29" s="271" t="str">
        <f t="shared" si="0"/>
        <v/>
      </c>
      <c r="O29" s="186" t="str">
        <f t="shared" si="1"/>
        <v/>
      </c>
      <c r="P29" s="187" t="str">
        <f t="shared" si="2"/>
        <v xml:space="preserve">  </v>
      </c>
      <c r="Q29" s="188" t="str">
        <f t="shared" si="3"/>
        <v/>
      </c>
    </row>
    <row r="30" spans="1:17" s="189" customFormat="1" ht="22.5" customHeight="1" x14ac:dyDescent="0.25">
      <c r="A30" s="183">
        <v>23</v>
      </c>
      <c r="B30" s="184" t="str">
        <f>IF(NOMINA!B23="","",NOMINA!B23)</f>
        <v xml:space="preserve">  </v>
      </c>
      <c r="C30" s="272" t="str">
        <f>LENG!V30</f>
        <v/>
      </c>
      <c r="D30" s="273" t="str">
        <f>'CIEN SOC'!R30</f>
        <v/>
      </c>
      <c r="E30" s="273" t="str">
        <f>'ED FISICA '!R30</f>
        <v/>
      </c>
      <c r="F30" s="273" t="str">
        <f>'ED MUSICA'!R30</f>
        <v/>
      </c>
      <c r="G30" s="273" t="str">
        <f>'ARTES PL'!R30</f>
        <v/>
      </c>
      <c r="H30" s="273" t="str">
        <f>MATE!T30</f>
        <v/>
      </c>
      <c r="I30" s="273" t="str">
        <f>'TECN TECN'!R30</f>
        <v/>
      </c>
      <c r="J30" s="273" t="str">
        <f>'CIEN NAT'!R30</f>
        <v/>
      </c>
      <c r="K30" s="273" t="str">
        <f>RELIGION!R30</f>
        <v/>
      </c>
      <c r="L30" s="273"/>
      <c r="M30" s="274"/>
      <c r="N30" s="271" t="str">
        <f t="shared" si="0"/>
        <v/>
      </c>
      <c r="O30" s="186" t="str">
        <f t="shared" si="1"/>
        <v/>
      </c>
      <c r="P30" s="187" t="str">
        <f t="shared" si="2"/>
        <v xml:space="preserve">  </v>
      </c>
      <c r="Q30" s="188" t="str">
        <f t="shared" si="3"/>
        <v/>
      </c>
    </row>
    <row r="31" spans="1:17" s="189" customFormat="1" ht="22.5" customHeight="1" x14ac:dyDescent="0.25">
      <c r="A31" s="183">
        <v>24</v>
      </c>
      <c r="B31" s="184" t="str">
        <f>IF(NOMINA!B24="","",NOMINA!B24)</f>
        <v xml:space="preserve">  </v>
      </c>
      <c r="C31" s="272" t="str">
        <f>LENG!V31</f>
        <v/>
      </c>
      <c r="D31" s="273" t="str">
        <f>'CIEN SOC'!R31</f>
        <v/>
      </c>
      <c r="E31" s="273" t="str">
        <f>'ED FISICA '!R31</f>
        <v/>
      </c>
      <c r="F31" s="273" t="str">
        <f>'ED MUSICA'!R31</f>
        <v/>
      </c>
      <c r="G31" s="273" t="str">
        <f>'ARTES PL'!R31</f>
        <v/>
      </c>
      <c r="H31" s="273" t="str">
        <f>MATE!T31</f>
        <v/>
      </c>
      <c r="I31" s="273" t="str">
        <f>'TECN TECN'!R31</f>
        <v/>
      </c>
      <c r="J31" s="273" t="str">
        <f>'CIEN NAT'!R31</f>
        <v/>
      </c>
      <c r="K31" s="273" t="str">
        <f>RELIGION!R31</f>
        <v/>
      </c>
      <c r="L31" s="273"/>
      <c r="M31" s="274"/>
      <c r="N31" s="271" t="str">
        <f t="shared" si="0"/>
        <v/>
      </c>
      <c r="O31" s="186" t="str">
        <f t="shared" si="1"/>
        <v/>
      </c>
      <c r="P31" s="187" t="str">
        <f t="shared" si="2"/>
        <v xml:space="preserve">  </v>
      </c>
      <c r="Q31" s="188" t="str">
        <f t="shared" si="3"/>
        <v/>
      </c>
    </row>
    <row r="32" spans="1:17" s="189" customFormat="1" ht="22.5" customHeight="1" x14ac:dyDescent="0.25">
      <c r="A32" s="183">
        <v>25</v>
      </c>
      <c r="B32" s="184" t="str">
        <f>IF(NOMINA!B25="","",NOMINA!B25)</f>
        <v xml:space="preserve">  </v>
      </c>
      <c r="C32" s="272" t="str">
        <f>LENG!V32</f>
        <v/>
      </c>
      <c r="D32" s="273" t="str">
        <f>'CIEN SOC'!R32</f>
        <v/>
      </c>
      <c r="E32" s="273" t="str">
        <f>'ED FISICA '!R32</f>
        <v/>
      </c>
      <c r="F32" s="273" t="str">
        <f>'ED MUSICA'!R32</f>
        <v/>
      </c>
      <c r="G32" s="273" t="str">
        <f>'ARTES PL'!R32</f>
        <v/>
      </c>
      <c r="H32" s="273" t="str">
        <f>MATE!T32</f>
        <v/>
      </c>
      <c r="I32" s="273" t="str">
        <f>'TECN TECN'!R32</f>
        <v/>
      </c>
      <c r="J32" s="273" t="str">
        <f>'CIEN NAT'!R32</f>
        <v/>
      </c>
      <c r="K32" s="273" t="str">
        <f>RELIGION!R32</f>
        <v/>
      </c>
      <c r="L32" s="273"/>
      <c r="M32" s="274"/>
      <c r="N32" s="271" t="str">
        <f t="shared" si="0"/>
        <v/>
      </c>
      <c r="O32" s="186" t="str">
        <f t="shared" si="1"/>
        <v/>
      </c>
      <c r="P32" s="187" t="str">
        <f t="shared" si="2"/>
        <v xml:space="preserve">  </v>
      </c>
      <c r="Q32" s="188" t="str">
        <f t="shared" si="3"/>
        <v/>
      </c>
    </row>
    <row r="33" spans="1:17" s="189" customFormat="1" ht="18.95" hidden="1" customHeight="1" x14ac:dyDescent="0.25">
      <c r="A33" s="183">
        <v>26</v>
      </c>
      <c r="B33" s="184" t="str">
        <f>IF(NOMINA!B26="","",NOMINA!B26)</f>
        <v xml:space="preserve">  </v>
      </c>
      <c r="C33" s="272" t="str">
        <f>LENG!V33</f>
        <v/>
      </c>
      <c r="D33" s="273" t="str">
        <f>'CIEN SOC'!R33</f>
        <v/>
      </c>
      <c r="E33" s="273" t="str">
        <f>'ED FISICA '!R33</f>
        <v/>
      </c>
      <c r="F33" s="273" t="str">
        <f>'ED MUSICA'!R33</f>
        <v/>
      </c>
      <c r="G33" s="273" t="str">
        <f>'ARTES PL'!R33</f>
        <v/>
      </c>
      <c r="H33" s="273" t="str">
        <f>MATE!T33</f>
        <v/>
      </c>
      <c r="I33" s="273" t="str">
        <f>'TECN TECN'!R33</f>
        <v/>
      </c>
      <c r="J33" s="273" t="str">
        <f>'CIEN NAT'!R33</f>
        <v/>
      </c>
      <c r="K33" s="273" t="str">
        <f>RELIGION!R33</f>
        <v/>
      </c>
      <c r="L33" s="273"/>
      <c r="M33" s="274"/>
      <c r="N33" s="271" t="str">
        <f t="shared" si="0"/>
        <v/>
      </c>
      <c r="O33" s="186" t="str">
        <f t="shared" si="1"/>
        <v/>
      </c>
      <c r="P33" s="187" t="str">
        <f t="shared" si="2"/>
        <v xml:space="preserve">  </v>
      </c>
      <c r="Q33" s="188" t="str">
        <f t="shared" si="3"/>
        <v/>
      </c>
    </row>
    <row r="34" spans="1:17" s="189" customFormat="1" ht="18.95" hidden="1" customHeight="1" x14ac:dyDescent="0.25">
      <c r="A34" s="183">
        <v>27</v>
      </c>
      <c r="B34" s="184" t="str">
        <f>IF(NOMINA!B27="","",NOMINA!B27)</f>
        <v xml:space="preserve">  </v>
      </c>
      <c r="C34" s="272" t="str">
        <f>LENG!V34</f>
        <v/>
      </c>
      <c r="D34" s="273" t="str">
        <f>'CIEN SOC'!R34</f>
        <v/>
      </c>
      <c r="E34" s="273" t="str">
        <f>'ED FISICA '!R34</f>
        <v/>
      </c>
      <c r="F34" s="273" t="str">
        <f>'ED MUSICA'!R34</f>
        <v/>
      </c>
      <c r="G34" s="273" t="str">
        <f>'ARTES PL'!R34</f>
        <v/>
      </c>
      <c r="H34" s="273" t="str">
        <f>MATE!T34</f>
        <v/>
      </c>
      <c r="I34" s="273" t="str">
        <f>'TECN TECN'!R34</f>
        <v/>
      </c>
      <c r="J34" s="273" t="str">
        <f>'CIEN NAT'!R34</f>
        <v/>
      </c>
      <c r="K34" s="273" t="str">
        <f>RELIGION!R34</f>
        <v/>
      </c>
      <c r="L34" s="273"/>
      <c r="M34" s="274"/>
      <c r="N34" s="271" t="str">
        <f t="shared" si="0"/>
        <v/>
      </c>
      <c r="O34" s="186" t="str">
        <f t="shared" si="1"/>
        <v/>
      </c>
      <c r="P34" s="187" t="str">
        <f t="shared" si="2"/>
        <v xml:space="preserve">  </v>
      </c>
      <c r="Q34" s="188" t="str">
        <f t="shared" si="3"/>
        <v/>
      </c>
    </row>
    <row r="35" spans="1:17" s="189" customFormat="1" ht="18.95" hidden="1" customHeight="1" x14ac:dyDescent="0.25">
      <c r="A35" s="183">
        <v>28</v>
      </c>
      <c r="B35" s="184" t="str">
        <f>IF(NOMINA!B28="","",NOMINA!B28)</f>
        <v xml:space="preserve">  </v>
      </c>
      <c r="C35" s="272" t="str">
        <f>LENG!V35</f>
        <v/>
      </c>
      <c r="D35" s="273" t="str">
        <f>'CIEN SOC'!R35</f>
        <v/>
      </c>
      <c r="E35" s="273" t="str">
        <f>'ED FISICA '!R35</f>
        <v/>
      </c>
      <c r="F35" s="273" t="str">
        <f>'ED MUSICA'!R35</f>
        <v/>
      </c>
      <c r="G35" s="273" t="str">
        <f>'ARTES PL'!R35</f>
        <v/>
      </c>
      <c r="H35" s="273" t="str">
        <f>MATE!T35</f>
        <v/>
      </c>
      <c r="I35" s="273" t="str">
        <f>'TECN TECN'!R35</f>
        <v/>
      </c>
      <c r="J35" s="273" t="str">
        <f>'CIEN NAT'!R35</f>
        <v/>
      </c>
      <c r="K35" s="273" t="str">
        <f>RELIGION!R35</f>
        <v/>
      </c>
      <c r="L35" s="273"/>
      <c r="M35" s="274"/>
      <c r="N35" s="271" t="str">
        <f t="shared" si="0"/>
        <v/>
      </c>
      <c r="O35" s="186" t="str">
        <f t="shared" si="1"/>
        <v/>
      </c>
      <c r="P35" s="187" t="str">
        <f t="shared" si="2"/>
        <v xml:space="preserve">  </v>
      </c>
      <c r="Q35" s="188" t="str">
        <f t="shared" si="3"/>
        <v/>
      </c>
    </row>
    <row r="36" spans="1:17" s="189" customFormat="1" ht="18.95" hidden="1" customHeight="1" x14ac:dyDescent="0.25">
      <c r="A36" s="183">
        <v>29</v>
      </c>
      <c r="B36" s="184" t="str">
        <f>IF(NOMINA!B29="","",NOMINA!B29)</f>
        <v xml:space="preserve">  </v>
      </c>
      <c r="C36" s="272" t="str">
        <f>LENG!V36</f>
        <v/>
      </c>
      <c r="D36" s="273" t="str">
        <f>'CIEN SOC'!R36</f>
        <v/>
      </c>
      <c r="E36" s="273" t="str">
        <f>'ED FISICA '!R36</f>
        <v/>
      </c>
      <c r="F36" s="273" t="str">
        <f>'ED MUSICA'!R36</f>
        <v/>
      </c>
      <c r="G36" s="273" t="str">
        <f>'ARTES PL'!R36</f>
        <v/>
      </c>
      <c r="H36" s="273" t="str">
        <f>MATE!T36</f>
        <v/>
      </c>
      <c r="I36" s="273" t="str">
        <f>'TECN TECN'!R36</f>
        <v/>
      </c>
      <c r="J36" s="273" t="str">
        <f>'CIEN NAT'!R36</f>
        <v/>
      </c>
      <c r="K36" s="273" t="str">
        <f>RELIGION!R36</f>
        <v/>
      </c>
      <c r="L36" s="273"/>
      <c r="M36" s="274"/>
      <c r="N36" s="271" t="str">
        <f t="shared" si="0"/>
        <v/>
      </c>
      <c r="O36" s="186" t="str">
        <f t="shared" si="1"/>
        <v/>
      </c>
      <c r="P36" s="187" t="str">
        <f t="shared" si="2"/>
        <v xml:space="preserve">  </v>
      </c>
      <c r="Q36" s="188" t="str">
        <f t="shared" si="3"/>
        <v/>
      </c>
    </row>
    <row r="37" spans="1:17" s="189" customFormat="1" ht="18.95" hidden="1" customHeight="1" x14ac:dyDescent="0.25">
      <c r="A37" s="183">
        <v>30</v>
      </c>
      <c r="B37" s="184" t="str">
        <f>IF(NOMINA!B30="","",NOMINA!B30)</f>
        <v xml:space="preserve">  </v>
      </c>
      <c r="C37" s="272" t="str">
        <f>LENG!V37</f>
        <v/>
      </c>
      <c r="D37" s="273" t="str">
        <f>'CIEN SOC'!R37</f>
        <v/>
      </c>
      <c r="E37" s="273" t="str">
        <f>'ED FISICA '!R37</f>
        <v/>
      </c>
      <c r="F37" s="273" t="str">
        <f>'ED MUSICA'!R37</f>
        <v/>
      </c>
      <c r="G37" s="273" t="str">
        <f>'ARTES PL'!R37</f>
        <v/>
      </c>
      <c r="H37" s="273" t="str">
        <f>MATE!T37</f>
        <v/>
      </c>
      <c r="I37" s="273" t="str">
        <f>'TECN TECN'!R37</f>
        <v/>
      </c>
      <c r="J37" s="273" t="str">
        <f>'CIEN NAT'!R37</f>
        <v/>
      </c>
      <c r="K37" s="273" t="str">
        <f>RELIGION!R37</f>
        <v/>
      </c>
      <c r="L37" s="273"/>
      <c r="M37" s="274"/>
      <c r="N37" s="271" t="str">
        <f t="shared" si="0"/>
        <v/>
      </c>
      <c r="O37" s="186" t="str">
        <f t="shared" si="1"/>
        <v/>
      </c>
      <c r="P37" s="187" t="str">
        <f t="shared" si="2"/>
        <v xml:space="preserve">  </v>
      </c>
      <c r="Q37" s="188" t="str">
        <f t="shared" si="3"/>
        <v/>
      </c>
    </row>
    <row r="38" spans="1:17" s="189" customFormat="1" ht="18" hidden="1" customHeight="1" x14ac:dyDescent="0.25">
      <c r="A38" s="183">
        <v>31</v>
      </c>
      <c r="B38" s="184" t="str">
        <f>IF(NOMINA!B31="","",NOMINA!B31)</f>
        <v xml:space="preserve">  </v>
      </c>
      <c r="C38" s="272" t="str">
        <f>LENG!V38</f>
        <v/>
      </c>
      <c r="D38" s="273" t="str">
        <f>'CIEN SOC'!R38</f>
        <v/>
      </c>
      <c r="E38" s="273" t="str">
        <f>'ED FISICA '!R38</f>
        <v/>
      </c>
      <c r="F38" s="273" t="str">
        <f>'ED MUSICA'!R38</f>
        <v/>
      </c>
      <c r="G38" s="273" t="str">
        <f>'ARTES PL'!R38</f>
        <v/>
      </c>
      <c r="H38" s="273" t="str">
        <f>MATE!T38</f>
        <v/>
      </c>
      <c r="I38" s="273" t="str">
        <f>'TECN TECN'!R38</f>
        <v/>
      </c>
      <c r="J38" s="273" t="str">
        <f>'CIEN NAT'!R38</f>
        <v/>
      </c>
      <c r="K38" s="273" t="str">
        <f>RELIGION!R38</f>
        <v/>
      </c>
      <c r="L38" s="273"/>
      <c r="M38" s="274"/>
      <c r="N38" s="271" t="str">
        <f t="shared" si="0"/>
        <v/>
      </c>
      <c r="O38" s="186" t="str">
        <f t="shared" si="1"/>
        <v/>
      </c>
      <c r="P38" s="187" t="str">
        <f t="shared" si="2"/>
        <v xml:space="preserve">  </v>
      </c>
      <c r="Q38" s="188" t="str">
        <f t="shared" si="3"/>
        <v/>
      </c>
    </row>
    <row r="39" spans="1:17" s="189" customFormat="1" ht="18" hidden="1" customHeight="1" x14ac:dyDescent="0.25">
      <c r="A39" s="183">
        <v>32</v>
      </c>
      <c r="B39" s="184" t="str">
        <f>IF(NOMINA!B32="","",NOMINA!B32)</f>
        <v xml:space="preserve">  </v>
      </c>
      <c r="C39" s="272" t="str">
        <f>LENG!V39</f>
        <v/>
      </c>
      <c r="D39" s="273" t="str">
        <f>'CIEN SOC'!R39</f>
        <v/>
      </c>
      <c r="E39" s="273" t="str">
        <f>'ED FISICA '!R39</f>
        <v/>
      </c>
      <c r="F39" s="273" t="str">
        <f>'ED MUSICA'!R39</f>
        <v/>
      </c>
      <c r="G39" s="273" t="str">
        <f>'ARTES PL'!R39</f>
        <v/>
      </c>
      <c r="H39" s="273" t="str">
        <f>MATE!T39</f>
        <v/>
      </c>
      <c r="I39" s="273" t="str">
        <f>'TECN TECN'!R39</f>
        <v/>
      </c>
      <c r="J39" s="273" t="str">
        <f>'CIEN NAT'!R39</f>
        <v/>
      </c>
      <c r="K39" s="273" t="str">
        <f>RELIGION!R39</f>
        <v/>
      </c>
      <c r="L39" s="273"/>
      <c r="M39" s="274"/>
      <c r="N39" s="271" t="str">
        <f t="shared" si="0"/>
        <v/>
      </c>
      <c r="O39" s="186" t="str">
        <f t="shared" si="1"/>
        <v/>
      </c>
      <c r="P39" s="187" t="str">
        <f t="shared" si="2"/>
        <v xml:space="preserve">  </v>
      </c>
      <c r="Q39" s="188" t="str">
        <f t="shared" si="3"/>
        <v/>
      </c>
    </row>
    <row r="40" spans="1:17" s="189" customFormat="1" ht="18" hidden="1" customHeight="1" x14ac:dyDescent="0.25">
      <c r="A40" s="183">
        <v>33</v>
      </c>
      <c r="B40" s="184" t="str">
        <f>IF(NOMINA!B33="","",NOMINA!B33)</f>
        <v xml:space="preserve">  </v>
      </c>
      <c r="C40" s="272" t="str">
        <f>LENG!V40</f>
        <v/>
      </c>
      <c r="D40" s="273" t="str">
        <f>'CIEN SOC'!R40</f>
        <v/>
      </c>
      <c r="E40" s="273" t="str">
        <f>'ED FISICA '!R40</f>
        <v/>
      </c>
      <c r="F40" s="273" t="str">
        <f>'ED MUSICA'!R40</f>
        <v/>
      </c>
      <c r="G40" s="273" t="str">
        <f>'ARTES PL'!R40</f>
        <v/>
      </c>
      <c r="H40" s="273" t="str">
        <f>MATE!T40</f>
        <v/>
      </c>
      <c r="I40" s="273" t="str">
        <f>'TECN TECN'!R40</f>
        <v/>
      </c>
      <c r="J40" s="273" t="str">
        <f>'CIEN NAT'!R40</f>
        <v/>
      </c>
      <c r="K40" s="273" t="str">
        <f>RELIGION!R40</f>
        <v/>
      </c>
      <c r="L40" s="273"/>
      <c r="M40" s="274"/>
      <c r="N40" s="271" t="str">
        <f t="shared" si="0"/>
        <v/>
      </c>
      <c r="O40" s="186" t="str">
        <f t="shared" si="1"/>
        <v/>
      </c>
      <c r="P40" s="187" t="str">
        <f t="shared" si="2"/>
        <v xml:space="preserve">  </v>
      </c>
      <c r="Q40" s="188" t="str">
        <f t="shared" si="3"/>
        <v/>
      </c>
    </row>
    <row r="41" spans="1:17" s="189" customFormat="1" ht="14.25" hidden="1" customHeight="1" x14ac:dyDescent="0.25">
      <c r="A41" s="183">
        <v>34</v>
      </c>
      <c r="B41" s="184" t="str">
        <f>IF(NOMINA!B34="","",NOMINA!B34)</f>
        <v xml:space="preserve">  </v>
      </c>
      <c r="C41" s="272" t="str">
        <f>LENG!V41</f>
        <v/>
      </c>
      <c r="D41" s="273" t="str">
        <f>'CIEN SOC'!R41</f>
        <v/>
      </c>
      <c r="E41" s="273" t="str">
        <f>'ED FISICA '!R41</f>
        <v/>
      </c>
      <c r="F41" s="273" t="str">
        <f>'ED MUSICA'!R41</f>
        <v/>
      </c>
      <c r="G41" s="273" t="str">
        <f>'ARTES PL'!R41</f>
        <v/>
      </c>
      <c r="H41" s="273" t="str">
        <f>MATE!T41</f>
        <v/>
      </c>
      <c r="I41" s="273" t="str">
        <f>'TECN TECN'!R41</f>
        <v/>
      </c>
      <c r="J41" s="273" t="str">
        <f>'CIEN NAT'!R41</f>
        <v/>
      </c>
      <c r="K41" s="273" t="str">
        <f>RELIGION!R41</f>
        <v/>
      </c>
      <c r="L41" s="273"/>
      <c r="M41" s="274"/>
      <c r="N41" s="271" t="str">
        <f t="shared" si="0"/>
        <v/>
      </c>
      <c r="O41" s="186" t="str">
        <f t="shared" si="1"/>
        <v/>
      </c>
      <c r="P41" s="187" t="str">
        <f t="shared" si="2"/>
        <v xml:space="preserve">  </v>
      </c>
      <c r="Q41" s="188" t="str">
        <f t="shared" si="3"/>
        <v/>
      </c>
    </row>
    <row r="42" spans="1:17" s="189" customFormat="1" ht="14.25" hidden="1" customHeight="1" x14ac:dyDescent="0.25">
      <c r="A42" s="183">
        <v>35</v>
      </c>
      <c r="B42" s="184" t="str">
        <f>IF(NOMINA!B35="","",NOMINA!B35)</f>
        <v xml:space="preserve">  </v>
      </c>
      <c r="C42" s="272" t="str">
        <f>LENG!V42</f>
        <v/>
      </c>
      <c r="D42" s="273" t="str">
        <f>'CIEN SOC'!R42</f>
        <v/>
      </c>
      <c r="E42" s="273" t="str">
        <f>'ED FISICA '!R42</f>
        <v/>
      </c>
      <c r="F42" s="273" t="str">
        <f>'ED MUSICA'!R42</f>
        <v/>
      </c>
      <c r="G42" s="273" t="str">
        <f>'ARTES PL'!R42</f>
        <v/>
      </c>
      <c r="H42" s="273" t="str">
        <f>MATE!T42</f>
        <v/>
      </c>
      <c r="I42" s="273" t="str">
        <f>'TECN TECN'!R42</f>
        <v/>
      </c>
      <c r="J42" s="273" t="str">
        <f>'CIEN NAT'!R42</f>
        <v/>
      </c>
      <c r="K42" s="273" t="str">
        <f>RELIGION!R42</f>
        <v/>
      </c>
      <c r="L42" s="273"/>
      <c r="M42" s="274"/>
      <c r="N42" s="271" t="str">
        <f t="shared" si="0"/>
        <v/>
      </c>
      <c r="O42" s="186" t="str">
        <f t="shared" si="1"/>
        <v/>
      </c>
      <c r="P42" s="187" t="str">
        <f t="shared" si="2"/>
        <v xml:space="preserve">  </v>
      </c>
      <c r="Q42" s="188" t="str">
        <f t="shared" si="3"/>
        <v/>
      </c>
    </row>
    <row r="43" spans="1:17" s="189" customFormat="1" ht="14.25" hidden="1" customHeight="1" x14ac:dyDescent="0.25">
      <c r="A43" s="183">
        <v>36</v>
      </c>
      <c r="B43" s="184" t="str">
        <f>IF(NOMINA!B36="","",NOMINA!B36)</f>
        <v xml:space="preserve">  </v>
      </c>
      <c r="C43" s="272" t="str">
        <f>LENG!V43</f>
        <v/>
      </c>
      <c r="D43" s="273" t="str">
        <f>'CIEN SOC'!R43</f>
        <v/>
      </c>
      <c r="E43" s="273" t="str">
        <f>'ED FISICA '!R43</f>
        <v/>
      </c>
      <c r="F43" s="273" t="str">
        <f>'ED MUSICA'!R43</f>
        <v/>
      </c>
      <c r="G43" s="273" t="str">
        <f>'ARTES PL'!R43</f>
        <v/>
      </c>
      <c r="H43" s="273" t="str">
        <f>MATE!T43</f>
        <v/>
      </c>
      <c r="I43" s="273" t="str">
        <f>'TECN TECN'!R43</f>
        <v/>
      </c>
      <c r="J43" s="273" t="str">
        <f>'CIEN NAT'!R43</f>
        <v/>
      </c>
      <c r="K43" s="273" t="str">
        <f>RELIGION!R43</f>
        <v/>
      </c>
      <c r="L43" s="273"/>
      <c r="M43" s="274"/>
      <c r="N43" s="271" t="str">
        <f t="shared" si="0"/>
        <v/>
      </c>
      <c r="O43" s="186" t="str">
        <f t="shared" si="1"/>
        <v/>
      </c>
      <c r="P43" s="187" t="str">
        <f t="shared" si="2"/>
        <v xml:space="preserve">  </v>
      </c>
      <c r="Q43" s="188" t="str">
        <f t="shared" si="3"/>
        <v/>
      </c>
    </row>
    <row r="44" spans="1:17" s="189" customFormat="1" ht="14.25" hidden="1" customHeight="1" x14ac:dyDescent="0.25">
      <c r="A44" s="183">
        <v>37</v>
      </c>
      <c r="B44" s="184" t="str">
        <f>IF(NOMINA!B37="","",NOMINA!B37)</f>
        <v xml:space="preserve">  </v>
      </c>
      <c r="C44" s="272" t="str">
        <f>LENG!V44</f>
        <v/>
      </c>
      <c r="D44" s="273" t="str">
        <f>'CIEN SOC'!R44</f>
        <v/>
      </c>
      <c r="E44" s="273" t="str">
        <f>'ED FISICA '!R44</f>
        <v/>
      </c>
      <c r="F44" s="273" t="str">
        <f>'ED MUSICA'!R44</f>
        <v/>
      </c>
      <c r="G44" s="273" t="str">
        <f>'ARTES PL'!R44</f>
        <v/>
      </c>
      <c r="H44" s="273" t="str">
        <f>MATE!T44</f>
        <v/>
      </c>
      <c r="I44" s="273" t="str">
        <f>'TECN TECN'!R44</f>
        <v/>
      </c>
      <c r="J44" s="273" t="str">
        <f>'CIEN NAT'!R44</f>
        <v/>
      </c>
      <c r="K44" s="273" t="str">
        <f>RELIGION!R44</f>
        <v/>
      </c>
      <c r="L44" s="273"/>
      <c r="M44" s="274"/>
      <c r="N44" s="271" t="str">
        <f t="shared" si="0"/>
        <v/>
      </c>
      <c r="O44" s="186" t="str">
        <f t="shared" si="1"/>
        <v/>
      </c>
      <c r="P44" s="187" t="str">
        <f t="shared" si="2"/>
        <v xml:space="preserve">  </v>
      </c>
      <c r="Q44" s="188" t="str">
        <f t="shared" si="3"/>
        <v/>
      </c>
    </row>
    <row r="45" spans="1:17" s="189" customFormat="1" ht="14.25" hidden="1" customHeight="1" x14ac:dyDescent="0.25">
      <c r="A45" s="183">
        <v>38</v>
      </c>
      <c r="B45" s="184" t="str">
        <f>IF(NOMINA!B38="","",NOMINA!B38)</f>
        <v xml:space="preserve">  </v>
      </c>
      <c r="C45" s="272" t="str">
        <f>LENG!V45</f>
        <v/>
      </c>
      <c r="D45" s="273" t="str">
        <f>'CIEN SOC'!R45</f>
        <v/>
      </c>
      <c r="E45" s="273" t="str">
        <f>'ED FISICA '!R45</f>
        <v/>
      </c>
      <c r="F45" s="273" t="str">
        <f>'ED MUSICA'!R45</f>
        <v/>
      </c>
      <c r="G45" s="273" t="str">
        <f>'ARTES PL'!R45</f>
        <v/>
      </c>
      <c r="H45" s="273" t="str">
        <f>MATE!T45</f>
        <v/>
      </c>
      <c r="I45" s="273" t="str">
        <f>'TECN TECN'!R45</f>
        <v/>
      </c>
      <c r="J45" s="273" t="str">
        <f>'CIEN NAT'!R45</f>
        <v/>
      </c>
      <c r="K45" s="273" t="str">
        <f>RELIGION!R45</f>
        <v/>
      </c>
      <c r="L45" s="273"/>
      <c r="M45" s="274"/>
      <c r="N45" s="271" t="str">
        <f t="shared" si="0"/>
        <v/>
      </c>
      <c r="O45" s="186" t="str">
        <f t="shared" si="1"/>
        <v/>
      </c>
      <c r="P45" s="187" t="str">
        <f t="shared" si="2"/>
        <v xml:space="preserve">  </v>
      </c>
      <c r="Q45" s="188" t="str">
        <f t="shared" si="3"/>
        <v/>
      </c>
    </row>
    <row r="46" spans="1:17" s="189" customFormat="1" ht="14.25" hidden="1" customHeight="1" x14ac:dyDescent="0.25">
      <c r="A46" s="183">
        <v>39</v>
      </c>
      <c r="B46" s="184" t="str">
        <f>IF(NOMINA!B39="","",NOMINA!B39)</f>
        <v xml:space="preserve">  </v>
      </c>
      <c r="C46" s="272" t="str">
        <f>LENG!V46</f>
        <v/>
      </c>
      <c r="D46" s="273" t="str">
        <f>'CIEN SOC'!R46</f>
        <v/>
      </c>
      <c r="E46" s="273" t="str">
        <f>'ED FISICA '!R46</f>
        <v/>
      </c>
      <c r="F46" s="273" t="str">
        <f>'ED MUSICA'!R46</f>
        <v/>
      </c>
      <c r="G46" s="273" t="str">
        <f>'ARTES PL'!R46</f>
        <v/>
      </c>
      <c r="H46" s="273" t="str">
        <f>MATE!T46</f>
        <v/>
      </c>
      <c r="I46" s="273" t="str">
        <f>'TECN TECN'!R46</f>
        <v/>
      </c>
      <c r="J46" s="273" t="str">
        <f>'CIEN NAT'!R46</f>
        <v/>
      </c>
      <c r="K46" s="273" t="str">
        <f>RELIGION!R46</f>
        <v/>
      </c>
      <c r="L46" s="273"/>
      <c r="M46" s="274"/>
      <c r="N46" s="271" t="str">
        <f t="shared" si="0"/>
        <v/>
      </c>
      <c r="O46" s="186" t="str">
        <f t="shared" si="1"/>
        <v/>
      </c>
      <c r="P46" s="187" t="str">
        <f t="shared" si="2"/>
        <v xml:space="preserve">  </v>
      </c>
      <c r="Q46" s="188" t="str">
        <f t="shared" si="3"/>
        <v/>
      </c>
    </row>
    <row r="47" spans="1:17" s="189" customFormat="1" ht="14.25" hidden="1" customHeight="1" x14ac:dyDescent="0.25">
      <c r="A47" s="183">
        <v>40</v>
      </c>
      <c r="B47" s="184" t="str">
        <f>IF(NOMINA!B40="","",NOMINA!B40)</f>
        <v xml:space="preserve">  </v>
      </c>
      <c r="C47" s="272" t="str">
        <f>LENG!V47</f>
        <v/>
      </c>
      <c r="D47" s="273" t="str">
        <f>'CIEN SOC'!R47</f>
        <v/>
      </c>
      <c r="E47" s="273" t="str">
        <f>'ED FISICA '!R47</f>
        <v/>
      </c>
      <c r="F47" s="273" t="str">
        <f>'ED MUSICA'!R47</f>
        <v/>
      </c>
      <c r="G47" s="273" t="str">
        <f>'ARTES PL'!R47</f>
        <v/>
      </c>
      <c r="H47" s="273" t="str">
        <f>MATE!T47</f>
        <v/>
      </c>
      <c r="I47" s="273" t="str">
        <f>'TECN TECN'!R47</f>
        <v/>
      </c>
      <c r="J47" s="273" t="str">
        <f>'CIEN NAT'!R47</f>
        <v/>
      </c>
      <c r="K47" s="273" t="str">
        <f>RELIGION!R47</f>
        <v/>
      </c>
      <c r="L47" s="273"/>
      <c r="M47" s="274"/>
      <c r="N47" s="271" t="str">
        <f t="shared" si="0"/>
        <v/>
      </c>
      <c r="O47" s="186" t="str">
        <f t="shared" si="1"/>
        <v/>
      </c>
      <c r="P47" s="187" t="str">
        <f t="shared" si="2"/>
        <v xml:space="preserve">  </v>
      </c>
      <c r="Q47" s="188" t="str">
        <f t="shared" si="3"/>
        <v/>
      </c>
    </row>
    <row r="48" spans="1:17" s="189" customFormat="1" ht="14.25" hidden="1" customHeight="1" x14ac:dyDescent="0.25">
      <c r="A48" s="183">
        <v>41</v>
      </c>
      <c r="B48" s="184" t="str">
        <f>IF(NOMINA!B41="","",NOMINA!B41)</f>
        <v xml:space="preserve">  </v>
      </c>
      <c r="C48" s="272" t="str">
        <f>LENG!V48</f>
        <v/>
      </c>
      <c r="D48" s="273" t="str">
        <f>'CIEN SOC'!R48</f>
        <v/>
      </c>
      <c r="E48" s="273" t="str">
        <f>'ED FISICA '!R48</f>
        <v/>
      </c>
      <c r="F48" s="273" t="str">
        <f>'ED MUSICA'!R48</f>
        <v/>
      </c>
      <c r="G48" s="273" t="str">
        <f>'ARTES PL'!R48</f>
        <v/>
      </c>
      <c r="H48" s="273" t="str">
        <f>MATE!T48</f>
        <v/>
      </c>
      <c r="I48" s="273" t="str">
        <f>'TECN TECN'!R48</f>
        <v/>
      </c>
      <c r="J48" s="273" t="str">
        <f>'CIEN NAT'!R48</f>
        <v/>
      </c>
      <c r="K48" s="273" t="str">
        <f>RELIGION!R48</f>
        <v/>
      </c>
      <c r="L48" s="273"/>
      <c r="M48" s="274"/>
      <c r="N48" s="271" t="str">
        <f t="shared" si="0"/>
        <v/>
      </c>
      <c r="O48" s="186" t="str">
        <f t="shared" si="1"/>
        <v/>
      </c>
      <c r="P48" s="187" t="str">
        <f t="shared" si="2"/>
        <v xml:space="preserve">  </v>
      </c>
      <c r="Q48" s="188" t="str">
        <f t="shared" si="3"/>
        <v/>
      </c>
    </row>
    <row r="49" spans="1:206" s="189" customFormat="1" ht="14.25" hidden="1" customHeight="1" x14ac:dyDescent="0.25">
      <c r="A49" s="183">
        <v>42</v>
      </c>
      <c r="B49" s="184" t="str">
        <f>IF(NOMINA!B42="","",NOMINA!B42)</f>
        <v xml:space="preserve">  </v>
      </c>
      <c r="C49" s="272" t="str">
        <f>LENG!V49</f>
        <v/>
      </c>
      <c r="D49" s="273" t="str">
        <f>'CIEN SOC'!R49</f>
        <v/>
      </c>
      <c r="E49" s="273" t="str">
        <f>'ED FISICA '!R49</f>
        <v/>
      </c>
      <c r="F49" s="273" t="str">
        <f>'ED MUSICA'!R49</f>
        <v/>
      </c>
      <c r="G49" s="273" t="str">
        <f>'ARTES PL'!R49</f>
        <v/>
      </c>
      <c r="H49" s="273" t="str">
        <f>MATE!T49</f>
        <v/>
      </c>
      <c r="I49" s="273" t="str">
        <f>'TECN TECN'!R49</f>
        <v/>
      </c>
      <c r="J49" s="273" t="str">
        <f>'CIEN NAT'!R49</f>
        <v/>
      </c>
      <c r="K49" s="273" t="str">
        <f>RELIGION!R49</f>
        <v/>
      </c>
      <c r="L49" s="273"/>
      <c r="M49" s="274"/>
      <c r="N49" s="271" t="str">
        <f t="shared" si="0"/>
        <v/>
      </c>
      <c r="O49" s="186" t="str">
        <f t="shared" si="1"/>
        <v/>
      </c>
      <c r="P49" s="187" t="str">
        <f t="shared" si="2"/>
        <v xml:space="preserve">  </v>
      </c>
      <c r="Q49" s="188" t="str">
        <f t="shared" si="3"/>
        <v/>
      </c>
    </row>
    <row r="50" spans="1:206" s="189" customFormat="1" ht="14.25" hidden="1" customHeight="1" x14ac:dyDescent="0.25">
      <c r="A50" s="183">
        <v>43</v>
      </c>
      <c r="B50" s="184" t="str">
        <f>IF(NOMINA!B43="","",NOMINA!B43)</f>
        <v xml:space="preserve">  </v>
      </c>
      <c r="C50" s="272" t="str">
        <f>LENG!V50</f>
        <v/>
      </c>
      <c r="D50" s="273" t="str">
        <f>'CIEN SOC'!R50</f>
        <v/>
      </c>
      <c r="E50" s="273" t="str">
        <f>'ED FISICA '!R50</f>
        <v/>
      </c>
      <c r="F50" s="273" t="str">
        <f>'ED MUSICA'!R50</f>
        <v/>
      </c>
      <c r="G50" s="273" t="str">
        <f>'ARTES PL'!R50</f>
        <v/>
      </c>
      <c r="H50" s="273" t="str">
        <f>MATE!T50</f>
        <v/>
      </c>
      <c r="I50" s="273" t="str">
        <f>'TECN TECN'!R50</f>
        <v/>
      </c>
      <c r="J50" s="273" t="str">
        <f>'CIEN NAT'!R50</f>
        <v/>
      </c>
      <c r="K50" s="273" t="str">
        <f>RELIGION!R50</f>
        <v/>
      </c>
      <c r="L50" s="273"/>
      <c r="M50" s="274"/>
      <c r="N50" s="271" t="str">
        <f t="shared" si="0"/>
        <v/>
      </c>
      <c r="O50" s="186" t="str">
        <f t="shared" si="1"/>
        <v/>
      </c>
      <c r="P50" s="187" t="str">
        <f t="shared" si="2"/>
        <v xml:space="preserve">  </v>
      </c>
      <c r="Q50" s="188" t="str">
        <f t="shared" ref="Q50:Q55" si="4">IF(N50="","",(IF(AND(N50&gt;=1,N50&lt;=50.499),"REPROBADO",IF(AND(N50&gt;=50.5,N50&lt;=100),"APROBADO"))))</f>
        <v/>
      </c>
    </row>
    <row r="51" spans="1:206" s="189" customFormat="1" ht="14.25" hidden="1" customHeight="1" x14ac:dyDescent="0.25">
      <c r="A51" s="183">
        <v>44</v>
      </c>
      <c r="B51" s="184" t="str">
        <f>IF(NOMINA!B44="","",NOMINA!B44)</f>
        <v xml:space="preserve">  </v>
      </c>
      <c r="C51" s="272" t="str">
        <f>LENG!V51</f>
        <v/>
      </c>
      <c r="D51" s="273" t="str">
        <f>'CIEN SOC'!R51</f>
        <v/>
      </c>
      <c r="E51" s="273" t="str">
        <f>'ED FISICA '!R51</f>
        <v/>
      </c>
      <c r="F51" s="273" t="str">
        <f>'ED MUSICA'!R51</f>
        <v/>
      </c>
      <c r="G51" s="273" t="str">
        <f>'ARTES PL'!R51</f>
        <v/>
      </c>
      <c r="H51" s="273" t="str">
        <f>MATE!T51</f>
        <v/>
      </c>
      <c r="I51" s="273" t="str">
        <f>'TECN TECN'!R51</f>
        <v/>
      </c>
      <c r="J51" s="273" t="str">
        <f>'CIEN NAT'!R51</f>
        <v/>
      </c>
      <c r="K51" s="273" t="str">
        <f>RELIGION!R51</f>
        <v/>
      </c>
      <c r="L51" s="273"/>
      <c r="M51" s="274"/>
      <c r="N51" s="271" t="str">
        <f t="shared" si="0"/>
        <v/>
      </c>
      <c r="O51" s="186" t="str">
        <f t="shared" si="1"/>
        <v/>
      </c>
      <c r="P51" s="187" t="str">
        <f t="shared" si="2"/>
        <v xml:space="preserve">  </v>
      </c>
      <c r="Q51" s="188" t="str">
        <f t="shared" si="4"/>
        <v/>
      </c>
    </row>
    <row r="52" spans="1:206" s="189" customFormat="1" ht="14.25" hidden="1" customHeight="1" x14ac:dyDescent="0.25">
      <c r="A52" s="183">
        <v>45</v>
      </c>
      <c r="B52" s="184" t="str">
        <f>IF(NOMINA!B45="","",NOMINA!B45)</f>
        <v xml:space="preserve">  </v>
      </c>
      <c r="C52" s="272" t="str">
        <f>LENG!V52</f>
        <v/>
      </c>
      <c r="D52" s="273" t="str">
        <f>'CIEN SOC'!R52</f>
        <v/>
      </c>
      <c r="E52" s="273" t="str">
        <f>'ED FISICA '!R52</f>
        <v/>
      </c>
      <c r="F52" s="273" t="str">
        <f>'ED MUSICA'!R52</f>
        <v/>
      </c>
      <c r="G52" s="273" t="str">
        <f>'ARTES PL'!R52</f>
        <v/>
      </c>
      <c r="H52" s="273" t="str">
        <f>MATE!T52</f>
        <v/>
      </c>
      <c r="I52" s="273" t="str">
        <f>'TECN TECN'!R52</f>
        <v/>
      </c>
      <c r="J52" s="273" t="str">
        <f>'CIEN NAT'!R52</f>
        <v/>
      </c>
      <c r="K52" s="273" t="str">
        <f>RELIGION!R52</f>
        <v/>
      </c>
      <c r="L52" s="273"/>
      <c r="M52" s="274"/>
      <c r="N52" s="271" t="str">
        <f t="shared" si="0"/>
        <v/>
      </c>
      <c r="O52" s="186" t="str">
        <f t="shared" si="1"/>
        <v/>
      </c>
      <c r="P52" s="187" t="str">
        <f t="shared" si="2"/>
        <v xml:space="preserve">  </v>
      </c>
      <c r="Q52" s="188" t="str">
        <f t="shared" si="4"/>
        <v/>
      </c>
    </row>
    <row r="53" spans="1:206" s="189" customFormat="1" ht="12" hidden="1" customHeight="1" x14ac:dyDescent="0.25">
      <c r="A53" s="183">
        <v>46</v>
      </c>
      <c r="B53" s="184" t="str">
        <f>IF(NOMINA!B46="","",NOMINA!B46)</f>
        <v/>
      </c>
      <c r="C53" s="185" t="str">
        <f>LENG!V53</f>
        <v/>
      </c>
      <c r="D53" s="185" t="str">
        <f>'CIEN SOC'!R53</f>
        <v/>
      </c>
      <c r="E53" s="185" t="str">
        <f>'ED FISICA '!R53</f>
        <v/>
      </c>
      <c r="F53" s="185" t="str">
        <f>'ED MUSICA'!R53</f>
        <v/>
      </c>
      <c r="G53" s="185" t="str">
        <f>'ARTES PL'!R53</f>
        <v/>
      </c>
      <c r="H53" s="185" t="str">
        <f>MATE!T53</f>
        <v/>
      </c>
      <c r="I53" s="185" t="str">
        <f>'TECN TECN'!R53</f>
        <v/>
      </c>
      <c r="J53" s="185" t="str">
        <f>'CIEN NAT'!R53</f>
        <v/>
      </c>
      <c r="K53" s="185" t="str">
        <f>RELIGION!R53</f>
        <v/>
      </c>
      <c r="L53" s="185"/>
      <c r="M53" s="185"/>
      <c r="N53" s="190" t="str">
        <f t="shared" si="0"/>
        <v/>
      </c>
      <c r="O53" s="186" t="str">
        <f t="shared" si="1"/>
        <v/>
      </c>
      <c r="P53" s="187" t="str">
        <f t="shared" si="2"/>
        <v/>
      </c>
      <c r="Q53" s="188" t="str">
        <f t="shared" si="4"/>
        <v/>
      </c>
    </row>
    <row r="54" spans="1:206" s="189" customFormat="1" ht="12" hidden="1" customHeight="1" x14ac:dyDescent="0.25">
      <c r="A54" s="183">
        <v>47</v>
      </c>
      <c r="B54" s="184" t="str">
        <f>IF(NOMINA!B47="","",NOMINA!B47)</f>
        <v/>
      </c>
      <c r="C54" s="185" t="str">
        <f>LENG!V54</f>
        <v/>
      </c>
      <c r="D54" s="185" t="str">
        <f>'CIEN SOC'!R54</f>
        <v/>
      </c>
      <c r="E54" s="185" t="str">
        <f>'ED FISICA '!R54</f>
        <v/>
      </c>
      <c r="F54" s="185" t="str">
        <f>'ED MUSICA'!R54</f>
        <v/>
      </c>
      <c r="G54" s="185" t="str">
        <f>'ARTES PL'!R54</f>
        <v/>
      </c>
      <c r="H54" s="185" t="str">
        <f>MATE!T54</f>
        <v/>
      </c>
      <c r="I54" s="185" t="str">
        <f>'TECN TECN'!R54</f>
        <v/>
      </c>
      <c r="J54" s="185" t="str">
        <f>'CIEN NAT'!R54</f>
        <v/>
      </c>
      <c r="K54" s="185" t="str">
        <f>RELIGION!R54</f>
        <v/>
      </c>
      <c r="L54" s="185"/>
      <c r="M54" s="185"/>
      <c r="N54" s="190" t="str">
        <f t="shared" si="0"/>
        <v/>
      </c>
      <c r="O54" s="186" t="str">
        <f t="shared" si="1"/>
        <v/>
      </c>
      <c r="P54" s="187" t="str">
        <f t="shared" si="2"/>
        <v/>
      </c>
      <c r="Q54" s="188" t="str">
        <f t="shared" si="4"/>
        <v/>
      </c>
    </row>
    <row r="55" spans="1:206" ht="12" hidden="1" customHeight="1" x14ac:dyDescent="0.25">
      <c r="A55" s="104">
        <v>48</v>
      </c>
      <c r="B55" s="184" t="str">
        <f>IF(NOMINA!B48="","",NOMINA!B48)</f>
        <v/>
      </c>
      <c r="C55" s="105" t="str">
        <f>LENG!V55</f>
        <v/>
      </c>
      <c r="D55" s="105" t="str">
        <f>'CIEN SOC'!R55</f>
        <v/>
      </c>
      <c r="E55" s="105" t="str">
        <f>'ED FISICA '!R55</f>
        <v/>
      </c>
      <c r="F55" s="105" t="str">
        <f>'ED MUSICA'!R55</f>
        <v/>
      </c>
      <c r="G55" s="105" t="str">
        <f>'ARTES PL'!R55</f>
        <v/>
      </c>
      <c r="H55" s="105" t="str">
        <f>MATE!T55</f>
        <v/>
      </c>
      <c r="I55" s="105" t="str">
        <f>'TECN TECN'!R55</f>
        <v/>
      </c>
      <c r="J55" s="105" t="str">
        <f>'CIEN NAT'!R55</f>
        <v/>
      </c>
      <c r="K55" s="105" t="str">
        <f>RELIGION!R55</f>
        <v/>
      </c>
      <c r="L55" s="105"/>
      <c r="M55" s="105"/>
      <c r="N55" s="119" t="str">
        <f t="shared" si="0"/>
        <v/>
      </c>
      <c r="O55" s="106" t="str">
        <f t="shared" si="1"/>
        <v/>
      </c>
      <c r="P55" s="131" t="str">
        <f t="shared" si="2"/>
        <v/>
      </c>
      <c r="Q55" s="132" t="str">
        <f t="shared" si="4"/>
        <v/>
      </c>
    </row>
    <row r="56" spans="1:206" x14ac:dyDescent="0.25">
      <c r="A56" s="480" t="s">
        <v>19</v>
      </c>
      <c r="B56" s="321" t="str">
        <f>IF(D56="","",VLOOKUP(D56,$O$8:$P$55,2,FALSE))</f>
        <v/>
      </c>
      <c r="C56" s="326" t="s">
        <v>413</v>
      </c>
      <c r="D56" s="482" t="str">
        <f>IF(ISERROR(LARGE($O$8:$O$55,1)),"",LARGE($O$8:$O$55,1))</f>
        <v/>
      </c>
      <c r="E56" s="482"/>
      <c r="F56" s="126"/>
      <c r="H56" s="126"/>
      <c r="I56" s="269">
        <f>COUNTIFS(N8:N52,"&lt;101",N8:N52,"&gt;0")</f>
        <v>0</v>
      </c>
      <c r="J56" s="126"/>
      <c r="K56" s="126"/>
      <c r="L56" s="126"/>
      <c r="M56" s="126"/>
      <c r="N56" s="126"/>
      <c r="O56" s="126"/>
      <c r="P56" s="126"/>
      <c r="Q56" s="126"/>
    </row>
    <row r="57" spans="1:206" x14ac:dyDescent="0.25">
      <c r="A57" s="481"/>
      <c r="B57" s="322" t="str">
        <f>IF(D57="","",VLOOKUP(D57,$O$8:$P$55,2,FALSE))</f>
        <v/>
      </c>
      <c r="C57" s="327" t="s">
        <v>414</v>
      </c>
      <c r="D57" s="483" t="str">
        <f>IF(ISERROR(LARGE($O$8:$O$55,2)),"",LARGE($O$8:$O$55,2))</f>
        <v/>
      </c>
      <c r="E57" s="483"/>
      <c r="F57" s="126"/>
      <c r="G57" s="323" t="s">
        <v>407</v>
      </c>
      <c r="H57" s="323"/>
      <c r="I57" s="324">
        <f>I56-I58</f>
        <v>0</v>
      </c>
      <c r="J57" s="126"/>
      <c r="K57" s="126"/>
      <c r="L57" s="126"/>
      <c r="M57" s="126"/>
      <c r="N57" s="126"/>
      <c r="O57" s="126"/>
      <c r="P57" s="126"/>
      <c r="Q57" s="126"/>
    </row>
    <row r="58" spans="1:206" x14ac:dyDescent="0.25">
      <c r="A58" s="481"/>
      <c r="B58" s="322" t="str">
        <f>IF(D58="","",VLOOKUP(D58,$O$8:$P$55,2,FALSE))</f>
        <v/>
      </c>
      <c r="C58" s="327" t="s">
        <v>415</v>
      </c>
      <c r="D58" s="483" t="str">
        <f>IF(ISERROR(LARGE($O$8:$O$55,3)),"",LARGE($O$8:$O$55,3))</f>
        <v/>
      </c>
      <c r="E58" s="483"/>
      <c r="F58" s="126"/>
      <c r="G58" s="323" t="s">
        <v>408</v>
      </c>
      <c r="H58" s="323"/>
      <c r="I58" s="325">
        <f>COUNTIFS($N$8:$N$52,"&lt;51",$N$8:$N$52,"&gt;1")</f>
        <v>0</v>
      </c>
      <c r="J58" s="126"/>
      <c r="K58" s="126"/>
      <c r="L58" s="126"/>
      <c r="M58" s="126"/>
      <c r="N58" s="126"/>
      <c r="O58" s="126"/>
      <c r="P58" s="126"/>
      <c r="Q58" s="126"/>
    </row>
    <row r="59" spans="1:206" s="126" customFormat="1" x14ac:dyDescent="0.25">
      <c r="I59" s="268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7"/>
      <c r="BA59" s="127"/>
      <c r="BB59" s="127"/>
      <c r="BC59" s="127"/>
      <c r="BD59" s="127"/>
      <c r="BE59" s="127"/>
      <c r="BF59" s="127"/>
      <c r="BG59" s="127"/>
      <c r="BH59" s="127"/>
      <c r="BI59" s="127"/>
      <c r="BJ59" s="127"/>
      <c r="BK59" s="127"/>
      <c r="BL59" s="127"/>
      <c r="BM59" s="127"/>
      <c r="BN59" s="127"/>
      <c r="BO59" s="127"/>
      <c r="BP59" s="127"/>
      <c r="BQ59" s="127"/>
      <c r="BR59" s="127"/>
      <c r="BS59" s="127"/>
      <c r="BT59" s="127"/>
      <c r="BU59" s="127"/>
      <c r="BV59" s="127"/>
      <c r="BW59" s="127"/>
      <c r="BX59" s="127"/>
      <c r="BY59" s="127"/>
      <c r="BZ59" s="127"/>
      <c r="CA59" s="127"/>
      <c r="CB59" s="127"/>
      <c r="CC59" s="127"/>
      <c r="CD59" s="127"/>
      <c r="CE59" s="127"/>
      <c r="CF59" s="127"/>
      <c r="CG59" s="127"/>
      <c r="CH59" s="127"/>
      <c r="CI59" s="127"/>
      <c r="CJ59" s="127"/>
      <c r="CK59" s="127"/>
      <c r="CL59" s="127"/>
      <c r="CM59" s="127"/>
      <c r="CN59" s="127"/>
      <c r="CO59" s="127"/>
      <c r="CP59" s="127"/>
      <c r="CQ59" s="127"/>
      <c r="CR59" s="127"/>
      <c r="CS59" s="127"/>
      <c r="CT59" s="127"/>
      <c r="CU59" s="127"/>
      <c r="CV59" s="127"/>
      <c r="CW59" s="127"/>
      <c r="CX59" s="127"/>
      <c r="CY59" s="127"/>
      <c r="CZ59" s="127"/>
      <c r="DA59" s="127"/>
      <c r="DB59" s="127"/>
      <c r="DC59" s="127"/>
      <c r="DD59" s="127"/>
      <c r="DE59" s="127"/>
      <c r="DF59" s="127"/>
      <c r="DG59" s="127"/>
      <c r="DH59" s="127"/>
      <c r="DI59" s="127"/>
      <c r="DJ59" s="127"/>
      <c r="DK59" s="127"/>
      <c r="DL59" s="127"/>
      <c r="DM59" s="127"/>
      <c r="DN59" s="127"/>
      <c r="DO59" s="127"/>
      <c r="DP59" s="127"/>
      <c r="DQ59" s="127"/>
      <c r="DR59" s="127"/>
      <c r="DS59" s="127"/>
      <c r="DT59" s="127"/>
      <c r="DU59" s="127"/>
      <c r="DV59" s="127"/>
      <c r="DW59" s="127"/>
      <c r="DX59" s="127"/>
      <c r="DY59" s="127"/>
      <c r="DZ59" s="127"/>
      <c r="EA59" s="127"/>
      <c r="EB59" s="127"/>
      <c r="EC59" s="127"/>
      <c r="ED59" s="127"/>
      <c r="EE59" s="127"/>
      <c r="EF59" s="127"/>
      <c r="EG59" s="127"/>
      <c r="EH59" s="127"/>
      <c r="EI59" s="127"/>
      <c r="EJ59" s="127"/>
      <c r="EK59" s="127"/>
      <c r="EL59" s="127"/>
      <c r="EM59" s="127"/>
      <c r="EN59" s="127"/>
      <c r="EO59" s="127"/>
      <c r="EP59" s="127"/>
      <c r="EQ59" s="127"/>
      <c r="ER59" s="127"/>
      <c r="ES59" s="127"/>
      <c r="ET59" s="127"/>
      <c r="EU59" s="127"/>
      <c r="EV59" s="127"/>
      <c r="EW59" s="127"/>
      <c r="EX59" s="127"/>
      <c r="EY59" s="127"/>
      <c r="EZ59" s="127"/>
      <c r="FA59" s="127"/>
      <c r="FB59" s="127"/>
      <c r="FC59" s="127"/>
      <c r="FD59" s="127"/>
      <c r="FE59" s="127"/>
      <c r="FF59" s="127"/>
      <c r="FG59" s="127"/>
      <c r="FH59" s="127"/>
      <c r="FI59" s="127"/>
      <c r="FJ59" s="127"/>
      <c r="FK59" s="127"/>
      <c r="FL59" s="127"/>
      <c r="FM59" s="127"/>
      <c r="FN59" s="127"/>
      <c r="FO59" s="127"/>
      <c r="FP59" s="127"/>
      <c r="FQ59" s="127"/>
      <c r="FR59" s="127"/>
      <c r="FS59" s="127"/>
      <c r="FT59" s="127"/>
      <c r="FU59" s="127"/>
      <c r="FV59" s="127"/>
      <c r="FW59" s="127"/>
      <c r="FX59" s="127"/>
      <c r="FY59" s="127"/>
      <c r="FZ59" s="127"/>
      <c r="GA59" s="127"/>
      <c r="GB59" s="127"/>
      <c r="GC59" s="127"/>
      <c r="GD59" s="127"/>
      <c r="GE59" s="127"/>
      <c r="GF59" s="127"/>
      <c r="GG59" s="127"/>
      <c r="GH59" s="127"/>
      <c r="GI59" s="127"/>
      <c r="GJ59" s="127"/>
      <c r="GK59" s="127"/>
      <c r="GL59" s="127"/>
      <c r="GM59" s="127"/>
      <c r="GN59" s="127"/>
      <c r="GO59" s="127"/>
      <c r="GP59" s="127"/>
      <c r="GQ59" s="127"/>
      <c r="GR59" s="127"/>
      <c r="GS59" s="127"/>
      <c r="GT59" s="127"/>
      <c r="GU59" s="127"/>
      <c r="GV59" s="127"/>
      <c r="GW59" s="127"/>
      <c r="GX59" s="127"/>
    </row>
    <row r="60" spans="1:206" x14ac:dyDescent="0.25">
      <c r="A60" s="126"/>
      <c r="B60" s="328" t="s">
        <v>182</v>
      </c>
      <c r="C60" s="324" t="str">
        <f>IF(ISERROR(ROUND(AVERAGE(N8:N55),0)),"",ROUND(AVERAGE(N8:N55),0))</f>
        <v/>
      </c>
      <c r="D60" s="126"/>
      <c r="E60" s="126"/>
      <c r="F60" s="126"/>
      <c r="G60" s="126"/>
      <c r="H60" s="126"/>
      <c r="I60" s="268"/>
      <c r="J60" s="126"/>
      <c r="K60" s="126"/>
      <c r="L60" s="126"/>
      <c r="M60" s="126"/>
      <c r="N60" s="126"/>
      <c r="O60" s="126"/>
      <c r="P60" s="126"/>
      <c r="Q60" s="126"/>
    </row>
    <row r="61" spans="1:206" s="126" customFormat="1" x14ac:dyDescent="0.25">
      <c r="I61" s="268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  <c r="AE61" s="127"/>
      <c r="AF61" s="127"/>
      <c r="AG61" s="127"/>
      <c r="AH61" s="127"/>
      <c r="AI61" s="127"/>
      <c r="AJ61" s="127"/>
      <c r="AK61" s="127"/>
      <c r="AL61" s="127"/>
      <c r="AM61" s="127"/>
      <c r="AN61" s="127"/>
      <c r="AO61" s="127"/>
      <c r="AP61" s="127"/>
      <c r="AQ61" s="127"/>
      <c r="AR61" s="127"/>
      <c r="AS61" s="127"/>
      <c r="AT61" s="127"/>
      <c r="AU61" s="127"/>
      <c r="AV61" s="127"/>
      <c r="AW61" s="127"/>
      <c r="AX61" s="127"/>
      <c r="AY61" s="127"/>
      <c r="AZ61" s="127"/>
      <c r="BA61" s="127"/>
      <c r="BB61" s="127"/>
      <c r="BC61" s="127"/>
      <c r="BD61" s="127"/>
      <c r="BE61" s="127"/>
      <c r="BF61" s="127"/>
      <c r="BG61" s="127"/>
      <c r="BH61" s="127"/>
      <c r="BI61" s="127"/>
      <c r="BJ61" s="127"/>
      <c r="BK61" s="127"/>
      <c r="BL61" s="127"/>
      <c r="BM61" s="127"/>
      <c r="BN61" s="127"/>
      <c r="BO61" s="127"/>
      <c r="BP61" s="127"/>
      <c r="BQ61" s="127"/>
      <c r="BR61" s="127"/>
      <c r="BS61" s="127"/>
      <c r="BT61" s="127"/>
      <c r="BU61" s="127"/>
      <c r="BV61" s="127"/>
      <c r="BW61" s="127"/>
      <c r="BX61" s="127"/>
      <c r="BY61" s="127"/>
      <c r="BZ61" s="127"/>
      <c r="CA61" s="127"/>
      <c r="CB61" s="127"/>
      <c r="CC61" s="127"/>
      <c r="CD61" s="127"/>
      <c r="CE61" s="127"/>
      <c r="CF61" s="127"/>
      <c r="CG61" s="127"/>
      <c r="CH61" s="127"/>
      <c r="CI61" s="127"/>
      <c r="CJ61" s="127"/>
      <c r="CK61" s="127"/>
      <c r="CL61" s="127"/>
      <c r="CM61" s="127"/>
      <c r="CN61" s="127"/>
      <c r="CO61" s="127"/>
      <c r="CP61" s="127"/>
      <c r="CQ61" s="127"/>
      <c r="CR61" s="127"/>
      <c r="CS61" s="127"/>
      <c r="CT61" s="127"/>
      <c r="CU61" s="127"/>
      <c r="CV61" s="127"/>
      <c r="CW61" s="127"/>
      <c r="CX61" s="127"/>
      <c r="CY61" s="127"/>
      <c r="CZ61" s="127"/>
      <c r="DA61" s="127"/>
      <c r="DB61" s="127"/>
      <c r="DC61" s="127"/>
      <c r="DD61" s="127"/>
      <c r="DE61" s="127"/>
      <c r="DF61" s="127"/>
      <c r="DG61" s="127"/>
      <c r="DH61" s="127"/>
      <c r="DI61" s="127"/>
      <c r="DJ61" s="127"/>
      <c r="DK61" s="127"/>
      <c r="DL61" s="127"/>
      <c r="DM61" s="127"/>
      <c r="DN61" s="127"/>
      <c r="DO61" s="127"/>
      <c r="DP61" s="127"/>
      <c r="DQ61" s="127"/>
      <c r="DR61" s="127"/>
      <c r="DS61" s="127"/>
      <c r="DT61" s="127"/>
      <c r="DU61" s="127"/>
      <c r="DV61" s="127"/>
      <c r="DW61" s="127"/>
      <c r="DX61" s="127"/>
      <c r="DY61" s="127"/>
      <c r="DZ61" s="127"/>
      <c r="EA61" s="127"/>
      <c r="EB61" s="127"/>
      <c r="EC61" s="127"/>
      <c r="ED61" s="127"/>
      <c r="EE61" s="127"/>
      <c r="EF61" s="127"/>
      <c r="EG61" s="127"/>
      <c r="EH61" s="127"/>
      <c r="EI61" s="127"/>
      <c r="EJ61" s="127"/>
      <c r="EK61" s="127"/>
      <c r="EL61" s="127"/>
      <c r="EM61" s="127"/>
      <c r="EN61" s="127"/>
      <c r="EO61" s="127"/>
      <c r="EP61" s="127"/>
      <c r="EQ61" s="127"/>
      <c r="ER61" s="127"/>
      <c r="ES61" s="127"/>
      <c r="ET61" s="127"/>
      <c r="EU61" s="127"/>
      <c r="EV61" s="127"/>
      <c r="EW61" s="127"/>
      <c r="EX61" s="127"/>
      <c r="EY61" s="127"/>
      <c r="EZ61" s="127"/>
      <c r="FA61" s="127"/>
      <c r="FB61" s="127"/>
      <c r="FC61" s="127"/>
      <c r="FD61" s="127"/>
      <c r="FE61" s="127"/>
      <c r="FF61" s="127"/>
      <c r="FG61" s="127"/>
      <c r="FH61" s="127"/>
      <c r="FI61" s="127"/>
      <c r="FJ61" s="127"/>
      <c r="FK61" s="127"/>
      <c r="FL61" s="127"/>
      <c r="FM61" s="127"/>
      <c r="FN61" s="127"/>
      <c r="FO61" s="127"/>
      <c r="FP61" s="127"/>
      <c r="FQ61" s="127"/>
      <c r="FR61" s="127"/>
      <c r="FS61" s="127"/>
      <c r="FT61" s="127"/>
      <c r="FU61" s="127"/>
      <c r="FV61" s="127"/>
      <c r="FW61" s="127"/>
      <c r="FX61" s="127"/>
      <c r="FY61" s="127"/>
      <c r="FZ61" s="127"/>
      <c r="GA61" s="127"/>
      <c r="GB61" s="127"/>
      <c r="GC61" s="127"/>
      <c r="GD61" s="127"/>
      <c r="GE61" s="127"/>
      <c r="GF61" s="127"/>
      <c r="GG61" s="127"/>
      <c r="GH61" s="127"/>
      <c r="GI61" s="127"/>
      <c r="GJ61" s="127"/>
      <c r="GK61" s="127"/>
      <c r="GL61" s="127"/>
      <c r="GM61" s="127"/>
      <c r="GN61" s="127"/>
      <c r="GO61" s="127"/>
      <c r="GP61" s="127"/>
      <c r="GQ61" s="127"/>
      <c r="GR61" s="127"/>
      <c r="GS61" s="127"/>
      <c r="GT61" s="127"/>
      <c r="GU61" s="127"/>
      <c r="GV61" s="127"/>
      <c r="GW61" s="127"/>
      <c r="GX61" s="127"/>
    </row>
    <row r="62" spans="1:206" s="126" customFormat="1" x14ac:dyDescent="0.25">
      <c r="I62" s="268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  <c r="AE62" s="127"/>
      <c r="AF62" s="127"/>
      <c r="AG62" s="127"/>
      <c r="AH62" s="127"/>
      <c r="AI62" s="127"/>
      <c r="AJ62" s="127"/>
      <c r="AK62" s="127"/>
      <c r="AL62" s="127"/>
      <c r="AM62" s="127"/>
      <c r="AN62" s="127"/>
      <c r="AO62" s="127"/>
      <c r="AP62" s="127"/>
      <c r="AQ62" s="127"/>
      <c r="AR62" s="127"/>
      <c r="AS62" s="127"/>
      <c r="AT62" s="127"/>
      <c r="AU62" s="127"/>
      <c r="AV62" s="127"/>
      <c r="AW62" s="127"/>
      <c r="AX62" s="127"/>
      <c r="AY62" s="127"/>
      <c r="AZ62" s="127"/>
      <c r="BA62" s="127"/>
      <c r="BB62" s="127"/>
      <c r="BC62" s="127"/>
      <c r="BD62" s="127"/>
      <c r="BE62" s="127"/>
      <c r="BF62" s="127"/>
      <c r="BG62" s="127"/>
      <c r="BH62" s="127"/>
      <c r="BI62" s="127"/>
      <c r="BJ62" s="127"/>
      <c r="BK62" s="127"/>
      <c r="BL62" s="127"/>
      <c r="BM62" s="127"/>
      <c r="BN62" s="127"/>
      <c r="BO62" s="127"/>
      <c r="BP62" s="127"/>
      <c r="BQ62" s="127"/>
      <c r="BR62" s="127"/>
      <c r="BS62" s="127"/>
      <c r="BT62" s="127"/>
      <c r="BU62" s="127"/>
      <c r="BV62" s="127"/>
      <c r="BW62" s="127"/>
      <c r="BX62" s="127"/>
      <c r="BY62" s="127"/>
      <c r="BZ62" s="127"/>
      <c r="CA62" s="127"/>
      <c r="CB62" s="127"/>
      <c r="CC62" s="127"/>
      <c r="CD62" s="127"/>
      <c r="CE62" s="127"/>
      <c r="CF62" s="127"/>
      <c r="CG62" s="127"/>
      <c r="CH62" s="127"/>
      <c r="CI62" s="127"/>
      <c r="CJ62" s="127"/>
      <c r="CK62" s="127"/>
      <c r="CL62" s="127"/>
      <c r="CM62" s="127"/>
      <c r="CN62" s="127"/>
      <c r="CO62" s="127"/>
      <c r="CP62" s="127"/>
      <c r="CQ62" s="127"/>
      <c r="CR62" s="127"/>
      <c r="CS62" s="127"/>
      <c r="CT62" s="127"/>
      <c r="CU62" s="127"/>
      <c r="CV62" s="127"/>
      <c r="CW62" s="127"/>
      <c r="CX62" s="127"/>
      <c r="CY62" s="127"/>
      <c r="CZ62" s="127"/>
      <c r="DA62" s="127"/>
      <c r="DB62" s="127"/>
      <c r="DC62" s="127"/>
      <c r="DD62" s="127"/>
      <c r="DE62" s="127"/>
      <c r="DF62" s="127"/>
      <c r="DG62" s="127"/>
      <c r="DH62" s="127"/>
      <c r="DI62" s="127"/>
      <c r="DJ62" s="127"/>
      <c r="DK62" s="127"/>
      <c r="DL62" s="127"/>
      <c r="DM62" s="127"/>
      <c r="DN62" s="127"/>
      <c r="DO62" s="127"/>
      <c r="DP62" s="127"/>
      <c r="DQ62" s="127"/>
      <c r="DR62" s="127"/>
      <c r="DS62" s="127"/>
      <c r="DT62" s="127"/>
      <c r="DU62" s="127"/>
      <c r="DV62" s="127"/>
      <c r="DW62" s="127"/>
      <c r="DX62" s="127"/>
      <c r="DY62" s="127"/>
      <c r="DZ62" s="127"/>
      <c r="EA62" s="127"/>
      <c r="EB62" s="127"/>
      <c r="EC62" s="127"/>
      <c r="ED62" s="127"/>
      <c r="EE62" s="127"/>
      <c r="EF62" s="127"/>
      <c r="EG62" s="127"/>
      <c r="EH62" s="127"/>
      <c r="EI62" s="127"/>
      <c r="EJ62" s="127"/>
      <c r="EK62" s="127"/>
      <c r="EL62" s="127"/>
      <c r="EM62" s="127"/>
      <c r="EN62" s="127"/>
      <c r="EO62" s="127"/>
      <c r="EP62" s="127"/>
      <c r="EQ62" s="127"/>
      <c r="ER62" s="127"/>
      <c r="ES62" s="127"/>
      <c r="ET62" s="127"/>
      <c r="EU62" s="127"/>
      <c r="EV62" s="127"/>
      <c r="EW62" s="127"/>
      <c r="EX62" s="127"/>
      <c r="EY62" s="127"/>
      <c r="EZ62" s="127"/>
      <c r="FA62" s="127"/>
      <c r="FB62" s="127"/>
      <c r="FC62" s="127"/>
      <c r="FD62" s="127"/>
      <c r="FE62" s="127"/>
      <c r="FF62" s="127"/>
      <c r="FG62" s="127"/>
      <c r="FH62" s="127"/>
      <c r="FI62" s="127"/>
      <c r="FJ62" s="127"/>
      <c r="FK62" s="127"/>
      <c r="FL62" s="127"/>
      <c r="FM62" s="127"/>
      <c r="FN62" s="127"/>
      <c r="FO62" s="127"/>
      <c r="FP62" s="127"/>
      <c r="FQ62" s="127"/>
      <c r="FR62" s="127"/>
      <c r="FS62" s="127"/>
      <c r="FT62" s="127"/>
      <c r="FU62" s="127"/>
      <c r="FV62" s="127"/>
      <c r="FW62" s="127"/>
      <c r="FX62" s="127"/>
      <c r="FY62" s="127"/>
      <c r="FZ62" s="127"/>
      <c r="GA62" s="127"/>
      <c r="GB62" s="127"/>
      <c r="GC62" s="127"/>
      <c r="GD62" s="127"/>
      <c r="GE62" s="127"/>
      <c r="GF62" s="127"/>
      <c r="GG62" s="127"/>
      <c r="GH62" s="127"/>
      <c r="GI62" s="127"/>
      <c r="GJ62" s="127"/>
      <c r="GK62" s="127"/>
      <c r="GL62" s="127"/>
      <c r="GM62" s="127"/>
      <c r="GN62" s="127"/>
      <c r="GO62" s="127"/>
      <c r="GP62" s="127"/>
      <c r="GQ62" s="127"/>
      <c r="GR62" s="127"/>
      <c r="GS62" s="127"/>
      <c r="GT62" s="127"/>
      <c r="GU62" s="127"/>
      <c r="GV62" s="127"/>
      <c r="GW62" s="127"/>
      <c r="GX62" s="127"/>
    </row>
    <row r="63" spans="1:206" s="126" customFormat="1" x14ac:dyDescent="0.25">
      <c r="I63" s="268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27"/>
      <c r="AE63" s="127"/>
      <c r="AF63" s="127"/>
      <c r="AG63" s="127"/>
      <c r="AH63" s="127"/>
      <c r="AI63" s="127"/>
      <c r="AJ63" s="127"/>
      <c r="AK63" s="127"/>
      <c r="AL63" s="127"/>
      <c r="AM63" s="127"/>
      <c r="AN63" s="127"/>
      <c r="AO63" s="127"/>
      <c r="AP63" s="127"/>
      <c r="AQ63" s="127"/>
      <c r="AR63" s="127"/>
      <c r="AS63" s="127"/>
      <c r="AT63" s="127"/>
      <c r="AU63" s="127"/>
      <c r="AV63" s="127"/>
      <c r="AW63" s="127"/>
      <c r="AX63" s="127"/>
      <c r="AY63" s="127"/>
      <c r="AZ63" s="127"/>
      <c r="BA63" s="127"/>
      <c r="BB63" s="127"/>
      <c r="BC63" s="127"/>
      <c r="BD63" s="127"/>
      <c r="BE63" s="127"/>
      <c r="BF63" s="127"/>
      <c r="BG63" s="127"/>
      <c r="BH63" s="127"/>
      <c r="BI63" s="127"/>
      <c r="BJ63" s="127"/>
      <c r="BK63" s="127"/>
      <c r="BL63" s="127"/>
      <c r="BM63" s="127"/>
      <c r="BN63" s="127"/>
      <c r="BO63" s="127"/>
      <c r="BP63" s="127"/>
      <c r="BQ63" s="127"/>
      <c r="BR63" s="127"/>
      <c r="BS63" s="127"/>
      <c r="BT63" s="127"/>
      <c r="BU63" s="127"/>
      <c r="BV63" s="127"/>
      <c r="BW63" s="127"/>
      <c r="BX63" s="127"/>
      <c r="BY63" s="127"/>
      <c r="BZ63" s="127"/>
      <c r="CA63" s="127"/>
      <c r="CB63" s="127"/>
      <c r="CC63" s="127"/>
      <c r="CD63" s="127"/>
      <c r="CE63" s="127"/>
      <c r="CF63" s="127"/>
      <c r="CG63" s="127"/>
      <c r="CH63" s="127"/>
      <c r="CI63" s="127"/>
      <c r="CJ63" s="127"/>
      <c r="CK63" s="127"/>
      <c r="CL63" s="127"/>
      <c r="CM63" s="127"/>
      <c r="CN63" s="127"/>
      <c r="CO63" s="127"/>
      <c r="CP63" s="127"/>
      <c r="CQ63" s="127"/>
      <c r="CR63" s="127"/>
      <c r="CS63" s="127"/>
      <c r="CT63" s="127"/>
      <c r="CU63" s="127"/>
      <c r="CV63" s="127"/>
      <c r="CW63" s="127"/>
      <c r="CX63" s="127"/>
      <c r="CY63" s="127"/>
      <c r="CZ63" s="127"/>
      <c r="DA63" s="127"/>
      <c r="DB63" s="127"/>
      <c r="DC63" s="127"/>
      <c r="DD63" s="127"/>
      <c r="DE63" s="127"/>
      <c r="DF63" s="127"/>
      <c r="DG63" s="127"/>
      <c r="DH63" s="127"/>
      <c r="DI63" s="127"/>
      <c r="DJ63" s="127"/>
      <c r="DK63" s="127"/>
      <c r="DL63" s="127"/>
      <c r="DM63" s="127"/>
      <c r="DN63" s="127"/>
      <c r="DO63" s="127"/>
      <c r="DP63" s="127"/>
      <c r="DQ63" s="127"/>
      <c r="DR63" s="127"/>
      <c r="DS63" s="127"/>
      <c r="DT63" s="127"/>
      <c r="DU63" s="127"/>
      <c r="DV63" s="127"/>
      <c r="DW63" s="127"/>
      <c r="DX63" s="127"/>
      <c r="DY63" s="127"/>
      <c r="DZ63" s="127"/>
      <c r="EA63" s="127"/>
      <c r="EB63" s="127"/>
      <c r="EC63" s="127"/>
      <c r="ED63" s="127"/>
      <c r="EE63" s="127"/>
      <c r="EF63" s="127"/>
      <c r="EG63" s="127"/>
      <c r="EH63" s="127"/>
      <c r="EI63" s="127"/>
      <c r="EJ63" s="127"/>
      <c r="EK63" s="127"/>
      <c r="EL63" s="127"/>
      <c r="EM63" s="127"/>
      <c r="EN63" s="127"/>
      <c r="EO63" s="127"/>
      <c r="EP63" s="127"/>
      <c r="EQ63" s="127"/>
      <c r="ER63" s="127"/>
      <c r="ES63" s="127"/>
      <c r="ET63" s="127"/>
      <c r="EU63" s="127"/>
      <c r="EV63" s="127"/>
      <c r="EW63" s="127"/>
      <c r="EX63" s="127"/>
      <c r="EY63" s="127"/>
      <c r="EZ63" s="127"/>
      <c r="FA63" s="127"/>
      <c r="FB63" s="127"/>
      <c r="FC63" s="127"/>
      <c r="FD63" s="127"/>
      <c r="FE63" s="127"/>
      <c r="FF63" s="127"/>
      <c r="FG63" s="127"/>
      <c r="FH63" s="127"/>
      <c r="FI63" s="127"/>
      <c r="FJ63" s="127"/>
      <c r="FK63" s="127"/>
      <c r="FL63" s="127"/>
      <c r="FM63" s="127"/>
      <c r="FN63" s="127"/>
      <c r="FO63" s="127"/>
      <c r="FP63" s="127"/>
      <c r="FQ63" s="127"/>
      <c r="FR63" s="127"/>
      <c r="FS63" s="127"/>
      <c r="FT63" s="127"/>
      <c r="FU63" s="127"/>
      <c r="FV63" s="127"/>
      <c r="FW63" s="127"/>
      <c r="FX63" s="127"/>
      <c r="FY63" s="127"/>
      <c r="FZ63" s="127"/>
      <c r="GA63" s="127"/>
      <c r="GB63" s="127"/>
      <c r="GC63" s="127"/>
      <c r="GD63" s="127"/>
      <c r="GE63" s="127"/>
      <c r="GF63" s="127"/>
      <c r="GG63" s="127"/>
      <c r="GH63" s="127"/>
      <c r="GI63" s="127"/>
      <c r="GJ63" s="127"/>
      <c r="GK63" s="127"/>
      <c r="GL63" s="127"/>
      <c r="GM63" s="127"/>
      <c r="GN63" s="127"/>
      <c r="GO63" s="127"/>
      <c r="GP63" s="127"/>
      <c r="GQ63" s="127"/>
      <c r="GR63" s="127"/>
      <c r="GS63" s="127"/>
      <c r="GT63" s="127"/>
      <c r="GU63" s="127"/>
      <c r="GV63" s="127"/>
      <c r="GW63" s="127"/>
      <c r="GX63" s="127"/>
    </row>
    <row r="64" spans="1:206" s="126" customFormat="1" x14ac:dyDescent="0.25">
      <c r="I64" s="268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  <c r="AC64" s="127"/>
      <c r="AD64" s="127"/>
      <c r="AE64" s="127"/>
      <c r="AF64" s="127"/>
      <c r="AG64" s="127"/>
      <c r="AH64" s="127"/>
      <c r="AI64" s="127"/>
      <c r="AJ64" s="127"/>
      <c r="AK64" s="127"/>
      <c r="AL64" s="127"/>
      <c r="AM64" s="127"/>
      <c r="AN64" s="127"/>
      <c r="AO64" s="127"/>
      <c r="AP64" s="127"/>
      <c r="AQ64" s="127"/>
      <c r="AR64" s="127"/>
      <c r="AS64" s="127"/>
      <c r="AT64" s="127"/>
      <c r="AU64" s="127"/>
      <c r="AV64" s="127"/>
      <c r="AW64" s="127"/>
      <c r="AX64" s="127"/>
      <c r="AY64" s="127"/>
      <c r="AZ64" s="127"/>
      <c r="BA64" s="127"/>
      <c r="BB64" s="127"/>
      <c r="BC64" s="127"/>
      <c r="BD64" s="127"/>
      <c r="BE64" s="127"/>
      <c r="BF64" s="127"/>
      <c r="BG64" s="127"/>
      <c r="BH64" s="127"/>
      <c r="BI64" s="127"/>
      <c r="BJ64" s="127"/>
      <c r="BK64" s="127"/>
      <c r="BL64" s="127"/>
      <c r="BM64" s="127"/>
      <c r="BN64" s="127"/>
      <c r="BO64" s="127"/>
      <c r="BP64" s="127"/>
      <c r="BQ64" s="127"/>
      <c r="BR64" s="127"/>
      <c r="BS64" s="127"/>
      <c r="BT64" s="127"/>
      <c r="BU64" s="127"/>
      <c r="BV64" s="127"/>
      <c r="BW64" s="127"/>
      <c r="BX64" s="127"/>
      <c r="BY64" s="127"/>
      <c r="BZ64" s="127"/>
      <c r="CA64" s="127"/>
      <c r="CB64" s="127"/>
      <c r="CC64" s="127"/>
      <c r="CD64" s="127"/>
      <c r="CE64" s="127"/>
      <c r="CF64" s="127"/>
      <c r="CG64" s="127"/>
      <c r="CH64" s="127"/>
      <c r="CI64" s="127"/>
      <c r="CJ64" s="127"/>
      <c r="CK64" s="127"/>
      <c r="CL64" s="127"/>
      <c r="CM64" s="127"/>
      <c r="CN64" s="127"/>
      <c r="CO64" s="127"/>
      <c r="CP64" s="127"/>
      <c r="CQ64" s="127"/>
      <c r="CR64" s="127"/>
      <c r="CS64" s="127"/>
      <c r="CT64" s="127"/>
      <c r="CU64" s="127"/>
      <c r="CV64" s="127"/>
      <c r="CW64" s="127"/>
      <c r="CX64" s="127"/>
      <c r="CY64" s="127"/>
      <c r="CZ64" s="127"/>
      <c r="DA64" s="127"/>
      <c r="DB64" s="127"/>
      <c r="DC64" s="127"/>
      <c r="DD64" s="127"/>
      <c r="DE64" s="127"/>
      <c r="DF64" s="127"/>
      <c r="DG64" s="127"/>
      <c r="DH64" s="127"/>
      <c r="DI64" s="127"/>
      <c r="DJ64" s="127"/>
      <c r="DK64" s="127"/>
      <c r="DL64" s="127"/>
      <c r="DM64" s="127"/>
      <c r="DN64" s="127"/>
      <c r="DO64" s="127"/>
      <c r="DP64" s="127"/>
      <c r="DQ64" s="127"/>
      <c r="DR64" s="127"/>
      <c r="DS64" s="127"/>
      <c r="DT64" s="127"/>
      <c r="DU64" s="127"/>
      <c r="DV64" s="127"/>
      <c r="DW64" s="127"/>
      <c r="DX64" s="127"/>
      <c r="DY64" s="127"/>
      <c r="DZ64" s="127"/>
      <c r="EA64" s="127"/>
      <c r="EB64" s="127"/>
      <c r="EC64" s="127"/>
      <c r="ED64" s="127"/>
      <c r="EE64" s="127"/>
      <c r="EF64" s="127"/>
      <c r="EG64" s="127"/>
      <c r="EH64" s="127"/>
      <c r="EI64" s="127"/>
      <c r="EJ64" s="127"/>
      <c r="EK64" s="127"/>
      <c r="EL64" s="127"/>
      <c r="EM64" s="127"/>
      <c r="EN64" s="127"/>
      <c r="EO64" s="127"/>
      <c r="EP64" s="127"/>
      <c r="EQ64" s="127"/>
      <c r="ER64" s="127"/>
      <c r="ES64" s="127"/>
      <c r="ET64" s="127"/>
      <c r="EU64" s="127"/>
      <c r="EV64" s="127"/>
      <c r="EW64" s="127"/>
      <c r="EX64" s="127"/>
      <c r="EY64" s="127"/>
      <c r="EZ64" s="127"/>
      <c r="FA64" s="127"/>
      <c r="FB64" s="127"/>
      <c r="FC64" s="127"/>
      <c r="FD64" s="127"/>
      <c r="FE64" s="127"/>
      <c r="FF64" s="127"/>
      <c r="FG64" s="127"/>
      <c r="FH64" s="127"/>
      <c r="FI64" s="127"/>
      <c r="FJ64" s="127"/>
      <c r="FK64" s="127"/>
      <c r="FL64" s="127"/>
      <c r="FM64" s="127"/>
      <c r="FN64" s="127"/>
      <c r="FO64" s="127"/>
      <c r="FP64" s="127"/>
      <c r="FQ64" s="127"/>
      <c r="FR64" s="127"/>
      <c r="FS64" s="127"/>
      <c r="FT64" s="127"/>
      <c r="FU64" s="127"/>
      <c r="FV64" s="127"/>
      <c r="FW64" s="127"/>
      <c r="FX64" s="127"/>
      <c r="FY64" s="127"/>
      <c r="FZ64" s="127"/>
      <c r="GA64" s="127"/>
      <c r="GB64" s="127"/>
      <c r="GC64" s="127"/>
      <c r="GD64" s="127"/>
      <c r="GE64" s="127"/>
      <c r="GF64" s="127"/>
      <c r="GG64" s="127"/>
      <c r="GH64" s="127"/>
      <c r="GI64" s="127"/>
      <c r="GJ64" s="127"/>
      <c r="GK64" s="127"/>
      <c r="GL64" s="127"/>
      <c r="GM64" s="127"/>
      <c r="GN64" s="127"/>
      <c r="GO64" s="127"/>
      <c r="GP64" s="127"/>
      <c r="GQ64" s="127"/>
      <c r="GR64" s="127"/>
      <c r="GS64" s="127"/>
      <c r="GT64" s="127"/>
      <c r="GU64" s="127"/>
      <c r="GV64" s="127"/>
      <c r="GW64" s="127"/>
      <c r="GX64" s="127"/>
    </row>
    <row r="65" spans="1:17" x14ac:dyDescent="0.25">
      <c r="A65" s="126"/>
      <c r="B65" s="126"/>
      <c r="C65" s="126"/>
      <c r="D65" s="126"/>
      <c r="E65" s="126"/>
      <c r="F65" s="126"/>
      <c r="G65" s="126"/>
      <c r="H65" s="126"/>
      <c r="I65" s="268"/>
      <c r="J65" s="126"/>
      <c r="K65" s="126"/>
      <c r="L65" s="126"/>
      <c r="M65" s="126"/>
      <c r="N65" s="126"/>
      <c r="O65" s="126"/>
      <c r="P65" s="126"/>
      <c r="Q65" s="126"/>
    </row>
    <row r="71" spans="1:17" ht="17.25" customHeight="1" x14ac:dyDescent="0.25"/>
  </sheetData>
  <sheetProtection sheet="1" formatCells="0" formatColumns="0" formatRows="0"/>
  <mergeCells count="20">
    <mergeCell ref="A2:N2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N5:N7"/>
    <mergeCell ref="Q5:Q7"/>
    <mergeCell ref="A56:A58"/>
    <mergeCell ref="D56:E56"/>
    <mergeCell ref="D57:E57"/>
    <mergeCell ref="D58:E58"/>
  </mergeCells>
  <conditionalFormatting sqref="C53:O55 O8:O52 C8:M52">
    <cfRule type="cellIs" dxfId="8" priority="4" operator="between">
      <formula>1</formula>
      <formula>50</formula>
    </cfRule>
  </conditionalFormatting>
  <conditionalFormatting sqref="Q8:Q55">
    <cfRule type="cellIs" dxfId="7" priority="3" operator="equal">
      <formula>"REPROBADO"</formula>
    </cfRule>
  </conditionalFormatting>
  <conditionalFormatting sqref="N8:N52">
    <cfRule type="cellIs" dxfId="6" priority="2" operator="between">
      <formula>1</formula>
      <formula>50</formula>
    </cfRule>
  </conditionalFormatting>
  <conditionalFormatting sqref="C8:M52">
    <cfRule type="cellIs" dxfId="5" priority="1" operator="equal">
      <formula>50</formula>
    </cfRule>
  </conditionalFormatting>
  <dataValidations count="2">
    <dataValidation type="decimal" operator="equal" allowBlank="1" showInputMessage="1" showErrorMessage="1" errorTitle="Error" error="Celda solo para formulas" sqref="N8:N55" xr:uid="{00000000-0002-0000-1300-000000000000}">
      <formula1>0</formula1>
    </dataValidation>
    <dataValidation type="whole" allowBlank="1" showInputMessage="1" showErrorMessage="1" sqref="C8:M55" xr:uid="{3F1D5428-B12A-41A1-A193-1F01950BF673}">
      <formula1>1</formula1>
      <formula2>100</formula2>
    </dataValidation>
  </dataValidations>
  <printOptions horizontalCentered="1"/>
  <pageMargins left="0.39370078740157483" right="0.23622047244094491" top="0.39370078740157483" bottom="0.19685039370078741" header="0.31496062992125984" footer="0.31496062992125984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4BFD6-4FB3-4A9B-AB10-5AF5E6DA3703}">
  <sheetPr codeName="Hoja5">
    <tabColor rgb="FFFFFF00"/>
    <pageSetUpPr fitToPage="1"/>
  </sheetPr>
  <dimension ref="A1:R52"/>
  <sheetViews>
    <sheetView showGridLines="0" tabSelected="1" view="pageBreakPreview" zoomScaleNormal="100" zoomScaleSheetLayoutView="100" workbookViewId="0">
      <selection activeCell="L14" sqref="L14"/>
    </sheetView>
  </sheetViews>
  <sheetFormatPr baseColWidth="10" defaultColWidth="10.7109375" defaultRowHeight="12.75" x14ac:dyDescent="0.2"/>
  <cols>
    <col min="1" max="1" width="4.5703125" style="135" customWidth="1"/>
    <col min="2" max="2" width="10.85546875" style="135" customWidth="1"/>
    <col min="3" max="3" width="10.85546875" style="136" customWidth="1"/>
    <col min="4" max="4" width="15.5703125" style="137" customWidth="1"/>
    <col min="5" max="5" width="17.140625" style="136" customWidth="1"/>
    <col min="6" max="6" width="7.7109375" style="136" customWidth="1"/>
    <col min="7" max="8" width="4" style="136" customWidth="1"/>
    <col min="9" max="9" width="5.140625" style="136" customWidth="1"/>
    <col min="10" max="10" width="3" style="136" customWidth="1"/>
    <col min="11" max="11" width="3.7109375" style="136" customWidth="1"/>
    <col min="12" max="12" width="19.7109375" style="138" customWidth="1"/>
    <col min="13" max="13" width="30.85546875" style="138" customWidth="1"/>
    <col min="14" max="14" width="8.7109375" style="138" customWidth="1"/>
    <col min="15" max="15" width="10.7109375" style="136" customWidth="1"/>
    <col min="16" max="16" width="7.42578125" style="136" hidden="1" customWidth="1"/>
    <col min="17" max="17" width="37.140625" style="136" hidden="1" customWidth="1"/>
    <col min="18" max="18" width="10.5703125" style="136" hidden="1" customWidth="1"/>
    <col min="19" max="248" width="10.7109375" style="136"/>
    <col min="249" max="249" width="3.42578125" style="136" customWidth="1"/>
    <col min="250" max="250" width="32.42578125" style="136" customWidth="1"/>
    <col min="251" max="251" width="5.28515625" style="136" customWidth="1"/>
    <col min="252" max="252" width="11.28515625" style="136" customWidth="1"/>
    <col min="253" max="253" width="12.140625" style="136" customWidth="1"/>
    <col min="254" max="255" width="3.85546875" style="136" customWidth="1"/>
    <col min="256" max="256" width="15.140625" style="136" customWidth="1"/>
    <col min="257" max="257" width="13.42578125" style="136" customWidth="1"/>
    <col min="258" max="258" width="11.42578125" style="136" customWidth="1"/>
    <col min="259" max="259" width="12" style="136" customWidth="1"/>
    <col min="260" max="260" width="13.42578125" style="136" customWidth="1"/>
    <col min="261" max="261" width="10.28515625" style="136" customWidth="1"/>
    <col min="262" max="504" width="10.7109375" style="136"/>
    <col min="505" max="505" width="3.42578125" style="136" customWidth="1"/>
    <col min="506" max="506" width="32.42578125" style="136" customWidth="1"/>
    <col min="507" max="507" width="5.28515625" style="136" customWidth="1"/>
    <col min="508" max="508" width="11.28515625" style="136" customWidth="1"/>
    <col min="509" max="509" width="12.140625" style="136" customWidth="1"/>
    <col min="510" max="511" width="3.85546875" style="136" customWidth="1"/>
    <col min="512" max="512" width="15.140625" style="136" customWidth="1"/>
    <col min="513" max="513" width="13.42578125" style="136" customWidth="1"/>
    <col min="514" max="514" width="11.42578125" style="136" customWidth="1"/>
    <col min="515" max="515" width="12" style="136" customWidth="1"/>
    <col min="516" max="516" width="13.42578125" style="136" customWidth="1"/>
    <col min="517" max="517" width="10.28515625" style="136" customWidth="1"/>
    <col min="518" max="760" width="10.7109375" style="136"/>
    <col min="761" max="761" width="3.42578125" style="136" customWidth="1"/>
    <col min="762" max="762" width="32.42578125" style="136" customWidth="1"/>
    <col min="763" max="763" width="5.28515625" style="136" customWidth="1"/>
    <col min="764" max="764" width="11.28515625" style="136" customWidth="1"/>
    <col min="765" max="765" width="12.140625" style="136" customWidth="1"/>
    <col min="766" max="767" width="3.85546875" style="136" customWidth="1"/>
    <col min="768" max="768" width="15.140625" style="136" customWidth="1"/>
    <col min="769" max="769" width="13.42578125" style="136" customWidth="1"/>
    <col min="770" max="770" width="11.42578125" style="136" customWidth="1"/>
    <col min="771" max="771" width="12" style="136" customWidth="1"/>
    <col min="772" max="772" width="13.42578125" style="136" customWidth="1"/>
    <col min="773" max="773" width="10.28515625" style="136" customWidth="1"/>
    <col min="774" max="1016" width="10.7109375" style="136"/>
    <col min="1017" max="1017" width="3.42578125" style="136" customWidth="1"/>
    <col min="1018" max="1018" width="32.42578125" style="136" customWidth="1"/>
    <col min="1019" max="1019" width="5.28515625" style="136" customWidth="1"/>
    <col min="1020" max="1020" width="11.28515625" style="136" customWidth="1"/>
    <col min="1021" max="1021" width="12.140625" style="136" customWidth="1"/>
    <col min="1022" max="1023" width="3.85546875" style="136" customWidth="1"/>
    <col min="1024" max="1024" width="15.140625" style="136" customWidth="1"/>
    <col min="1025" max="1025" width="13.42578125" style="136" customWidth="1"/>
    <col min="1026" max="1026" width="11.42578125" style="136" customWidth="1"/>
    <col min="1027" max="1027" width="12" style="136" customWidth="1"/>
    <col min="1028" max="1028" width="13.42578125" style="136" customWidth="1"/>
    <col min="1029" max="1029" width="10.28515625" style="136" customWidth="1"/>
    <col min="1030" max="1272" width="10.7109375" style="136"/>
    <col min="1273" max="1273" width="3.42578125" style="136" customWidth="1"/>
    <col min="1274" max="1274" width="32.42578125" style="136" customWidth="1"/>
    <col min="1275" max="1275" width="5.28515625" style="136" customWidth="1"/>
    <col min="1276" max="1276" width="11.28515625" style="136" customWidth="1"/>
    <col min="1277" max="1277" width="12.140625" style="136" customWidth="1"/>
    <col min="1278" max="1279" width="3.85546875" style="136" customWidth="1"/>
    <col min="1280" max="1280" width="15.140625" style="136" customWidth="1"/>
    <col min="1281" max="1281" width="13.42578125" style="136" customWidth="1"/>
    <col min="1282" max="1282" width="11.42578125" style="136" customWidth="1"/>
    <col min="1283" max="1283" width="12" style="136" customWidth="1"/>
    <col min="1284" max="1284" width="13.42578125" style="136" customWidth="1"/>
    <col min="1285" max="1285" width="10.28515625" style="136" customWidth="1"/>
    <col min="1286" max="1528" width="10.7109375" style="136"/>
    <col min="1529" max="1529" width="3.42578125" style="136" customWidth="1"/>
    <col min="1530" max="1530" width="32.42578125" style="136" customWidth="1"/>
    <col min="1531" max="1531" width="5.28515625" style="136" customWidth="1"/>
    <col min="1532" max="1532" width="11.28515625" style="136" customWidth="1"/>
    <col min="1533" max="1533" width="12.140625" style="136" customWidth="1"/>
    <col min="1534" max="1535" width="3.85546875" style="136" customWidth="1"/>
    <col min="1536" max="1536" width="15.140625" style="136" customWidth="1"/>
    <col min="1537" max="1537" width="13.42578125" style="136" customWidth="1"/>
    <col min="1538" max="1538" width="11.42578125" style="136" customWidth="1"/>
    <col min="1539" max="1539" width="12" style="136" customWidth="1"/>
    <col min="1540" max="1540" width="13.42578125" style="136" customWidth="1"/>
    <col min="1541" max="1541" width="10.28515625" style="136" customWidth="1"/>
    <col min="1542" max="1784" width="10.7109375" style="136"/>
    <col min="1785" max="1785" width="3.42578125" style="136" customWidth="1"/>
    <col min="1786" max="1786" width="32.42578125" style="136" customWidth="1"/>
    <col min="1787" max="1787" width="5.28515625" style="136" customWidth="1"/>
    <col min="1788" max="1788" width="11.28515625" style="136" customWidth="1"/>
    <col min="1789" max="1789" width="12.140625" style="136" customWidth="1"/>
    <col min="1790" max="1791" width="3.85546875" style="136" customWidth="1"/>
    <col min="1792" max="1792" width="15.140625" style="136" customWidth="1"/>
    <col min="1793" max="1793" width="13.42578125" style="136" customWidth="1"/>
    <col min="1794" max="1794" width="11.42578125" style="136" customWidth="1"/>
    <col min="1795" max="1795" width="12" style="136" customWidth="1"/>
    <col min="1796" max="1796" width="13.42578125" style="136" customWidth="1"/>
    <col min="1797" max="1797" width="10.28515625" style="136" customWidth="1"/>
    <col min="1798" max="2040" width="10.7109375" style="136"/>
    <col min="2041" max="2041" width="3.42578125" style="136" customWidth="1"/>
    <col min="2042" max="2042" width="32.42578125" style="136" customWidth="1"/>
    <col min="2043" max="2043" width="5.28515625" style="136" customWidth="1"/>
    <col min="2044" max="2044" width="11.28515625" style="136" customWidth="1"/>
    <col min="2045" max="2045" width="12.140625" style="136" customWidth="1"/>
    <col min="2046" max="2047" width="3.85546875" style="136" customWidth="1"/>
    <col min="2048" max="2048" width="15.140625" style="136" customWidth="1"/>
    <col min="2049" max="2049" width="13.42578125" style="136" customWidth="1"/>
    <col min="2050" max="2050" width="11.42578125" style="136" customWidth="1"/>
    <col min="2051" max="2051" width="12" style="136" customWidth="1"/>
    <col min="2052" max="2052" width="13.42578125" style="136" customWidth="1"/>
    <col min="2053" max="2053" width="10.28515625" style="136" customWidth="1"/>
    <col min="2054" max="2296" width="10.7109375" style="136"/>
    <col min="2297" max="2297" width="3.42578125" style="136" customWidth="1"/>
    <col min="2298" max="2298" width="32.42578125" style="136" customWidth="1"/>
    <col min="2299" max="2299" width="5.28515625" style="136" customWidth="1"/>
    <col min="2300" max="2300" width="11.28515625" style="136" customWidth="1"/>
    <col min="2301" max="2301" width="12.140625" style="136" customWidth="1"/>
    <col min="2302" max="2303" width="3.85546875" style="136" customWidth="1"/>
    <col min="2304" max="2304" width="15.140625" style="136" customWidth="1"/>
    <col min="2305" max="2305" width="13.42578125" style="136" customWidth="1"/>
    <col min="2306" max="2306" width="11.42578125" style="136" customWidth="1"/>
    <col min="2307" max="2307" width="12" style="136" customWidth="1"/>
    <col min="2308" max="2308" width="13.42578125" style="136" customWidth="1"/>
    <col min="2309" max="2309" width="10.28515625" style="136" customWidth="1"/>
    <col min="2310" max="2552" width="10.7109375" style="136"/>
    <col min="2553" max="2553" width="3.42578125" style="136" customWidth="1"/>
    <col min="2554" max="2554" width="32.42578125" style="136" customWidth="1"/>
    <col min="2555" max="2555" width="5.28515625" style="136" customWidth="1"/>
    <col min="2556" max="2556" width="11.28515625" style="136" customWidth="1"/>
    <col min="2557" max="2557" width="12.140625" style="136" customWidth="1"/>
    <col min="2558" max="2559" width="3.85546875" style="136" customWidth="1"/>
    <col min="2560" max="2560" width="15.140625" style="136" customWidth="1"/>
    <col min="2561" max="2561" width="13.42578125" style="136" customWidth="1"/>
    <col min="2562" max="2562" width="11.42578125" style="136" customWidth="1"/>
    <col min="2563" max="2563" width="12" style="136" customWidth="1"/>
    <col min="2564" max="2564" width="13.42578125" style="136" customWidth="1"/>
    <col min="2565" max="2565" width="10.28515625" style="136" customWidth="1"/>
    <col min="2566" max="2808" width="10.7109375" style="136"/>
    <col min="2809" max="2809" width="3.42578125" style="136" customWidth="1"/>
    <col min="2810" max="2810" width="32.42578125" style="136" customWidth="1"/>
    <col min="2811" max="2811" width="5.28515625" style="136" customWidth="1"/>
    <col min="2812" max="2812" width="11.28515625" style="136" customWidth="1"/>
    <col min="2813" max="2813" width="12.140625" style="136" customWidth="1"/>
    <col min="2814" max="2815" width="3.85546875" style="136" customWidth="1"/>
    <col min="2816" max="2816" width="15.140625" style="136" customWidth="1"/>
    <col min="2817" max="2817" width="13.42578125" style="136" customWidth="1"/>
    <col min="2818" max="2818" width="11.42578125" style="136" customWidth="1"/>
    <col min="2819" max="2819" width="12" style="136" customWidth="1"/>
    <col min="2820" max="2820" width="13.42578125" style="136" customWidth="1"/>
    <col min="2821" max="2821" width="10.28515625" style="136" customWidth="1"/>
    <col min="2822" max="3064" width="10.7109375" style="136"/>
    <col min="3065" max="3065" width="3.42578125" style="136" customWidth="1"/>
    <col min="3066" max="3066" width="32.42578125" style="136" customWidth="1"/>
    <col min="3067" max="3067" width="5.28515625" style="136" customWidth="1"/>
    <col min="3068" max="3068" width="11.28515625" style="136" customWidth="1"/>
    <col min="3069" max="3069" width="12.140625" style="136" customWidth="1"/>
    <col min="3070" max="3071" width="3.85546875" style="136" customWidth="1"/>
    <col min="3072" max="3072" width="15.140625" style="136" customWidth="1"/>
    <col min="3073" max="3073" width="13.42578125" style="136" customWidth="1"/>
    <col min="3074" max="3074" width="11.42578125" style="136" customWidth="1"/>
    <col min="3075" max="3075" width="12" style="136" customWidth="1"/>
    <col min="3076" max="3076" width="13.42578125" style="136" customWidth="1"/>
    <col min="3077" max="3077" width="10.28515625" style="136" customWidth="1"/>
    <col min="3078" max="3320" width="10.7109375" style="136"/>
    <col min="3321" max="3321" width="3.42578125" style="136" customWidth="1"/>
    <col min="3322" max="3322" width="32.42578125" style="136" customWidth="1"/>
    <col min="3323" max="3323" width="5.28515625" style="136" customWidth="1"/>
    <col min="3324" max="3324" width="11.28515625" style="136" customWidth="1"/>
    <col min="3325" max="3325" width="12.140625" style="136" customWidth="1"/>
    <col min="3326" max="3327" width="3.85546875" style="136" customWidth="1"/>
    <col min="3328" max="3328" width="15.140625" style="136" customWidth="1"/>
    <col min="3329" max="3329" width="13.42578125" style="136" customWidth="1"/>
    <col min="3330" max="3330" width="11.42578125" style="136" customWidth="1"/>
    <col min="3331" max="3331" width="12" style="136" customWidth="1"/>
    <col min="3332" max="3332" width="13.42578125" style="136" customWidth="1"/>
    <col min="3333" max="3333" width="10.28515625" style="136" customWidth="1"/>
    <col min="3334" max="3576" width="10.7109375" style="136"/>
    <col min="3577" max="3577" width="3.42578125" style="136" customWidth="1"/>
    <col min="3578" max="3578" width="32.42578125" style="136" customWidth="1"/>
    <col min="3579" max="3579" width="5.28515625" style="136" customWidth="1"/>
    <col min="3580" max="3580" width="11.28515625" style="136" customWidth="1"/>
    <col min="3581" max="3581" width="12.140625" style="136" customWidth="1"/>
    <col min="3582" max="3583" width="3.85546875" style="136" customWidth="1"/>
    <col min="3584" max="3584" width="15.140625" style="136" customWidth="1"/>
    <col min="3585" max="3585" width="13.42578125" style="136" customWidth="1"/>
    <col min="3586" max="3586" width="11.42578125" style="136" customWidth="1"/>
    <col min="3587" max="3587" width="12" style="136" customWidth="1"/>
    <col min="3588" max="3588" width="13.42578125" style="136" customWidth="1"/>
    <col min="3589" max="3589" width="10.28515625" style="136" customWidth="1"/>
    <col min="3590" max="3832" width="10.7109375" style="136"/>
    <col min="3833" max="3833" width="3.42578125" style="136" customWidth="1"/>
    <col min="3834" max="3834" width="32.42578125" style="136" customWidth="1"/>
    <col min="3835" max="3835" width="5.28515625" style="136" customWidth="1"/>
    <col min="3836" max="3836" width="11.28515625" style="136" customWidth="1"/>
    <col min="3837" max="3837" width="12.140625" style="136" customWidth="1"/>
    <col min="3838" max="3839" width="3.85546875" style="136" customWidth="1"/>
    <col min="3840" max="3840" width="15.140625" style="136" customWidth="1"/>
    <col min="3841" max="3841" width="13.42578125" style="136" customWidth="1"/>
    <col min="3842" max="3842" width="11.42578125" style="136" customWidth="1"/>
    <col min="3843" max="3843" width="12" style="136" customWidth="1"/>
    <col min="3844" max="3844" width="13.42578125" style="136" customWidth="1"/>
    <col min="3845" max="3845" width="10.28515625" style="136" customWidth="1"/>
    <col min="3846" max="4088" width="10.7109375" style="136"/>
    <col min="4089" max="4089" width="3.42578125" style="136" customWidth="1"/>
    <col min="4090" max="4090" width="32.42578125" style="136" customWidth="1"/>
    <col min="4091" max="4091" width="5.28515625" style="136" customWidth="1"/>
    <col min="4092" max="4092" width="11.28515625" style="136" customWidth="1"/>
    <col min="4093" max="4093" width="12.140625" style="136" customWidth="1"/>
    <col min="4094" max="4095" width="3.85546875" style="136" customWidth="1"/>
    <col min="4096" max="4096" width="15.140625" style="136" customWidth="1"/>
    <col min="4097" max="4097" width="13.42578125" style="136" customWidth="1"/>
    <col min="4098" max="4098" width="11.42578125" style="136" customWidth="1"/>
    <col min="4099" max="4099" width="12" style="136" customWidth="1"/>
    <col min="4100" max="4100" width="13.42578125" style="136" customWidth="1"/>
    <col min="4101" max="4101" width="10.28515625" style="136" customWidth="1"/>
    <col min="4102" max="4344" width="10.7109375" style="136"/>
    <col min="4345" max="4345" width="3.42578125" style="136" customWidth="1"/>
    <col min="4346" max="4346" width="32.42578125" style="136" customWidth="1"/>
    <col min="4347" max="4347" width="5.28515625" style="136" customWidth="1"/>
    <col min="4348" max="4348" width="11.28515625" style="136" customWidth="1"/>
    <col min="4349" max="4349" width="12.140625" style="136" customWidth="1"/>
    <col min="4350" max="4351" width="3.85546875" style="136" customWidth="1"/>
    <col min="4352" max="4352" width="15.140625" style="136" customWidth="1"/>
    <col min="4353" max="4353" width="13.42578125" style="136" customWidth="1"/>
    <col min="4354" max="4354" width="11.42578125" style="136" customWidth="1"/>
    <col min="4355" max="4355" width="12" style="136" customWidth="1"/>
    <col min="4356" max="4356" width="13.42578125" style="136" customWidth="1"/>
    <col min="4357" max="4357" width="10.28515625" style="136" customWidth="1"/>
    <col min="4358" max="4600" width="10.7109375" style="136"/>
    <col min="4601" max="4601" width="3.42578125" style="136" customWidth="1"/>
    <col min="4602" max="4602" width="32.42578125" style="136" customWidth="1"/>
    <col min="4603" max="4603" width="5.28515625" style="136" customWidth="1"/>
    <col min="4604" max="4604" width="11.28515625" style="136" customWidth="1"/>
    <col min="4605" max="4605" width="12.140625" style="136" customWidth="1"/>
    <col min="4606" max="4607" width="3.85546875" style="136" customWidth="1"/>
    <col min="4608" max="4608" width="15.140625" style="136" customWidth="1"/>
    <col min="4609" max="4609" width="13.42578125" style="136" customWidth="1"/>
    <col min="4610" max="4610" width="11.42578125" style="136" customWidth="1"/>
    <col min="4611" max="4611" width="12" style="136" customWidth="1"/>
    <col min="4612" max="4612" width="13.42578125" style="136" customWidth="1"/>
    <col min="4613" max="4613" width="10.28515625" style="136" customWidth="1"/>
    <col min="4614" max="4856" width="10.7109375" style="136"/>
    <col min="4857" max="4857" width="3.42578125" style="136" customWidth="1"/>
    <col min="4858" max="4858" width="32.42578125" style="136" customWidth="1"/>
    <col min="4859" max="4859" width="5.28515625" style="136" customWidth="1"/>
    <col min="4860" max="4860" width="11.28515625" style="136" customWidth="1"/>
    <col min="4861" max="4861" width="12.140625" style="136" customWidth="1"/>
    <col min="4862" max="4863" width="3.85546875" style="136" customWidth="1"/>
    <col min="4864" max="4864" width="15.140625" style="136" customWidth="1"/>
    <col min="4865" max="4865" width="13.42578125" style="136" customWidth="1"/>
    <col min="4866" max="4866" width="11.42578125" style="136" customWidth="1"/>
    <col min="4867" max="4867" width="12" style="136" customWidth="1"/>
    <col min="4868" max="4868" width="13.42578125" style="136" customWidth="1"/>
    <col min="4869" max="4869" width="10.28515625" style="136" customWidth="1"/>
    <col min="4870" max="5112" width="10.7109375" style="136"/>
    <col min="5113" max="5113" width="3.42578125" style="136" customWidth="1"/>
    <col min="5114" max="5114" width="32.42578125" style="136" customWidth="1"/>
    <col min="5115" max="5115" width="5.28515625" style="136" customWidth="1"/>
    <col min="5116" max="5116" width="11.28515625" style="136" customWidth="1"/>
    <col min="5117" max="5117" width="12.140625" style="136" customWidth="1"/>
    <col min="5118" max="5119" width="3.85546875" style="136" customWidth="1"/>
    <col min="5120" max="5120" width="15.140625" style="136" customWidth="1"/>
    <col min="5121" max="5121" width="13.42578125" style="136" customWidth="1"/>
    <col min="5122" max="5122" width="11.42578125" style="136" customWidth="1"/>
    <col min="5123" max="5123" width="12" style="136" customWidth="1"/>
    <col min="5124" max="5124" width="13.42578125" style="136" customWidth="1"/>
    <col min="5125" max="5125" width="10.28515625" style="136" customWidth="1"/>
    <col min="5126" max="5368" width="10.7109375" style="136"/>
    <col min="5369" max="5369" width="3.42578125" style="136" customWidth="1"/>
    <col min="5370" max="5370" width="32.42578125" style="136" customWidth="1"/>
    <col min="5371" max="5371" width="5.28515625" style="136" customWidth="1"/>
    <col min="5372" max="5372" width="11.28515625" style="136" customWidth="1"/>
    <col min="5373" max="5373" width="12.140625" style="136" customWidth="1"/>
    <col min="5374" max="5375" width="3.85546875" style="136" customWidth="1"/>
    <col min="5376" max="5376" width="15.140625" style="136" customWidth="1"/>
    <col min="5377" max="5377" width="13.42578125" style="136" customWidth="1"/>
    <col min="5378" max="5378" width="11.42578125" style="136" customWidth="1"/>
    <col min="5379" max="5379" width="12" style="136" customWidth="1"/>
    <col min="5380" max="5380" width="13.42578125" style="136" customWidth="1"/>
    <col min="5381" max="5381" width="10.28515625" style="136" customWidth="1"/>
    <col min="5382" max="5624" width="10.7109375" style="136"/>
    <col min="5625" max="5625" width="3.42578125" style="136" customWidth="1"/>
    <col min="5626" max="5626" width="32.42578125" style="136" customWidth="1"/>
    <col min="5627" max="5627" width="5.28515625" style="136" customWidth="1"/>
    <col min="5628" max="5628" width="11.28515625" style="136" customWidth="1"/>
    <col min="5629" max="5629" width="12.140625" style="136" customWidth="1"/>
    <col min="5630" max="5631" width="3.85546875" style="136" customWidth="1"/>
    <col min="5632" max="5632" width="15.140625" style="136" customWidth="1"/>
    <col min="5633" max="5633" width="13.42578125" style="136" customWidth="1"/>
    <col min="5634" max="5634" width="11.42578125" style="136" customWidth="1"/>
    <col min="5635" max="5635" width="12" style="136" customWidth="1"/>
    <col min="5636" max="5636" width="13.42578125" style="136" customWidth="1"/>
    <col min="5637" max="5637" width="10.28515625" style="136" customWidth="1"/>
    <col min="5638" max="5880" width="10.7109375" style="136"/>
    <col min="5881" max="5881" width="3.42578125" style="136" customWidth="1"/>
    <col min="5882" max="5882" width="32.42578125" style="136" customWidth="1"/>
    <col min="5883" max="5883" width="5.28515625" style="136" customWidth="1"/>
    <col min="5884" max="5884" width="11.28515625" style="136" customWidth="1"/>
    <col min="5885" max="5885" width="12.140625" style="136" customWidth="1"/>
    <col min="5886" max="5887" width="3.85546875" style="136" customWidth="1"/>
    <col min="5888" max="5888" width="15.140625" style="136" customWidth="1"/>
    <col min="5889" max="5889" width="13.42578125" style="136" customWidth="1"/>
    <col min="5890" max="5890" width="11.42578125" style="136" customWidth="1"/>
    <col min="5891" max="5891" width="12" style="136" customWidth="1"/>
    <col min="5892" max="5892" width="13.42578125" style="136" customWidth="1"/>
    <col min="5893" max="5893" width="10.28515625" style="136" customWidth="1"/>
    <col min="5894" max="6136" width="10.7109375" style="136"/>
    <col min="6137" max="6137" width="3.42578125" style="136" customWidth="1"/>
    <col min="6138" max="6138" width="32.42578125" style="136" customWidth="1"/>
    <col min="6139" max="6139" width="5.28515625" style="136" customWidth="1"/>
    <col min="6140" max="6140" width="11.28515625" style="136" customWidth="1"/>
    <col min="6141" max="6141" width="12.140625" style="136" customWidth="1"/>
    <col min="6142" max="6143" width="3.85546875" style="136" customWidth="1"/>
    <col min="6144" max="6144" width="15.140625" style="136" customWidth="1"/>
    <col min="6145" max="6145" width="13.42578125" style="136" customWidth="1"/>
    <col min="6146" max="6146" width="11.42578125" style="136" customWidth="1"/>
    <col min="6147" max="6147" width="12" style="136" customWidth="1"/>
    <col min="6148" max="6148" width="13.42578125" style="136" customWidth="1"/>
    <col min="6149" max="6149" width="10.28515625" style="136" customWidth="1"/>
    <col min="6150" max="6392" width="10.7109375" style="136"/>
    <col min="6393" max="6393" width="3.42578125" style="136" customWidth="1"/>
    <col min="6394" max="6394" width="32.42578125" style="136" customWidth="1"/>
    <col min="6395" max="6395" width="5.28515625" style="136" customWidth="1"/>
    <col min="6396" max="6396" width="11.28515625" style="136" customWidth="1"/>
    <col min="6397" max="6397" width="12.140625" style="136" customWidth="1"/>
    <col min="6398" max="6399" width="3.85546875" style="136" customWidth="1"/>
    <col min="6400" max="6400" width="15.140625" style="136" customWidth="1"/>
    <col min="6401" max="6401" width="13.42578125" style="136" customWidth="1"/>
    <col min="6402" max="6402" width="11.42578125" style="136" customWidth="1"/>
    <col min="6403" max="6403" width="12" style="136" customWidth="1"/>
    <col min="6404" max="6404" width="13.42578125" style="136" customWidth="1"/>
    <col min="6405" max="6405" width="10.28515625" style="136" customWidth="1"/>
    <col min="6406" max="6648" width="10.7109375" style="136"/>
    <col min="6649" max="6649" width="3.42578125" style="136" customWidth="1"/>
    <col min="6650" max="6650" width="32.42578125" style="136" customWidth="1"/>
    <col min="6651" max="6651" width="5.28515625" style="136" customWidth="1"/>
    <col min="6652" max="6652" width="11.28515625" style="136" customWidth="1"/>
    <col min="6653" max="6653" width="12.140625" style="136" customWidth="1"/>
    <col min="6654" max="6655" width="3.85546875" style="136" customWidth="1"/>
    <col min="6656" max="6656" width="15.140625" style="136" customWidth="1"/>
    <col min="6657" max="6657" width="13.42578125" style="136" customWidth="1"/>
    <col min="6658" max="6658" width="11.42578125" style="136" customWidth="1"/>
    <col min="6659" max="6659" width="12" style="136" customWidth="1"/>
    <col min="6660" max="6660" width="13.42578125" style="136" customWidth="1"/>
    <col min="6661" max="6661" width="10.28515625" style="136" customWidth="1"/>
    <col min="6662" max="6904" width="10.7109375" style="136"/>
    <col min="6905" max="6905" width="3.42578125" style="136" customWidth="1"/>
    <col min="6906" max="6906" width="32.42578125" style="136" customWidth="1"/>
    <col min="6907" max="6907" width="5.28515625" style="136" customWidth="1"/>
    <col min="6908" max="6908" width="11.28515625" style="136" customWidth="1"/>
    <col min="6909" max="6909" width="12.140625" style="136" customWidth="1"/>
    <col min="6910" max="6911" width="3.85546875" style="136" customWidth="1"/>
    <col min="6912" max="6912" width="15.140625" style="136" customWidth="1"/>
    <col min="6913" max="6913" width="13.42578125" style="136" customWidth="1"/>
    <col min="6914" max="6914" width="11.42578125" style="136" customWidth="1"/>
    <col min="6915" max="6915" width="12" style="136" customWidth="1"/>
    <col min="6916" max="6916" width="13.42578125" style="136" customWidth="1"/>
    <col min="6917" max="6917" width="10.28515625" style="136" customWidth="1"/>
    <col min="6918" max="7160" width="10.7109375" style="136"/>
    <col min="7161" max="7161" width="3.42578125" style="136" customWidth="1"/>
    <col min="7162" max="7162" width="32.42578125" style="136" customWidth="1"/>
    <col min="7163" max="7163" width="5.28515625" style="136" customWidth="1"/>
    <col min="7164" max="7164" width="11.28515625" style="136" customWidth="1"/>
    <col min="7165" max="7165" width="12.140625" style="136" customWidth="1"/>
    <col min="7166" max="7167" width="3.85546875" style="136" customWidth="1"/>
    <col min="7168" max="7168" width="15.140625" style="136" customWidth="1"/>
    <col min="7169" max="7169" width="13.42578125" style="136" customWidth="1"/>
    <col min="7170" max="7170" width="11.42578125" style="136" customWidth="1"/>
    <col min="7171" max="7171" width="12" style="136" customWidth="1"/>
    <col min="7172" max="7172" width="13.42578125" style="136" customWidth="1"/>
    <col min="7173" max="7173" width="10.28515625" style="136" customWidth="1"/>
    <col min="7174" max="7416" width="10.7109375" style="136"/>
    <col min="7417" max="7417" width="3.42578125" style="136" customWidth="1"/>
    <col min="7418" max="7418" width="32.42578125" style="136" customWidth="1"/>
    <col min="7419" max="7419" width="5.28515625" style="136" customWidth="1"/>
    <col min="7420" max="7420" width="11.28515625" style="136" customWidth="1"/>
    <col min="7421" max="7421" width="12.140625" style="136" customWidth="1"/>
    <col min="7422" max="7423" width="3.85546875" style="136" customWidth="1"/>
    <col min="7424" max="7424" width="15.140625" style="136" customWidth="1"/>
    <col min="7425" max="7425" width="13.42578125" style="136" customWidth="1"/>
    <col min="7426" max="7426" width="11.42578125" style="136" customWidth="1"/>
    <col min="7427" max="7427" width="12" style="136" customWidth="1"/>
    <col min="7428" max="7428" width="13.42578125" style="136" customWidth="1"/>
    <col min="7429" max="7429" width="10.28515625" style="136" customWidth="1"/>
    <col min="7430" max="7672" width="10.7109375" style="136"/>
    <col min="7673" max="7673" width="3.42578125" style="136" customWidth="1"/>
    <col min="7674" max="7674" width="32.42578125" style="136" customWidth="1"/>
    <col min="7675" max="7675" width="5.28515625" style="136" customWidth="1"/>
    <col min="7676" max="7676" width="11.28515625" style="136" customWidth="1"/>
    <col min="7677" max="7677" width="12.140625" style="136" customWidth="1"/>
    <col min="7678" max="7679" width="3.85546875" style="136" customWidth="1"/>
    <col min="7680" max="7680" width="15.140625" style="136" customWidth="1"/>
    <col min="7681" max="7681" width="13.42578125" style="136" customWidth="1"/>
    <col min="7682" max="7682" width="11.42578125" style="136" customWidth="1"/>
    <col min="7683" max="7683" width="12" style="136" customWidth="1"/>
    <col min="7684" max="7684" width="13.42578125" style="136" customWidth="1"/>
    <col min="7685" max="7685" width="10.28515625" style="136" customWidth="1"/>
    <col min="7686" max="7928" width="10.7109375" style="136"/>
    <col min="7929" max="7929" width="3.42578125" style="136" customWidth="1"/>
    <col min="7930" max="7930" width="32.42578125" style="136" customWidth="1"/>
    <col min="7931" max="7931" width="5.28515625" style="136" customWidth="1"/>
    <col min="7932" max="7932" width="11.28515625" style="136" customWidth="1"/>
    <col min="7933" max="7933" width="12.140625" style="136" customWidth="1"/>
    <col min="7934" max="7935" width="3.85546875" style="136" customWidth="1"/>
    <col min="7936" max="7936" width="15.140625" style="136" customWidth="1"/>
    <col min="7937" max="7937" width="13.42578125" style="136" customWidth="1"/>
    <col min="7938" max="7938" width="11.42578125" style="136" customWidth="1"/>
    <col min="7939" max="7939" width="12" style="136" customWidth="1"/>
    <col min="7940" max="7940" width="13.42578125" style="136" customWidth="1"/>
    <col min="7941" max="7941" width="10.28515625" style="136" customWidth="1"/>
    <col min="7942" max="8184" width="10.7109375" style="136"/>
    <col min="8185" max="8185" width="3.42578125" style="136" customWidth="1"/>
    <col min="8186" max="8186" width="32.42578125" style="136" customWidth="1"/>
    <col min="8187" max="8187" width="5.28515625" style="136" customWidth="1"/>
    <col min="8188" max="8188" width="11.28515625" style="136" customWidth="1"/>
    <col min="8189" max="8189" width="12.140625" style="136" customWidth="1"/>
    <col min="8190" max="8191" width="3.85546875" style="136" customWidth="1"/>
    <col min="8192" max="8192" width="15.140625" style="136" customWidth="1"/>
    <col min="8193" max="8193" width="13.42578125" style="136" customWidth="1"/>
    <col min="8194" max="8194" width="11.42578125" style="136" customWidth="1"/>
    <col min="8195" max="8195" width="12" style="136" customWidth="1"/>
    <col min="8196" max="8196" width="13.42578125" style="136" customWidth="1"/>
    <col min="8197" max="8197" width="10.28515625" style="136" customWidth="1"/>
    <col min="8198" max="8440" width="10.7109375" style="136"/>
    <col min="8441" max="8441" width="3.42578125" style="136" customWidth="1"/>
    <col min="8442" max="8442" width="32.42578125" style="136" customWidth="1"/>
    <col min="8443" max="8443" width="5.28515625" style="136" customWidth="1"/>
    <col min="8444" max="8444" width="11.28515625" style="136" customWidth="1"/>
    <col min="8445" max="8445" width="12.140625" style="136" customWidth="1"/>
    <col min="8446" max="8447" width="3.85546875" style="136" customWidth="1"/>
    <col min="8448" max="8448" width="15.140625" style="136" customWidth="1"/>
    <col min="8449" max="8449" width="13.42578125" style="136" customWidth="1"/>
    <col min="8450" max="8450" width="11.42578125" style="136" customWidth="1"/>
    <col min="8451" max="8451" width="12" style="136" customWidth="1"/>
    <col min="8452" max="8452" width="13.42578125" style="136" customWidth="1"/>
    <col min="8453" max="8453" width="10.28515625" style="136" customWidth="1"/>
    <col min="8454" max="8696" width="10.7109375" style="136"/>
    <col min="8697" max="8697" width="3.42578125" style="136" customWidth="1"/>
    <col min="8698" max="8698" width="32.42578125" style="136" customWidth="1"/>
    <col min="8699" max="8699" width="5.28515625" style="136" customWidth="1"/>
    <col min="8700" max="8700" width="11.28515625" style="136" customWidth="1"/>
    <col min="8701" max="8701" width="12.140625" style="136" customWidth="1"/>
    <col min="8702" max="8703" width="3.85546875" style="136" customWidth="1"/>
    <col min="8704" max="8704" width="15.140625" style="136" customWidth="1"/>
    <col min="8705" max="8705" width="13.42578125" style="136" customWidth="1"/>
    <col min="8706" max="8706" width="11.42578125" style="136" customWidth="1"/>
    <col min="8707" max="8707" width="12" style="136" customWidth="1"/>
    <col min="8708" max="8708" width="13.42578125" style="136" customWidth="1"/>
    <col min="8709" max="8709" width="10.28515625" style="136" customWidth="1"/>
    <col min="8710" max="8952" width="10.7109375" style="136"/>
    <col min="8953" max="8953" width="3.42578125" style="136" customWidth="1"/>
    <col min="8954" max="8954" width="32.42578125" style="136" customWidth="1"/>
    <col min="8955" max="8955" width="5.28515625" style="136" customWidth="1"/>
    <col min="8956" max="8956" width="11.28515625" style="136" customWidth="1"/>
    <col min="8957" max="8957" width="12.140625" style="136" customWidth="1"/>
    <col min="8958" max="8959" width="3.85546875" style="136" customWidth="1"/>
    <col min="8960" max="8960" width="15.140625" style="136" customWidth="1"/>
    <col min="8961" max="8961" width="13.42578125" style="136" customWidth="1"/>
    <col min="8962" max="8962" width="11.42578125" style="136" customWidth="1"/>
    <col min="8963" max="8963" width="12" style="136" customWidth="1"/>
    <col min="8964" max="8964" width="13.42578125" style="136" customWidth="1"/>
    <col min="8965" max="8965" width="10.28515625" style="136" customWidth="1"/>
    <col min="8966" max="9208" width="10.7109375" style="136"/>
    <col min="9209" max="9209" width="3.42578125" style="136" customWidth="1"/>
    <col min="9210" max="9210" width="32.42578125" style="136" customWidth="1"/>
    <col min="9211" max="9211" width="5.28515625" style="136" customWidth="1"/>
    <col min="9212" max="9212" width="11.28515625" style="136" customWidth="1"/>
    <col min="9213" max="9213" width="12.140625" style="136" customWidth="1"/>
    <col min="9214" max="9215" width="3.85546875" style="136" customWidth="1"/>
    <col min="9216" max="9216" width="15.140625" style="136" customWidth="1"/>
    <col min="9217" max="9217" width="13.42578125" style="136" customWidth="1"/>
    <col min="9218" max="9218" width="11.42578125" style="136" customWidth="1"/>
    <col min="9219" max="9219" width="12" style="136" customWidth="1"/>
    <col min="9220" max="9220" width="13.42578125" style="136" customWidth="1"/>
    <col min="9221" max="9221" width="10.28515625" style="136" customWidth="1"/>
    <col min="9222" max="9464" width="10.7109375" style="136"/>
    <col min="9465" max="9465" width="3.42578125" style="136" customWidth="1"/>
    <col min="9466" max="9466" width="32.42578125" style="136" customWidth="1"/>
    <col min="9467" max="9467" width="5.28515625" style="136" customWidth="1"/>
    <col min="9468" max="9468" width="11.28515625" style="136" customWidth="1"/>
    <col min="9469" max="9469" width="12.140625" style="136" customWidth="1"/>
    <col min="9470" max="9471" width="3.85546875" style="136" customWidth="1"/>
    <col min="9472" max="9472" width="15.140625" style="136" customWidth="1"/>
    <col min="9473" max="9473" width="13.42578125" style="136" customWidth="1"/>
    <col min="9474" max="9474" width="11.42578125" style="136" customWidth="1"/>
    <col min="9475" max="9475" width="12" style="136" customWidth="1"/>
    <col min="9476" max="9476" width="13.42578125" style="136" customWidth="1"/>
    <col min="9477" max="9477" width="10.28515625" style="136" customWidth="1"/>
    <col min="9478" max="9720" width="10.7109375" style="136"/>
    <col min="9721" max="9721" width="3.42578125" style="136" customWidth="1"/>
    <col min="9722" max="9722" width="32.42578125" style="136" customWidth="1"/>
    <col min="9723" max="9723" width="5.28515625" style="136" customWidth="1"/>
    <col min="9724" max="9724" width="11.28515625" style="136" customWidth="1"/>
    <col min="9725" max="9725" width="12.140625" style="136" customWidth="1"/>
    <col min="9726" max="9727" width="3.85546875" style="136" customWidth="1"/>
    <col min="9728" max="9728" width="15.140625" style="136" customWidth="1"/>
    <col min="9729" max="9729" width="13.42578125" style="136" customWidth="1"/>
    <col min="9730" max="9730" width="11.42578125" style="136" customWidth="1"/>
    <col min="9731" max="9731" width="12" style="136" customWidth="1"/>
    <col min="9732" max="9732" width="13.42578125" style="136" customWidth="1"/>
    <col min="9733" max="9733" width="10.28515625" style="136" customWidth="1"/>
    <col min="9734" max="9976" width="10.7109375" style="136"/>
    <col min="9977" max="9977" width="3.42578125" style="136" customWidth="1"/>
    <col min="9978" max="9978" width="32.42578125" style="136" customWidth="1"/>
    <col min="9979" max="9979" width="5.28515625" style="136" customWidth="1"/>
    <col min="9980" max="9980" width="11.28515625" style="136" customWidth="1"/>
    <col min="9981" max="9981" width="12.140625" style="136" customWidth="1"/>
    <col min="9982" max="9983" width="3.85546875" style="136" customWidth="1"/>
    <col min="9984" max="9984" width="15.140625" style="136" customWidth="1"/>
    <col min="9985" max="9985" width="13.42578125" style="136" customWidth="1"/>
    <col min="9986" max="9986" width="11.42578125" style="136" customWidth="1"/>
    <col min="9987" max="9987" width="12" style="136" customWidth="1"/>
    <col min="9988" max="9988" width="13.42578125" style="136" customWidth="1"/>
    <col min="9989" max="9989" width="10.28515625" style="136" customWidth="1"/>
    <col min="9990" max="10232" width="10.7109375" style="136"/>
    <col min="10233" max="10233" width="3.42578125" style="136" customWidth="1"/>
    <col min="10234" max="10234" width="32.42578125" style="136" customWidth="1"/>
    <col min="10235" max="10235" width="5.28515625" style="136" customWidth="1"/>
    <col min="10236" max="10236" width="11.28515625" style="136" customWidth="1"/>
    <col min="10237" max="10237" width="12.140625" style="136" customWidth="1"/>
    <col min="10238" max="10239" width="3.85546875" style="136" customWidth="1"/>
    <col min="10240" max="10240" width="15.140625" style="136" customWidth="1"/>
    <col min="10241" max="10241" width="13.42578125" style="136" customWidth="1"/>
    <col min="10242" max="10242" width="11.42578125" style="136" customWidth="1"/>
    <col min="10243" max="10243" width="12" style="136" customWidth="1"/>
    <col min="10244" max="10244" width="13.42578125" style="136" customWidth="1"/>
    <col min="10245" max="10245" width="10.28515625" style="136" customWidth="1"/>
    <col min="10246" max="10488" width="10.7109375" style="136"/>
    <col min="10489" max="10489" width="3.42578125" style="136" customWidth="1"/>
    <col min="10490" max="10490" width="32.42578125" style="136" customWidth="1"/>
    <col min="10491" max="10491" width="5.28515625" style="136" customWidth="1"/>
    <col min="10492" max="10492" width="11.28515625" style="136" customWidth="1"/>
    <col min="10493" max="10493" width="12.140625" style="136" customWidth="1"/>
    <col min="10494" max="10495" width="3.85546875" style="136" customWidth="1"/>
    <col min="10496" max="10496" width="15.140625" style="136" customWidth="1"/>
    <col min="10497" max="10497" width="13.42578125" style="136" customWidth="1"/>
    <col min="10498" max="10498" width="11.42578125" style="136" customWidth="1"/>
    <col min="10499" max="10499" width="12" style="136" customWidth="1"/>
    <col min="10500" max="10500" width="13.42578125" style="136" customWidth="1"/>
    <col min="10501" max="10501" width="10.28515625" style="136" customWidth="1"/>
    <col min="10502" max="10744" width="10.7109375" style="136"/>
    <col min="10745" max="10745" width="3.42578125" style="136" customWidth="1"/>
    <col min="10746" max="10746" width="32.42578125" style="136" customWidth="1"/>
    <col min="10747" max="10747" width="5.28515625" style="136" customWidth="1"/>
    <col min="10748" max="10748" width="11.28515625" style="136" customWidth="1"/>
    <col min="10749" max="10749" width="12.140625" style="136" customWidth="1"/>
    <col min="10750" max="10751" width="3.85546875" style="136" customWidth="1"/>
    <col min="10752" max="10752" width="15.140625" style="136" customWidth="1"/>
    <col min="10753" max="10753" width="13.42578125" style="136" customWidth="1"/>
    <col min="10754" max="10754" width="11.42578125" style="136" customWidth="1"/>
    <col min="10755" max="10755" width="12" style="136" customWidth="1"/>
    <col min="10756" max="10756" width="13.42578125" style="136" customWidth="1"/>
    <col min="10757" max="10757" width="10.28515625" style="136" customWidth="1"/>
    <col min="10758" max="11000" width="10.7109375" style="136"/>
    <col min="11001" max="11001" width="3.42578125" style="136" customWidth="1"/>
    <col min="11002" max="11002" width="32.42578125" style="136" customWidth="1"/>
    <col min="11003" max="11003" width="5.28515625" style="136" customWidth="1"/>
    <col min="11004" max="11004" width="11.28515625" style="136" customWidth="1"/>
    <col min="11005" max="11005" width="12.140625" style="136" customWidth="1"/>
    <col min="11006" max="11007" width="3.85546875" style="136" customWidth="1"/>
    <col min="11008" max="11008" width="15.140625" style="136" customWidth="1"/>
    <col min="11009" max="11009" width="13.42578125" style="136" customWidth="1"/>
    <col min="11010" max="11010" width="11.42578125" style="136" customWidth="1"/>
    <col min="11011" max="11011" width="12" style="136" customWidth="1"/>
    <col min="11012" max="11012" width="13.42578125" style="136" customWidth="1"/>
    <col min="11013" max="11013" width="10.28515625" style="136" customWidth="1"/>
    <col min="11014" max="11256" width="10.7109375" style="136"/>
    <col min="11257" max="11257" width="3.42578125" style="136" customWidth="1"/>
    <col min="11258" max="11258" width="32.42578125" style="136" customWidth="1"/>
    <col min="11259" max="11259" width="5.28515625" style="136" customWidth="1"/>
    <col min="11260" max="11260" width="11.28515625" style="136" customWidth="1"/>
    <col min="11261" max="11261" width="12.140625" style="136" customWidth="1"/>
    <col min="11262" max="11263" width="3.85546875" style="136" customWidth="1"/>
    <col min="11264" max="11264" width="15.140625" style="136" customWidth="1"/>
    <col min="11265" max="11265" width="13.42578125" style="136" customWidth="1"/>
    <col min="11266" max="11266" width="11.42578125" style="136" customWidth="1"/>
    <col min="11267" max="11267" width="12" style="136" customWidth="1"/>
    <col min="11268" max="11268" width="13.42578125" style="136" customWidth="1"/>
    <col min="11269" max="11269" width="10.28515625" style="136" customWidth="1"/>
    <col min="11270" max="11512" width="10.7109375" style="136"/>
    <col min="11513" max="11513" width="3.42578125" style="136" customWidth="1"/>
    <col min="11514" max="11514" width="32.42578125" style="136" customWidth="1"/>
    <col min="11515" max="11515" width="5.28515625" style="136" customWidth="1"/>
    <col min="11516" max="11516" width="11.28515625" style="136" customWidth="1"/>
    <col min="11517" max="11517" width="12.140625" style="136" customWidth="1"/>
    <col min="11518" max="11519" width="3.85546875" style="136" customWidth="1"/>
    <col min="11520" max="11520" width="15.140625" style="136" customWidth="1"/>
    <col min="11521" max="11521" width="13.42578125" style="136" customWidth="1"/>
    <col min="11522" max="11522" width="11.42578125" style="136" customWidth="1"/>
    <col min="11523" max="11523" width="12" style="136" customWidth="1"/>
    <col min="11524" max="11524" width="13.42578125" style="136" customWidth="1"/>
    <col min="11525" max="11525" width="10.28515625" style="136" customWidth="1"/>
    <col min="11526" max="11768" width="10.7109375" style="136"/>
    <col min="11769" max="11769" width="3.42578125" style="136" customWidth="1"/>
    <col min="11770" max="11770" width="32.42578125" style="136" customWidth="1"/>
    <col min="11771" max="11771" width="5.28515625" style="136" customWidth="1"/>
    <col min="11772" max="11772" width="11.28515625" style="136" customWidth="1"/>
    <col min="11773" max="11773" width="12.140625" style="136" customWidth="1"/>
    <col min="11774" max="11775" width="3.85546875" style="136" customWidth="1"/>
    <col min="11776" max="11776" width="15.140625" style="136" customWidth="1"/>
    <col min="11777" max="11777" width="13.42578125" style="136" customWidth="1"/>
    <col min="11778" max="11778" width="11.42578125" style="136" customWidth="1"/>
    <col min="11779" max="11779" width="12" style="136" customWidth="1"/>
    <col min="11780" max="11780" width="13.42578125" style="136" customWidth="1"/>
    <col min="11781" max="11781" width="10.28515625" style="136" customWidth="1"/>
    <col min="11782" max="12024" width="10.7109375" style="136"/>
    <col min="12025" max="12025" width="3.42578125" style="136" customWidth="1"/>
    <col min="12026" max="12026" width="32.42578125" style="136" customWidth="1"/>
    <col min="12027" max="12027" width="5.28515625" style="136" customWidth="1"/>
    <col min="12028" max="12028" width="11.28515625" style="136" customWidth="1"/>
    <col min="12029" max="12029" width="12.140625" style="136" customWidth="1"/>
    <col min="12030" max="12031" width="3.85546875" style="136" customWidth="1"/>
    <col min="12032" max="12032" width="15.140625" style="136" customWidth="1"/>
    <col min="12033" max="12033" width="13.42578125" style="136" customWidth="1"/>
    <col min="12034" max="12034" width="11.42578125" style="136" customWidth="1"/>
    <col min="12035" max="12035" width="12" style="136" customWidth="1"/>
    <col min="12036" max="12036" width="13.42578125" style="136" customWidth="1"/>
    <col min="12037" max="12037" width="10.28515625" style="136" customWidth="1"/>
    <col min="12038" max="12280" width="10.7109375" style="136"/>
    <col min="12281" max="12281" width="3.42578125" style="136" customWidth="1"/>
    <col min="12282" max="12282" width="32.42578125" style="136" customWidth="1"/>
    <col min="12283" max="12283" width="5.28515625" style="136" customWidth="1"/>
    <col min="12284" max="12284" width="11.28515625" style="136" customWidth="1"/>
    <col min="12285" max="12285" width="12.140625" style="136" customWidth="1"/>
    <col min="12286" max="12287" width="3.85546875" style="136" customWidth="1"/>
    <col min="12288" max="12288" width="15.140625" style="136" customWidth="1"/>
    <col min="12289" max="12289" width="13.42578125" style="136" customWidth="1"/>
    <col min="12290" max="12290" width="11.42578125" style="136" customWidth="1"/>
    <col min="12291" max="12291" width="12" style="136" customWidth="1"/>
    <col min="12292" max="12292" width="13.42578125" style="136" customWidth="1"/>
    <col min="12293" max="12293" width="10.28515625" style="136" customWidth="1"/>
    <col min="12294" max="12536" width="10.7109375" style="136"/>
    <col min="12537" max="12537" width="3.42578125" style="136" customWidth="1"/>
    <col min="12538" max="12538" width="32.42578125" style="136" customWidth="1"/>
    <col min="12539" max="12539" width="5.28515625" style="136" customWidth="1"/>
    <col min="12540" max="12540" width="11.28515625" style="136" customWidth="1"/>
    <col min="12541" max="12541" width="12.140625" style="136" customWidth="1"/>
    <col min="12542" max="12543" width="3.85546875" style="136" customWidth="1"/>
    <col min="12544" max="12544" width="15.140625" style="136" customWidth="1"/>
    <col min="12545" max="12545" width="13.42578125" style="136" customWidth="1"/>
    <col min="12546" max="12546" width="11.42578125" style="136" customWidth="1"/>
    <col min="12547" max="12547" width="12" style="136" customWidth="1"/>
    <col min="12548" max="12548" width="13.42578125" style="136" customWidth="1"/>
    <col min="12549" max="12549" width="10.28515625" style="136" customWidth="1"/>
    <col min="12550" max="12792" width="10.7109375" style="136"/>
    <col min="12793" max="12793" width="3.42578125" style="136" customWidth="1"/>
    <col min="12794" max="12794" width="32.42578125" style="136" customWidth="1"/>
    <col min="12795" max="12795" width="5.28515625" style="136" customWidth="1"/>
    <col min="12796" max="12796" width="11.28515625" style="136" customWidth="1"/>
    <col min="12797" max="12797" width="12.140625" style="136" customWidth="1"/>
    <col min="12798" max="12799" width="3.85546875" style="136" customWidth="1"/>
    <col min="12800" max="12800" width="15.140625" style="136" customWidth="1"/>
    <col min="12801" max="12801" width="13.42578125" style="136" customWidth="1"/>
    <col min="12802" max="12802" width="11.42578125" style="136" customWidth="1"/>
    <col min="12803" max="12803" width="12" style="136" customWidth="1"/>
    <col min="12804" max="12804" width="13.42578125" style="136" customWidth="1"/>
    <col min="12805" max="12805" width="10.28515625" style="136" customWidth="1"/>
    <col min="12806" max="13048" width="10.7109375" style="136"/>
    <col min="13049" max="13049" width="3.42578125" style="136" customWidth="1"/>
    <col min="13050" max="13050" width="32.42578125" style="136" customWidth="1"/>
    <col min="13051" max="13051" width="5.28515625" style="136" customWidth="1"/>
    <col min="13052" max="13052" width="11.28515625" style="136" customWidth="1"/>
    <col min="13053" max="13053" width="12.140625" style="136" customWidth="1"/>
    <col min="13054" max="13055" width="3.85546875" style="136" customWidth="1"/>
    <col min="13056" max="13056" width="15.140625" style="136" customWidth="1"/>
    <col min="13057" max="13057" width="13.42578125" style="136" customWidth="1"/>
    <col min="13058" max="13058" width="11.42578125" style="136" customWidth="1"/>
    <col min="13059" max="13059" width="12" style="136" customWidth="1"/>
    <col min="13060" max="13060" width="13.42578125" style="136" customWidth="1"/>
    <col min="13061" max="13061" width="10.28515625" style="136" customWidth="1"/>
    <col min="13062" max="13304" width="10.7109375" style="136"/>
    <col min="13305" max="13305" width="3.42578125" style="136" customWidth="1"/>
    <col min="13306" max="13306" width="32.42578125" style="136" customWidth="1"/>
    <col min="13307" max="13307" width="5.28515625" style="136" customWidth="1"/>
    <col min="13308" max="13308" width="11.28515625" style="136" customWidth="1"/>
    <col min="13309" max="13309" width="12.140625" style="136" customWidth="1"/>
    <col min="13310" max="13311" width="3.85546875" style="136" customWidth="1"/>
    <col min="13312" max="13312" width="15.140625" style="136" customWidth="1"/>
    <col min="13313" max="13313" width="13.42578125" style="136" customWidth="1"/>
    <col min="13314" max="13314" width="11.42578125" style="136" customWidth="1"/>
    <col min="13315" max="13315" width="12" style="136" customWidth="1"/>
    <col min="13316" max="13316" width="13.42578125" style="136" customWidth="1"/>
    <col min="13317" max="13317" width="10.28515625" style="136" customWidth="1"/>
    <col min="13318" max="13560" width="10.7109375" style="136"/>
    <col min="13561" max="13561" width="3.42578125" style="136" customWidth="1"/>
    <col min="13562" max="13562" width="32.42578125" style="136" customWidth="1"/>
    <col min="13563" max="13563" width="5.28515625" style="136" customWidth="1"/>
    <col min="13564" max="13564" width="11.28515625" style="136" customWidth="1"/>
    <col min="13565" max="13565" width="12.140625" style="136" customWidth="1"/>
    <col min="13566" max="13567" width="3.85546875" style="136" customWidth="1"/>
    <col min="13568" max="13568" width="15.140625" style="136" customWidth="1"/>
    <col min="13569" max="13569" width="13.42578125" style="136" customWidth="1"/>
    <col min="13570" max="13570" width="11.42578125" style="136" customWidth="1"/>
    <col min="13571" max="13571" width="12" style="136" customWidth="1"/>
    <col min="13572" max="13572" width="13.42578125" style="136" customWidth="1"/>
    <col min="13573" max="13573" width="10.28515625" style="136" customWidth="1"/>
    <col min="13574" max="13816" width="10.7109375" style="136"/>
    <col min="13817" max="13817" width="3.42578125" style="136" customWidth="1"/>
    <col min="13818" max="13818" width="32.42578125" style="136" customWidth="1"/>
    <col min="13819" max="13819" width="5.28515625" style="136" customWidth="1"/>
    <col min="13820" max="13820" width="11.28515625" style="136" customWidth="1"/>
    <col min="13821" max="13821" width="12.140625" style="136" customWidth="1"/>
    <col min="13822" max="13823" width="3.85546875" style="136" customWidth="1"/>
    <col min="13824" max="13824" width="15.140625" style="136" customWidth="1"/>
    <col min="13825" max="13825" width="13.42578125" style="136" customWidth="1"/>
    <col min="13826" max="13826" width="11.42578125" style="136" customWidth="1"/>
    <col min="13827" max="13827" width="12" style="136" customWidth="1"/>
    <col min="13828" max="13828" width="13.42578125" style="136" customWidth="1"/>
    <col min="13829" max="13829" width="10.28515625" style="136" customWidth="1"/>
    <col min="13830" max="14072" width="10.7109375" style="136"/>
    <col min="14073" max="14073" width="3.42578125" style="136" customWidth="1"/>
    <col min="14074" max="14074" width="32.42578125" style="136" customWidth="1"/>
    <col min="14075" max="14075" width="5.28515625" style="136" customWidth="1"/>
    <col min="14076" max="14076" width="11.28515625" style="136" customWidth="1"/>
    <col min="14077" max="14077" width="12.140625" style="136" customWidth="1"/>
    <col min="14078" max="14079" width="3.85546875" style="136" customWidth="1"/>
    <col min="14080" max="14080" width="15.140625" style="136" customWidth="1"/>
    <col min="14081" max="14081" width="13.42578125" style="136" customWidth="1"/>
    <col min="14082" max="14082" width="11.42578125" style="136" customWidth="1"/>
    <col min="14083" max="14083" width="12" style="136" customWidth="1"/>
    <col min="14084" max="14084" width="13.42578125" style="136" customWidth="1"/>
    <col min="14085" max="14085" width="10.28515625" style="136" customWidth="1"/>
    <col min="14086" max="14328" width="10.7109375" style="136"/>
    <col min="14329" max="14329" width="3.42578125" style="136" customWidth="1"/>
    <col min="14330" max="14330" width="32.42578125" style="136" customWidth="1"/>
    <col min="14331" max="14331" width="5.28515625" style="136" customWidth="1"/>
    <col min="14332" max="14332" width="11.28515625" style="136" customWidth="1"/>
    <col min="14333" max="14333" width="12.140625" style="136" customWidth="1"/>
    <col min="14334" max="14335" width="3.85546875" style="136" customWidth="1"/>
    <col min="14336" max="14336" width="15.140625" style="136" customWidth="1"/>
    <col min="14337" max="14337" width="13.42578125" style="136" customWidth="1"/>
    <col min="14338" max="14338" width="11.42578125" style="136" customWidth="1"/>
    <col min="14339" max="14339" width="12" style="136" customWidth="1"/>
    <col min="14340" max="14340" width="13.42578125" style="136" customWidth="1"/>
    <col min="14341" max="14341" width="10.28515625" style="136" customWidth="1"/>
    <col min="14342" max="14584" width="10.7109375" style="136"/>
    <col min="14585" max="14585" width="3.42578125" style="136" customWidth="1"/>
    <col min="14586" max="14586" width="32.42578125" style="136" customWidth="1"/>
    <col min="14587" max="14587" width="5.28515625" style="136" customWidth="1"/>
    <col min="14588" max="14588" width="11.28515625" style="136" customWidth="1"/>
    <col min="14589" max="14589" width="12.140625" style="136" customWidth="1"/>
    <col min="14590" max="14591" width="3.85546875" style="136" customWidth="1"/>
    <col min="14592" max="14592" width="15.140625" style="136" customWidth="1"/>
    <col min="14593" max="14593" width="13.42578125" style="136" customWidth="1"/>
    <col min="14594" max="14594" width="11.42578125" style="136" customWidth="1"/>
    <col min="14595" max="14595" width="12" style="136" customWidth="1"/>
    <col min="14596" max="14596" width="13.42578125" style="136" customWidth="1"/>
    <col min="14597" max="14597" width="10.28515625" style="136" customWidth="1"/>
    <col min="14598" max="14840" width="10.7109375" style="136"/>
    <col min="14841" max="14841" width="3.42578125" style="136" customWidth="1"/>
    <col min="14842" max="14842" width="32.42578125" style="136" customWidth="1"/>
    <col min="14843" max="14843" width="5.28515625" style="136" customWidth="1"/>
    <col min="14844" max="14844" width="11.28515625" style="136" customWidth="1"/>
    <col min="14845" max="14845" width="12.140625" style="136" customWidth="1"/>
    <col min="14846" max="14847" width="3.85546875" style="136" customWidth="1"/>
    <col min="14848" max="14848" width="15.140625" style="136" customWidth="1"/>
    <col min="14849" max="14849" width="13.42578125" style="136" customWidth="1"/>
    <col min="14850" max="14850" width="11.42578125" style="136" customWidth="1"/>
    <col min="14851" max="14851" width="12" style="136" customWidth="1"/>
    <col min="14852" max="14852" width="13.42578125" style="136" customWidth="1"/>
    <col min="14853" max="14853" width="10.28515625" style="136" customWidth="1"/>
    <col min="14854" max="15096" width="10.7109375" style="136"/>
    <col min="15097" max="15097" width="3.42578125" style="136" customWidth="1"/>
    <col min="15098" max="15098" width="32.42578125" style="136" customWidth="1"/>
    <col min="15099" max="15099" width="5.28515625" style="136" customWidth="1"/>
    <col min="15100" max="15100" width="11.28515625" style="136" customWidth="1"/>
    <col min="15101" max="15101" width="12.140625" style="136" customWidth="1"/>
    <col min="15102" max="15103" width="3.85546875" style="136" customWidth="1"/>
    <col min="15104" max="15104" width="15.140625" style="136" customWidth="1"/>
    <col min="15105" max="15105" width="13.42578125" style="136" customWidth="1"/>
    <col min="15106" max="15106" width="11.42578125" style="136" customWidth="1"/>
    <col min="15107" max="15107" width="12" style="136" customWidth="1"/>
    <col min="15108" max="15108" width="13.42578125" style="136" customWidth="1"/>
    <col min="15109" max="15109" width="10.28515625" style="136" customWidth="1"/>
    <col min="15110" max="15352" width="10.7109375" style="136"/>
    <col min="15353" max="15353" width="3.42578125" style="136" customWidth="1"/>
    <col min="15354" max="15354" width="32.42578125" style="136" customWidth="1"/>
    <col min="15355" max="15355" width="5.28515625" style="136" customWidth="1"/>
    <col min="15356" max="15356" width="11.28515625" style="136" customWidth="1"/>
    <col min="15357" max="15357" width="12.140625" style="136" customWidth="1"/>
    <col min="15358" max="15359" width="3.85546875" style="136" customWidth="1"/>
    <col min="15360" max="15360" width="15.140625" style="136" customWidth="1"/>
    <col min="15361" max="15361" width="13.42578125" style="136" customWidth="1"/>
    <col min="15362" max="15362" width="11.42578125" style="136" customWidth="1"/>
    <col min="15363" max="15363" width="12" style="136" customWidth="1"/>
    <col min="15364" max="15364" width="13.42578125" style="136" customWidth="1"/>
    <col min="15365" max="15365" width="10.28515625" style="136" customWidth="1"/>
    <col min="15366" max="15608" width="10.7109375" style="136"/>
    <col min="15609" max="15609" width="3.42578125" style="136" customWidth="1"/>
    <col min="15610" max="15610" width="32.42578125" style="136" customWidth="1"/>
    <col min="15611" max="15611" width="5.28515625" style="136" customWidth="1"/>
    <col min="15612" max="15612" width="11.28515625" style="136" customWidth="1"/>
    <col min="15613" max="15613" width="12.140625" style="136" customWidth="1"/>
    <col min="15614" max="15615" width="3.85546875" style="136" customWidth="1"/>
    <col min="15616" max="15616" width="15.140625" style="136" customWidth="1"/>
    <col min="15617" max="15617" width="13.42578125" style="136" customWidth="1"/>
    <col min="15618" max="15618" width="11.42578125" style="136" customWidth="1"/>
    <col min="15619" max="15619" width="12" style="136" customWidth="1"/>
    <col min="15620" max="15620" width="13.42578125" style="136" customWidth="1"/>
    <col min="15621" max="15621" width="10.28515625" style="136" customWidth="1"/>
    <col min="15622" max="15864" width="10.7109375" style="136"/>
    <col min="15865" max="15865" width="3.42578125" style="136" customWidth="1"/>
    <col min="15866" max="15866" width="32.42578125" style="136" customWidth="1"/>
    <col min="15867" max="15867" width="5.28515625" style="136" customWidth="1"/>
    <col min="15868" max="15868" width="11.28515625" style="136" customWidth="1"/>
    <col min="15869" max="15869" width="12.140625" style="136" customWidth="1"/>
    <col min="15870" max="15871" width="3.85546875" style="136" customWidth="1"/>
    <col min="15872" max="15872" width="15.140625" style="136" customWidth="1"/>
    <col min="15873" max="15873" width="13.42578125" style="136" customWidth="1"/>
    <col min="15874" max="15874" width="11.42578125" style="136" customWidth="1"/>
    <col min="15875" max="15875" width="12" style="136" customWidth="1"/>
    <col min="15876" max="15876" width="13.42578125" style="136" customWidth="1"/>
    <col min="15877" max="15877" width="10.28515625" style="136" customWidth="1"/>
    <col min="15878" max="16120" width="10.7109375" style="136"/>
    <col min="16121" max="16121" width="3.42578125" style="136" customWidth="1"/>
    <col min="16122" max="16122" width="32.42578125" style="136" customWidth="1"/>
    <col min="16123" max="16123" width="5.28515625" style="136" customWidth="1"/>
    <col min="16124" max="16124" width="11.28515625" style="136" customWidth="1"/>
    <col min="16125" max="16125" width="12.140625" style="136" customWidth="1"/>
    <col min="16126" max="16127" width="3.85546875" style="136" customWidth="1"/>
    <col min="16128" max="16128" width="15.140625" style="136" customWidth="1"/>
    <col min="16129" max="16129" width="13.42578125" style="136" customWidth="1"/>
    <col min="16130" max="16130" width="11.42578125" style="136" customWidth="1"/>
    <col min="16131" max="16131" width="12" style="136" customWidth="1"/>
    <col min="16132" max="16132" width="13.42578125" style="136" customWidth="1"/>
    <col min="16133" max="16133" width="10.28515625" style="136" customWidth="1"/>
    <col min="16134" max="16384" width="10.7109375" style="136"/>
  </cols>
  <sheetData>
    <row r="1" spans="1:18" s="330" customFormat="1" ht="26.25" customHeight="1" x14ac:dyDescent="0.25">
      <c r="A1" s="134" t="str">
        <f>NOMINA!$F$1</f>
        <v>U.E. "BEATRIZ HARTMANN DE BEDREGAL"</v>
      </c>
      <c r="B1" s="331"/>
      <c r="D1" s="332"/>
      <c r="E1" s="169" t="str">
        <f>NOMINA!$C$1</f>
        <v>PROFESOR(A): SARA VALDIVIA ARANCIBIA</v>
      </c>
      <c r="G1" s="169"/>
      <c r="H1" s="169"/>
      <c r="L1" s="101" t="str">
        <f>NOMINA!$C$2</f>
        <v>CURSO: 5º "A" PRIMARIA</v>
      </c>
      <c r="M1" s="333" t="str">
        <f>NOMINA!$C$4</f>
        <v>GESTIÓN: 2024</v>
      </c>
      <c r="N1" s="334"/>
    </row>
    <row r="2" spans="1:18" ht="4.5" customHeight="1" x14ac:dyDescent="0.2"/>
    <row r="3" spans="1:18" s="330" customFormat="1" ht="24" customHeight="1" x14ac:dyDescent="0.25">
      <c r="A3" s="335" t="s">
        <v>429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7"/>
      <c r="P3" s="329"/>
    </row>
    <row r="4" spans="1:18" s="329" customFormat="1" ht="18.75" customHeight="1" x14ac:dyDescent="0.25">
      <c r="A4" s="339" t="s">
        <v>155</v>
      </c>
      <c r="B4" s="340"/>
      <c r="C4" s="340"/>
      <c r="D4" s="340"/>
      <c r="E4" s="340"/>
      <c r="F4" s="340"/>
      <c r="G4" s="340"/>
      <c r="H4" s="340"/>
      <c r="I4" s="340"/>
      <c r="J4" s="340"/>
      <c r="K4" s="340"/>
      <c r="L4" s="338" t="s">
        <v>156</v>
      </c>
      <c r="M4" s="338"/>
      <c r="N4" s="338"/>
    </row>
    <row r="5" spans="1:18" s="139" customFormat="1" ht="0.75" customHeight="1" x14ac:dyDescent="0.2">
      <c r="A5" s="311"/>
      <c r="B5" s="312"/>
      <c r="C5" s="312"/>
      <c r="D5" s="312"/>
      <c r="E5" s="312"/>
      <c r="F5" s="312"/>
      <c r="G5" s="312"/>
      <c r="H5" s="312"/>
      <c r="I5" s="312"/>
      <c r="J5" s="312"/>
      <c r="K5" s="312"/>
      <c r="L5" s="313"/>
      <c r="M5" s="313"/>
      <c r="N5" s="313"/>
    </row>
    <row r="6" spans="1:18" s="139" customFormat="1" ht="19.5" customHeight="1" x14ac:dyDescent="0.2">
      <c r="A6" s="344" t="s">
        <v>151</v>
      </c>
      <c r="B6" s="345" t="s">
        <v>152</v>
      </c>
      <c r="C6" s="345" t="s">
        <v>153</v>
      </c>
      <c r="D6" s="345" t="s">
        <v>157</v>
      </c>
      <c r="E6" s="346" t="s">
        <v>158</v>
      </c>
      <c r="F6" s="346" t="s">
        <v>159</v>
      </c>
      <c r="G6" s="341" t="s">
        <v>196</v>
      </c>
      <c r="H6" s="341"/>
      <c r="I6" s="341"/>
      <c r="J6" s="342" t="s">
        <v>23</v>
      </c>
      <c r="K6" s="343" t="s">
        <v>183</v>
      </c>
      <c r="L6" s="347" t="s">
        <v>160</v>
      </c>
      <c r="M6" s="349" t="s">
        <v>161</v>
      </c>
      <c r="N6" s="347" t="s">
        <v>162</v>
      </c>
    </row>
    <row r="7" spans="1:18" s="139" customFormat="1" ht="19.5" customHeight="1" x14ac:dyDescent="0.2">
      <c r="A7" s="344"/>
      <c r="B7" s="345"/>
      <c r="C7" s="345"/>
      <c r="D7" s="345"/>
      <c r="E7" s="346"/>
      <c r="F7" s="346"/>
      <c r="G7" s="164" t="s">
        <v>193</v>
      </c>
      <c r="H7" s="164" t="s">
        <v>194</v>
      </c>
      <c r="I7" s="165" t="s">
        <v>195</v>
      </c>
      <c r="J7" s="342"/>
      <c r="K7" s="343"/>
      <c r="L7" s="348"/>
      <c r="M7" s="350"/>
      <c r="N7" s="348"/>
    </row>
    <row r="8" spans="1:18" ht="18" customHeight="1" x14ac:dyDescent="0.2">
      <c r="A8" s="140">
        <v>1</v>
      </c>
      <c r="B8" s="141"/>
      <c r="C8" s="141" t="s">
        <v>442</v>
      </c>
      <c r="D8" s="141" t="s">
        <v>443</v>
      </c>
      <c r="E8" s="166">
        <v>809800232016027</v>
      </c>
      <c r="F8" s="142"/>
      <c r="G8" s="143">
        <v>15</v>
      </c>
      <c r="H8" s="143">
        <v>5</v>
      </c>
      <c r="I8" s="143">
        <v>2012</v>
      </c>
      <c r="J8" s="161">
        <f t="shared" ref="J8:J52" ca="1" si="0">IFERROR(IF(DATEDIF(R8,TODAY(),"Y")="","",DATEDIF(R8,TODAY(),"Y")),"")</f>
        <v>11</v>
      </c>
      <c r="K8" s="162" t="s">
        <v>185</v>
      </c>
      <c r="L8" s="163"/>
      <c r="M8" s="163"/>
      <c r="N8" s="143"/>
      <c r="P8" s="136" t="s">
        <v>184</v>
      </c>
      <c r="Q8" s="138" t="str">
        <f t="shared" ref="Q8:Q52" si="1">CONCATENATE(B8," ",C8," ",D8)</f>
        <v xml:space="preserve"> TORREZ CAMILA VICTORIA</v>
      </c>
      <c r="R8" s="136" t="str">
        <f t="shared" ref="R8:R52" si="2">CONCATENATE(G8,"/",H8,"/",I8)</f>
        <v>15/5/2012</v>
      </c>
    </row>
    <row r="9" spans="1:18" ht="18" customHeight="1" x14ac:dyDescent="0.2">
      <c r="A9" s="140">
        <v>2</v>
      </c>
      <c r="B9" s="141" t="s">
        <v>444</v>
      </c>
      <c r="C9" s="141" t="s">
        <v>445</v>
      </c>
      <c r="D9" s="141" t="s">
        <v>446</v>
      </c>
      <c r="E9" s="195">
        <v>809800252020003</v>
      </c>
      <c r="F9" s="142">
        <v>16320103</v>
      </c>
      <c r="G9" s="143">
        <v>28</v>
      </c>
      <c r="H9" s="143">
        <v>11</v>
      </c>
      <c r="I9" s="143">
        <v>2013</v>
      </c>
      <c r="J9" s="161">
        <f t="shared" ca="1" si="0"/>
        <v>10</v>
      </c>
      <c r="K9" s="162" t="s">
        <v>185</v>
      </c>
      <c r="L9" s="163"/>
      <c r="M9" s="163"/>
      <c r="N9" s="143"/>
      <c r="P9" s="136" t="s">
        <v>26</v>
      </c>
      <c r="Q9" s="138" t="str">
        <f t="shared" si="1"/>
        <v>AZERO BLANCO SARAH JOYCE</v>
      </c>
      <c r="R9" s="136" t="str">
        <f t="shared" si="2"/>
        <v>28/11/2013</v>
      </c>
    </row>
    <row r="10" spans="1:18" ht="18" customHeight="1" x14ac:dyDescent="0.2">
      <c r="A10" s="140">
        <v>3</v>
      </c>
      <c r="B10" s="141" t="s">
        <v>447</v>
      </c>
      <c r="C10" s="141" t="s">
        <v>448</v>
      </c>
      <c r="D10" s="141" t="s">
        <v>449</v>
      </c>
      <c r="E10" s="195">
        <v>809800232019074</v>
      </c>
      <c r="F10" s="142">
        <v>15788092</v>
      </c>
      <c r="G10" s="143">
        <v>5</v>
      </c>
      <c r="H10" s="143">
        <v>5</v>
      </c>
      <c r="I10" s="143">
        <v>2014</v>
      </c>
      <c r="J10" s="161">
        <f t="shared" ca="1" si="0"/>
        <v>9</v>
      </c>
      <c r="K10" s="162" t="s">
        <v>26</v>
      </c>
      <c r="L10" s="163"/>
      <c r="M10" s="163"/>
      <c r="N10" s="143"/>
      <c r="P10" s="136" t="s">
        <v>185</v>
      </c>
      <c r="Q10" s="138" t="str">
        <f t="shared" si="1"/>
        <v xml:space="preserve">BAUTISTA MITA RODRIGO </v>
      </c>
      <c r="R10" s="136" t="str">
        <f t="shared" si="2"/>
        <v>5/5/2014</v>
      </c>
    </row>
    <row r="11" spans="1:18" ht="18" customHeight="1" x14ac:dyDescent="0.2">
      <c r="A11" s="140">
        <v>4</v>
      </c>
      <c r="B11" s="141" t="s">
        <v>450</v>
      </c>
      <c r="C11" s="141" t="s">
        <v>451</v>
      </c>
      <c r="D11" s="141" t="s">
        <v>452</v>
      </c>
      <c r="E11" s="195"/>
      <c r="F11" s="142"/>
      <c r="G11" s="143"/>
      <c r="H11" s="143"/>
      <c r="I11" s="143"/>
      <c r="J11" s="161" t="str">
        <f t="shared" ca="1" si="0"/>
        <v/>
      </c>
      <c r="K11" s="162" t="s">
        <v>185</v>
      </c>
      <c r="L11" s="163"/>
      <c r="M11" s="163"/>
      <c r="N11" s="143"/>
      <c r="Q11" s="138" t="str">
        <f t="shared" si="1"/>
        <v>CANSECO PEREDO ANGELINA ISABELLA</v>
      </c>
      <c r="R11" s="136" t="str">
        <f t="shared" si="2"/>
        <v>//</v>
      </c>
    </row>
    <row r="12" spans="1:18" ht="18" customHeight="1" x14ac:dyDescent="0.2">
      <c r="A12" s="140">
        <v>5</v>
      </c>
      <c r="B12" s="141" t="s">
        <v>453</v>
      </c>
      <c r="C12" s="141" t="s">
        <v>454</v>
      </c>
      <c r="D12" s="141" t="s">
        <v>455</v>
      </c>
      <c r="E12" s="195">
        <v>809800232018002</v>
      </c>
      <c r="F12" s="143">
        <v>14433210</v>
      </c>
      <c r="G12" s="143">
        <v>14</v>
      </c>
      <c r="H12" s="143">
        <v>6</v>
      </c>
      <c r="I12" s="143">
        <v>2013</v>
      </c>
      <c r="J12" s="161">
        <f t="shared" ca="1" si="0"/>
        <v>10</v>
      </c>
      <c r="K12" s="143" t="s">
        <v>26</v>
      </c>
      <c r="L12" s="163"/>
      <c r="M12" s="163"/>
      <c r="N12" s="143"/>
      <c r="Q12" s="138" t="str">
        <f t="shared" si="1"/>
        <v>CERVANTES GUTIERREZ LUIS FERNANDO</v>
      </c>
      <c r="R12" s="136" t="str">
        <f t="shared" si="2"/>
        <v>14/6/2013</v>
      </c>
    </row>
    <row r="13" spans="1:18" ht="18" customHeight="1" x14ac:dyDescent="0.2">
      <c r="A13" s="140">
        <v>6</v>
      </c>
      <c r="B13" s="141" t="s">
        <v>456</v>
      </c>
      <c r="C13" s="141" t="s">
        <v>457</v>
      </c>
      <c r="D13" s="141" t="s">
        <v>458</v>
      </c>
      <c r="E13" s="196">
        <v>809800692018076</v>
      </c>
      <c r="F13" s="143">
        <v>16310905</v>
      </c>
      <c r="G13" s="143">
        <v>20</v>
      </c>
      <c r="H13" s="143">
        <v>3</v>
      </c>
      <c r="I13" s="143">
        <v>2014</v>
      </c>
      <c r="J13" s="161">
        <f t="shared" ca="1" si="0"/>
        <v>10</v>
      </c>
      <c r="K13" s="143" t="s">
        <v>185</v>
      </c>
      <c r="L13" s="163"/>
      <c r="M13" s="163"/>
      <c r="N13" s="143"/>
      <c r="Q13" s="138" t="str">
        <f t="shared" si="1"/>
        <v>COLQUE QUENTA MICHELLE ANGELETH</v>
      </c>
      <c r="R13" s="136" t="str">
        <f t="shared" si="2"/>
        <v>20/3/2014</v>
      </c>
    </row>
    <row r="14" spans="1:18" ht="18" customHeight="1" x14ac:dyDescent="0.2">
      <c r="A14" s="140">
        <v>7</v>
      </c>
      <c r="B14" s="141" t="s">
        <v>459</v>
      </c>
      <c r="C14" s="141" t="s">
        <v>460</v>
      </c>
      <c r="D14" s="141" t="s">
        <v>461</v>
      </c>
      <c r="E14" s="195" t="s">
        <v>462</v>
      </c>
      <c r="F14" s="143"/>
      <c r="G14" s="143">
        <v>14</v>
      </c>
      <c r="H14" s="143">
        <v>3</v>
      </c>
      <c r="I14" s="143">
        <v>2013</v>
      </c>
      <c r="J14" s="161">
        <f t="shared" ca="1" si="0"/>
        <v>11</v>
      </c>
      <c r="K14" s="143" t="s">
        <v>26</v>
      </c>
      <c r="L14" s="163"/>
      <c r="M14" s="163"/>
      <c r="N14" s="143"/>
      <c r="Q14" s="138" t="str">
        <f t="shared" si="1"/>
        <v>CORDOVA MONTAÑO KENDALL MATIAS</v>
      </c>
      <c r="R14" s="136" t="str">
        <f t="shared" si="2"/>
        <v>14/3/2013</v>
      </c>
    </row>
    <row r="15" spans="1:18" ht="18" customHeight="1" x14ac:dyDescent="0.2">
      <c r="A15" s="140">
        <v>8</v>
      </c>
      <c r="B15" s="141" t="s">
        <v>463</v>
      </c>
      <c r="C15" s="141" t="s">
        <v>464</v>
      </c>
      <c r="D15" s="141" t="s">
        <v>465</v>
      </c>
      <c r="E15" s="195">
        <v>809805442018012</v>
      </c>
      <c r="F15" s="143">
        <v>13783996</v>
      </c>
      <c r="G15" s="143">
        <v>14</v>
      </c>
      <c r="H15" s="143">
        <v>2</v>
      </c>
      <c r="I15" s="143">
        <v>2014</v>
      </c>
      <c r="J15" s="161">
        <f t="shared" ca="1" si="0"/>
        <v>10</v>
      </c>
      <c r="K15" s="143" t="s">
        <v>26</v>
      </c>
      <c r="L15" s="163"/>
      <c r="M15" s="163"/>
      <c r="N15" s="143"/>
      <c r="Q15" s="138" t="str">
        <f t="shared" si="1"/>
        <v xml:space="preserve">CUCHALLO ALORAS CHRISTOPHER </v>
      </c>
      <c r="R15" s="136" t="str">
        <f t="shared" si="2"/>
        <v>14/2/2014</v>
      </c>
    </row>
    <row r="16" spans="1:18" ht="18" customHeight="1" x14ac:dyDescent="0.2">
      <c r="A16" s="140">
        <v>9</v>
      </c>
      <c r="B16" s="141" t="s">
        <v>466</v>
      </c>
      <c r="C16" s="141" t="s">
        <v>467</v>
      </c>
      <c r="D16" s="141" t="s">
        <v>468</v>
      </c>
      <c r="E16" s="195">
        <v>8098002520226620</v>
      </c>
      <c r="F16" s="143">
        <v>17334310</v>
      </c>
      <c r="G16" s="143">
        <v>16</v>
      </c>
      <c r="H16" s="143">
        <v>9</v>
      </c>
      <c r="I16" s="143">
        <v>2013</v>
      </c>
      <c r="J16" s="161">
        <f t="shared" ca="1" si="0"/>
        <v>10</v>
      </c>
      <c r="K16" s="143" t="s">
        <v>185</v>
      </c>
      <c r="L16" s="163"/>
      <c r="M16" s="163"/>
      <c r="N16" s="143"/>
      <c r="Q16" s="138" t="str">
        <f t="shared" si="1"/>
        <v>DUARTE MELO ANA CLARA</v>
      </c>
      <c r="R16" s="136" t="str">
        <f t="shared" si="2"/>
        <v>16/9/2013</v>
      </c>
    </row>
    <row r="17" spans="1:18" ht="18" customHeight="1" x14ac:dyDescent="0.2">
      <c r="A17" s="140">
        <v>10</v>
      </c>
      <c r="B17" s="141" t="s">
        <v>469</v>
      </c>
      <c r="C17" s="141" t="s">
        <v>470</v>
      </c>
      <c r="D17" s="141" t="s">
        <v>471</v>
      </c>
      <c r="E17" s="195">
        <v>809800692019019</v>
      </c>
      <c r="F17" s="143"/>
      <c r="G17" s="143">
        <v>21</v>
      </c>
      <c r="H17" s="143">
        <v>3</v>
      </c>
      <c r="I17" s="143">
        <v>2014</v>
      </c>
      <c r="J17" s="161">
        <f t="shared" ca="1" si="0"/>
        <v>10</v>
      </c>
      <c r="K17" s="143" t="s">
        <v>185</v>
      </c>
      <c r="L17" s="163"/>
      <c r="M17" s="163"/>
      <c r="N17" s="143"/>
      <c r="Q17" s="138" t="str">
        <f t="shared" si="1"/>
        <v>GONZALES ROJAS ANTONELLA INDIRA</v>
      </c>
      <c r="R17" s="136" t="str">
        <f t="shared" si="2"/>
        <v>21/3/2014</v>
      </c>
    </row>
    <row r="18" spans="1:18" ht="18" customHeight="1" x14ac:dyDescent="0.2">
      <c r="A18" s="140">
        <v>11</v>
      </c>
      <c r="B18" s="141" t="s">
        <v>472</v>
      </c>
      <c r="C18" s="141" t="s">
        <v>473</v>
      </c>
      <c r="D18" s="141" t="s">
        <v>474</v>
      </c>
      <c r="E18" s="195">
        <v>809800252020002</v>
      </c>
      <c r="F18" s="143">
        <v>14585582</v>
      </c>
      <c r="G18" s="143">
        <v>30</v>
      </c>
      <c r="H18" s="143">
        <v>10</v>
      </c>
      <c r="I18" s="143">
        <v>2013</v>
      </c>
      <c r="J18" s="161">
        <f t="shared" ca="1" si="0"/>
        <v>10</v>
      </c>
      <c r="K18" s="143" t="s">
        <v>26</v>
      </c>
      <c r="L18" s="163"/>
      <c r="M18" s="163"/>
      <c r="N18" s="143"/>
      <c r="Q18" s="138" t="str">
        <f t="shared" si="1"/>
        <v>GUERRA PANTIGOSO ROGER ALEJANDRO</v>
      </c>
      <c r="R18" s="136" t="str">
        <f t="shared" si="2"/>
        <v>30/10/2013</v>
      </c>
    </row>
    <row r="19" spans="1:18" ht="18" customHeight="1" x14ac:dyDescent="0.2">
      <c r="A19" s="140">
        <v>12</v>
      </c>
      <c r="B19" s="141" t="s">
        <v>475</v>
      </c>
      <c r="C19" s="141" t="s">
        <v>476</v>
      </c>
      <c r="D19" s="141" t="s">
        <v>477</v>
      </c>
      <c r="E19" s="195">
        <v>809804962019143</v>
      </c>
      <c r="F19" s="143">
        <v>16044248</v>
      </c>
      <c r="G19" s="143">
        <v>26</v>
      </c>
      <c r="H19" s="143">
        <v>2</v>
      </c>
      <c r="I19" s="143">
        <v>2014</v>
      </c>
      <c r="J19" s="161">
        <f t="shared" ca="1" si="0"/>
        <v>10</v>
      </c>
      <c r="K19" s="143" t="s">
        <v>26</v>
      </c>
      <c r="L19" s="163"/>
      <c r="M19" s="163"/>
      <c r="N19" s="143"/>
      <c r="Q19" s="138" t="str">
        <f t="shared" si="1"/>
        <v>LEON GARNICA JUNIOR ISAIAS</v>
      </c>
      <c r="R19" s="136" t="str">
        <f t="shared" si="2"/>
        <v>26/2/2014</v>
      </c>
    </row>
    <row r="20" spans="1:18" ht="18" customHeight="1" x14ac:dyDescent="0.2">
      <c r="A20" s="140">
        <v>13</v>
      </c>
      <c r="B20" s="141" t="s">
        <v>478</v>
      </c>
      <c r="C20" s="141" t="s">
        <v>479</v>
      </c>
      <c r="D20" s="141" t="s">
        <v>480</v>
      </c>
      <c r="E20" s="195">
        <v>819809442019079</v>
      </c>
      <c r="F20" s="143">
        <v>16858182</v>
      </c>
      <c r="G20" s="143">
        <v>14</v>
      </c>
      <c r="H20" s="143">
        <v>9</v>
      </c>
      <c r="I20" s="143">
        <v>2012</v>
      </c>
      <c r="J20" s="161">
        <f t="shared" ca="1" si="0"/>
        <v>11</v>
      </c>
      <c r="K20" s="143" t="s">
        <v>185</v>
      </c>
      <c r="L20" s="163"/>
      <c r="M20" s="163"/>
      <c r="N20" s="143"/>
      <c r="Q20" s="138" t="str">
        <f t="shared" si="1"/>
        <v>MAMANI ESTRADA MARISOL CARMEN</v>
      </c>
      <c r="R20" s="136" t="str">
        <f t="shared" si="2"/>
        <v>14/9/2012</v>
      </c>
    </row>
    <row r="21" spans="1:18" ht="18" customHeight="1" x14ac:dyDescent="0.2">
      <c r="A21" s="140">
        <v>14</v>
      </c>
      <c r="B21" s="141" t="s">
        <v>481</v>
      </c>
      <c r="C21" s="141" t="s">
        <v>482</v>
      </c>
      <c r="D21" s="141" t="s">
        <v>483</v>
      </c>
      <c r="E21" s="195">
        <v>808901042019039</v>
      </c>
      <c r="F21" s="143">
        <v>16660085</v>
      </c>
      <c r="G21" s="143">
        <v>3</v>
      </c>
      <c r="H21" s="143">
        <v>7</v>
      </c>
      <c r="I21" s="143">
        <v>2013</v>
      </c>
      <c r="J21" s="161">
        <f t="shared" ca="1" si="0"/>
        <v>10</v>
      </c>
      <c r="K21" s="143" t="s">
        <v>26</v>
      </c>
      <c r="L21" s="163"/>
      <c r="M21" s="163"/>
      <c r="N21" s="143"/>
      <c r="Q21" s="138" t="str">
        <f t="shared" si="1"/>
        <v>MURILLO CALIZAYA DAVID GABRIEL</v>
      </c>
      <c r="R21" s="136" t="str">
        <f t="shared" si="2"/>
        <v>3/7/2013</v>
      </c>
    </row>
    <row r="22" spans="1:18" ht="18" customHeight="1" x14ac:dyDescent="0.2">
      <c r="A22" s="140">
        <v>15</v>
      </c>
      <c r="B22" s="141" t="s">
        <v>484</v>
      </c>
      <c r="C22" s="141" t="s">
        <v>485</v>
      </c>
      <c r="D22" s="141" t="s">
        <v>486</v>
      </c>
      <c r="E22" s="195">
        <v>809801202019030</v>
      </c>
      <c r="F22" s="143">
        <v>14150930</v>
      </c>
      <c r="G22" s="143">
        <v>5</v>
      </c>
      <c r="H22" s="143">
        <v>3</v>
      </c>
      <c r="I22" s="143">
        <v>2014</v>
      </c>
      <c r="J22" s="161">
        <f t="shared" ca="1" si="0"/>
        <v>10</v>
      </c>
      <c r="K22" s="143" t="s">
        <v>26</v>
      </c>
      <c r="L22" s="163"/>
      <c r="M22" s="163"/>
      <c r="N22" s="143"/>
      <c r="Q22" s="138" t="str">
        <f t="shared" si="1"/>
        <v xml:space="preserve">OROSCO LIMACHI ADRIAN </v>
      </c>
      <c r="R22" s="136" t="str">
        <f t="shared" si="2"/>
        <v>5/3/2014</v>
      </c>
    </row>
    <row r="23" spans="1:18" ht="18" customHeight="1" x14ac:dyDescent="0.2">
      <c r="A23" s="140">
        <v>16</v>
      </c>
      <c r="B23" s="141" t="s">
        <v>487</v>
      </c>
      <c r="C23" s="141" t="s">
        <v>488</v>
      </c>
      <c r="D23" s="141" t="s">
        <v>489</v>
      </c>
      <c r="E23" s="195">
        <v>809804322019014</v>
      </c>
      <c r="F23" s="143">
        <v>15473731</v>
      </c>
      <c r="G23" s="143">
        <v>14</v>
      </c>
      <c r="H23" s="143">
        <v>5</v>
      </c>
      <c r="I23" s="143">
        <v>2014</v>
      </c>
      <c r="J23" s="161">
        <f t="shared" ca="1" si="0"/>
        <v>9</v>
      </c>
      <c r="K23" s="143" t="s">
        <v>185</v>
      </c>
      <c r="L23" s="163"/>
      <c r="M23" s="163"/>
      <c r="N23" s="143"/>
      <c r="Q23" s="138" t="str">
        <f t="shared" si="1"/>
        <v xml:space="preserve">REINAGA CHOQUECALLATA DAYANA </v>
      </c>
      <c r="R23" s="136" t="str">
        <f t="shared" si="2"/>
        <v>14/5/2014</v>
      </c>
    </row>
    <row r="24" spans="1:18" ht="18" customHeight="1" x14ac:dyDescent="0.2">
      <c r="A24" s="140">
        <v>17</v>
      </c>
      <c r="B24" s="141" t="s">
        <v>490</v>
      </c>
      <c r="C24" s="141" t="s">
        <v>491</v>
      </c>
      <c r="D24" s="141" t="s">
        <v>492</v>
      </c>
      <c r="E24" s="195">
        <v>809802072018028</v>
      </c>
      <c r="F24" s="143">
        <v>13379541</v>
      </c>
      <c r="G24" s="143">
        <v>22</v>
      </c>
      <c r="H24" s="143">
        <v>6</v>
      </c>
      <c r="I24" s="143">
        <v>2013</v>
      </c>
      <c r="J24" s="161">
        <f t="shared" ca="1" si="0"/>
        <v>10</v>
      </c>
      <c r="K24" s="143" t="s">
        <v>185</v>
      </c>
      <c r="L24" s="163"/>
      <c r="M24" s="163"/>
      <c r="N24" s="143"/>
      <c r="Q24" s="138" t="str">
        <f t="shared" si="1"/>
        <v>RIVERO VIDAL LUZ MARIA</v>
      </c>
      <c r="R24" s="136" t="str">
        <f t="shared" si="2"/>
        <v>22/6/2013</v>
      </c>
    </row>
    <row r="25" spans="1:18" ht="18" customHeight="1" x14ac:dyDescent="0.2">
      <c r="A25" s="140">
        <v>18</v>
      </c>
      <c r="B25" s="141" t="s">
        <v>470</v>
      </c>
      <c r="C25" s="141" t="s">
        <v>493</v>
      </c>
      <c r="D25" s="141" t="s">
        <v>494</v>
      </c>
      <c r="E25" s="195">
        <v>809803422018060</v>
      </c>
      <c r="F25" s="143">
        <v>13658352</v>
      </c>
      <c r="G25" s="143">
        <v>7</v>
      </c>
      <c r="H25" s="143">
        <v>8</v>
      </c>
      <c r="I25" s="143">
        <v>2013</v>
      </c>
      <c r="J25" s="161">
        <f t="shared" ca="1" si="0"/>
        <v>10</v>
      </c>
      <c r="K25" s="143" t="s">
        <v>185</v>
      </c>
      <c r="L25" s="163"/>
      <c r="M25" s="163"/>
      <c r="N25" s="143"/>
      <c r="Q25" s="138" t="str">
        <f t="shared" si="1"/>
        <v>ROJAS MESA KIMBERLYN DARLY</v>
      </c>
      <c r="R25" s="136" t="str">
        <f t="shared" si="2"/>
        <v>7/8/2013</v>
      </c>
    </row>
    <row r="26" spans="1:18" ht="18" customHeight="1" x14ac:dyDescent="0.2">
      <c r="A26" s="140">
        <v>19</v>
      </c>
      <c r="B26" s="141" t="s">
        <v>495</v>
      </c>
      <c r="C26" s="141" t="s">
        <v>496</v>
      </c>
      <c r="D26" s="141" t="s">
        <v>497</v>
      </c>
      <c r="E26" s="195">
        <v>804802522018041</v>
      </c>
      <c r="F26" s="143">
        <v>14885106</v>
      </c>
      <c r="G26" s="143">
        <v>26</v>
      </c>
      <c r="H26" s="143">
        <v>11</v>
      </c>
      <c r="I26" s="143">
        <v>2013</v>
      </c>
      <c r="J26" s="161">
        <f t="shared" ca="1" si="0"/>
        <v>10</v>
      </c>
      <c r="K26" s="143" t="s">
        <v>26</v>
      </c>
      <c r="L26" s="163"/>
      <c r="M26" s="163"/>
      <c r="N26" s="143"/>
      <c r="Q26" s="138" t="str">
        <f t="shared" si="1"/>
        <v>SOLIZ SAAVEDRA FERNANDO MARTIN</v>
      </c>
      <c r="R26" s="136" t="str">
        <f t="shared" si="2"/>
        <v>26/11/2013</v>
      </c>
    </row>
    <row r="27" spans="1:18" ht="18" customHeight="1" x14ac:dyDescent="0.2">
      <c r="A27" s="140">
        <v>20</v>
      </c>
      <c r="B27" s="141" t="s">
        <v>498</v>
      </c>
      <c r="C27" s="141" t="s">
        <v>499</v>
      </c>
      <c r="D27" s="141" t="s">
        <v>500</v>
      </c>
      <c r="E27" s="195" t="s">
        <v>501</v>
      </c>
      <c r="F27" s="143">
        <v>13457201</v>
      </c>
      <c r="G27" s="143">
        <v>12</v>
      </c>
      <c r="H27" s="143">
        <v>1</v>
      </c>
      <c r="I27" s="143">
        <v>2014</v>
      </c>
      <c r="J27" s="161">
        <f t="shared" ca="1" si="0"/>
        <v>10</v>
      </c>
      <c r="K27" s="143" t="s">
        <v>26</v>
      </c>
      <c r="L27" s="163"/>
      <c r="M27" s="163"/>
      <c r="N27" s="143"/>
      <c r="Q27" s="138" t="str">
        <f t="shared" si="1"/>
        <v>VILLARROEL CAMPOS ISAIAS ORIOL</v>
      </c>
      <c r="R27" s="136" t="str">
        <f t="shared" si="2"/>
        <v>12/1/2014</v>
      </c>
    </row>
    <row r="28" spans="1:18" ht="18" customHeight="1" x14ac:dyDescent="0.2">
      <c r="A28" s="140">
        <v>21</v>
      </c>
      <c r="B28" s="141"/>
      <c r="C28" s="141"/>
      <c r="D28" s="141"/>
      <c r="E28" s="195"/>
      <c r="F28" s="143"/>
      <c r="G28" s="143"/>
      <c r="H28" s="143"/>
      <c r="I28" s="143"/>
      <c r="J28" s="161" t="str">
        <f t="shared" ca="1" si="0"/>
        <v/>
      </c>
      <c r="K28" s="143"/>
      <c r="L28" s="163"/>
      <c r="M28" s="163"/>
      <c r="N28" s="143"/>
      <c r="Q28" s="138" t="str">
        <f t="shared" si="1"/>
        <v xml:space="preserve">  </v>
      </c>
      <c r="R28" s="136" t="str">
        <f t="shared" si="2"/>
        <v>//</v>
      </c>
    </row>
    <row r="29" spans="1:18" ht="18" customHeight="1" x14ac:dyDescent="0.2">
      <c r="A29" s="140">
        <v>22</v>
      </c>
      <c r="B29" s="141"/>
      <c r="C29" s="141"/>
      <c r="D29" s="141"/>
      <c r="E29" s="195"/>
      <c r="F29" s="143"/>
      <c r="G29" s="143"/>
      <c r="H29" s="143"/>
      <c r="I29" s="143"/>
      <c r="J29" s="161" t="str">
        <f t="shared" ca="1" si="0"/>
        <v/>
      </c>
      <c r="K29" s="143"/>
      <c r="L29" s="163"/>
      <c r="M29" s="163"/>
      <c r="N29" s="143"/>
      <c r="Q29" s="138" t="str">
        <f t="shared" si="1"/>
        <v xml:space="preserve">  </v>
      </c>
      <c r="R29" s="136" t="str">
        <f t="shared" si="2"/>
        <v>//</v>
      </c>
    </row>
    <row r="30" spans="1:18" ht="18" customHeight="1" x14ac:dyDescent="0.2">
      <c r="A30" s="140">
        <v>23</v>
      </c>
      <c r="B30" s="141"/>
      <c r="C30" s="141"/>
      <c r="D30" s="141"/>
      <c r="E30" s="195"/>
      <c r="F30" s="143"/>
      <c r="G30" s="143"/>
      <c r="H30" s="143"/>
      <c r="I30" s="143"/>
      <c r="J30" s="161" t="str">
        <f t="shared" ca="1" si="0"/>
        <v/>
      </c>
      <c r="K30" s="143"/>
      <c r="L30" s="163"/>
      <c r="M30" s="163"/>
      <c r="N30" s="143"/>
      <c r="Q30" s="138" t="str">
        <f t="shared" si="1"/>
        <v xml:space="preserve">  </v>
      </c>
      <c r="R30" s="136" t="str">
        <f t="shared" si="2"/>
        <v>//</v>
      </c>
    </row>
    <row r="31" spans="1:18" ht="18" customHeight="1" x14ac:dyDescent="0.2">
      <c r="A31" s="140">
        <v>24</v>
      </c>
      <c r="B31" s="141"/>
      <c r="C31" s="141"/>
      <c r="D31" s="141"/>
      <c r="E31" s="195"/>
      <c r="F31" s="143"/>
      <c r="G31" s="143"/>
      <c r="H31" s="143"/>
      <c r="I31" s="143"/>
      <c r="J31" s="161" t="str">
        <f t="shared" ca="1" si="0"/>
        <v/>
      </c>
      <c r="K31" s="143"/>
      <c r="L31" s="163"/>
      <c r="M31" s="163"/>
      <c r="N31" s="143"/>
      <c r="Q31" s="138" t="str">
        <f t="shared" si="1"/>
        <v xml:space="preserve">  </v>
      </c>
      <c r="R31" s="136" t="str">
        <f t="shared" si="2"/>
        <v>//</v>
      </c>
    </row>
    <row r="32" spans="1:18" ht="18" customHeight="1" x14ac:dyDescent="0.2">
      <c r="A32" s="140">
        <v>25</v>
      </c>
      <c r="B32" s="141"/>
      <c r="C32" s="141"/>
      <c r="D32" s="141"/>
      <c r="E32" s="195"/>
      <c r="F32" s="143"/>
      <c r="G32" s="143"/>
      <c r="H32" s="143"/>
      <c r="I32" s="143"/>
      <c r="J32" s="161" t="str">
        <f t="shared" ca="1" si="0"/>
        <v/>
      </c>
      <c r="K32" s="143"/>
      <c r="L32" s="163"/>
      <c r="M32" s="163"/>
      <c r="N32" s="143"/>
      <c r="Q32" s="138" t="str">
        <f t="shared" si="1"/>
        <v xml:space="preserve">  </v>
      </c>
      <c r="R32" s="136" t="str">
        <f t="shared" si="2"/>
        <v>//</v>
      </c>
    </row>
    <row r="33" spans="1:18" ht="15" hidden="1" customHeight="1" x14ac:dyDescent="0.2">
      <c r="A33" s="140">
        <v>26</v>
      </c>
      <c r="B33" s="141"/>
      <c r="C33" s="141"/>
      <c r="D33" s="141"/>
      <c r="E33" s="195"/>
      <c r="F33" s="143"/>
      <c r="G33" s="143"/>
      <c r="H33" s="143"/>
      <c r="I33" s="143"/>
      <c r="J33" s="161" t="str">
        <f t="shared" ca="1" si="0"/>
        <v/>
      </c>
      <c r="K33" s="143"/>
      <c r="L33" s="163"/>
      <c r="M33" s="163"/>
      <c r="N33" s="143"/>
      <c r="Q33" s="138" t="str">
        <f t="shared" si="1"/>
        <v xml:space="preserve">  </v>
      </c>
      <c r="R33" s="136" t="str">
        <f t="shared" si="2"/>
        <v>//</v>
      </c>
    </row>
    <row r="34" spans="1:18" ht="15" hidden="1" customHeight="1" x14ac:dyDescent="0.2">
      <c r="A34" s="140">
        <v>27</v>
      </c>
      <c r="B34" s="141"/>
      <c r="C34" s="141"/>
      <c r="D34" s="141"/>
      <c r="E34" s="195"/>
      <c r="F34" s="143"/>
      <c r="G34" s="143"/>
      <c r="H34" s="143"/>
      <c r="I34" s="143"/>
      <c r="J34" s="161" t="str">
        <f t="shared" ca="1" si="0"/>
        <v/>
      </c>
      <c r="K34" s="143"/>
      <c r="L34" s="163"/>
      <c r="M34" s="163"/>
      <c r="N34" s="143"/>
      <c r="Q34" s="138" t="str">
        <f t="shared" si="1"/>
        <v xml:space="preserve">  </v>
      </c>
      <c r="R34" s="136" t="str">
        <f t="shared" si="2"/>
        <v>//</v>
      </c>
    </row>
    <row r="35" spans="1:18" ht="15" hidden="1" customHeight="1" x14ac:dyDescent="0.2">
      <c r="A35" s="140">
        <v>28</v>
      </c>
      <c r="B35" s="141"/>
      <c r="C35" s="141"/>
      <c r="D35" s="141"/>
      <c r="E35" s="195"/>
      <c r="F35" s="143"/>
      <c r="G35" s="143"/>
      <c r="H35" s="143"/>
      <c r="I35" s="143"/>
      <c r="J35" s="161" t="str">
        <f t="shared" ca="1" si="0"/>
        <v/>
      </c>
      <c r="K35" s="143"/>
      <c r="L35" s="163"/>
      <c r="M35" s="163"/>
      <c r="N35" s="143"/>
      <c r="Q35" s="138" t="str">
        <f t="shared" si="1"/>
        <v xml:space="preserve">  </v>
      </c>
      <c r="R35" s="136" t="str">
        <f t="shared" si="2"/>
        <v>//</v>
      </c>
    </row>
    <row r="36" spans="1:18" ht="15" hidden="1" customHeight="1" x14ac:dyDescent="0.2">
      <c r="A36" s="140">
        <v>29</v>
      </c>
      <c r="B36" s="141"/>
      <c r="C36" s="141"/>
      <c r="D36" s="141"/>
      <c r="E36" s="195"/>
      <c r="F36" s="143"/>
      <c r="G36" s="143"/>
      <c r="H36" s="143"/>
      <c r="I36" s="143"/>
      <c r="J36" s="161" t="str">
        <f t="shared" ca="1" si="0"/>
        <v/>
      </c>
      <c r="K36" s="143"/>
      <c r="L36" s="163"/>
      <c r="M36" s="163"/>
      <c r="N36" s="143"/>
      <c r="Q36" s="138" t="str">
        <f t="shared" si="1"/>
        <v xml:space="preserve">  </v>
      </c>
      <c r="R36" s="136" t="str">
        <f t="shared" si="2"/>
        <v>//</v>
      </c>
    </row>
    <row r="37" spans="1:18" ht="15" hidden="1" customHeight="1" x14ac:dyDescent="0.2">
      <c r="A37" s="140">
        <v>30</v>
      </c>
      <c r="B37" s="141"/>
      <c r="C37" s="141"/>
      <c r="D37" s="141"/>
      <c r="E37" s="195"/>
      <c r="F37" s="143"/>
      <c r="G37" s="143"/>
      <c r="H37" s="143"/>
      <c r="I37" s="143"/>
      <c r="J37" s="161" t="str">
        <f t="shared" ca="1" si="0"/>
        <v/>
      </c>
      <c r="K37" s="143"/>
      <c r="L37" s="163"/>
      <c r="M37" s="163"/>
      <c r="N37" s="143"/>
      <c r="Q37" s="138" t="str">
        <f t="shared" si="1"/>
        <v xml:space="preserve">  </v>
      </c>
      <c r="R37" s="136" t="str">
        <f t="shared" si="2"/>
        <v>//</v>
      </c>
    </row>
    <row r="38" spans="1:18" ht="15" hidden="1" customHeight="1" x14ac:dyDescent="0.2">
      <c r="A38" s="140">
        <v>31</v>
      </c>
      <c r="B38" s="141"/>
      <c r="C38" s="141"/>
      <c r="D38" s="141"/>
      <c r="E38" s="195"/>
      <c r="F38" s="143"/>
      <c r="G38" s="143"/>
      <c r="H38" s="143"/>
      <c r="I38" s="143"/>
      <c r="J38" s="161" t="str">
        <f t="shared" ca="1" si="0"/>
        <v/>
      </c>
      <c r="K38" s="143"/>
      <c r="L38" s="163"/>
      <c r="M38" s="163"/>
      <c r="N38" s="143"/>
      <c r="Q38" s="138" t="str">
        <f t="shared" si="1"/>
        <v xml:space="preserve">  </v>
      </c>
      <c r="R38" s="136" t="str">
        <f t="shared" si="2"/>
        <v>//</v>
      </c>
    </row>
    <row r="39" spans="1:18" ht="15" hidden="1" customHeight="1" x14ac:dyDescent="0.2">
      <c r="A39" s="140">
        <v>32</v>
      </c>
      <c r="B39" s="141"/>
      <c r="C39" s="141"/>
      <c r="D39" s="141"/>
      <c r="E39" s="195"/>
      <c r="F39" s="143"/>
      <c r="G39" s="143"/>
      <c r="H39" s="143"/>
      <c r="I39" s="143"/>
      <c r="J39" s="161" t="str">
        <f t="shared" ca="1" si="0"/>
        <v/>
      </c>
      <c r="K39" s="143"/>
      <c r="L39" s="163"/>
      <c r="M39" s="163"/>
      <c r="N39" s="143"/>
      <c r="Q39" s="138" t="str">
        <f t="shared" si="1"/>
        <v xml:space="preserve">  </v>
      </c>
      <c r="R39" s="136" t="str">
        <f t="shared" si="2"/>
        <v>//</v>
      </c>
    </row>
    <row r="40" spans="1:18" ht="15" hidden="1" customHeight="1" x14ac:dyDescent="0.2">
      <c r="A40" s="140">
        <v>33</v>
      </c>
      <c r="B40" s="141"/>
      <c r="C40" s="141"/>
      <c r="D40" s="141"/>
      <c r="E40" s="195"/>
      <c r="F40" s="143"/>
      <c r="G40" s="143"/>
      <c r="H40" s="143"/>
      <c r="I40" s="143"/>
      <c r="J40" s="161" t="str">
        <f t="shared" ca="1" si="0"/>
        <v/>
      </c>
      <c r="K40" s="143"/>
      <c r="L40" s="163"/>
      <c r="M40" s="163"/>
      <c r="N40" s="143"/>
      <c r="Q40" s="138" t="str">
        <f t="shared" si="1"/>
        <v xml:space="preserve">  </v>
      </c>
      <c r="R40" s="136" t="str">
        <f t="shared" si="2"/>
        <v>//</v>
      </c>
    </row>
    <row r="41" spans="1:18" ht="15" hidden="1" customHeight="1" x14ac:dyDescent="0.2">
      <c r="A41" s="140">
        <v>34</v>
      </c>
      <c r="B41" s="141"/>
      <c r="C41" s="141"/>
      <c r="D41" s="141"/>
      <c r="E41" s="195"/>
      <c r="F41" s="143"/>
      <c r="G41" s="143"/>
      <c r="H41" s="143"/>
      <c r="I41" s="143"/>
      <c r="J41" s="161" t="str">
        <f t="shared" ca="1" si="0"/>
        <v/>
      </c>
      <c r="K41" s="143"/>
      <c r="L41" s="163"/>
      <c r="M41" s="163"/>
      <c r="N41" s="143"/>
      <c r="Q41" s="138" t="str">
        <f t="shared" si="1"/>
        <v xml:space="preserve">  </v>
      </c>
      <c r="R41" s="136" t="str">
        <f t="shared" si="2"/>
        <v>//</v>
      </c>
    </row>
    <row r="42" spans="1:18" ht="15" hidden="1" customHeight="1" x14ac:dyDescent="0.2">
      <c r="A42" s="140">
        <v>35</v>
      </c>
      <c r="B42" s="141"/>
      <c r="C42" s="141"/>
      <c r="D42" s="141"/>
      <c r="E42" s="195"/>
      <c r="F42" s="143"/>
      <c r="G42" s="143"/>
      <c r="H42" s="143"/>
      <c r="I42" s="143"/>
      <c r="J42" s="161" t="str">
        <f t="shared" ca="1" si="0"/>
        <v/>
      </c>
      <c r="K42" s="143"/>
      <c r="L42" s="163"/>
      <c r="M42" s="163"/>
      <c r="N42" s="143"/>
      <c r="Q42" s="138" t="str">
        <f t="shared" si="1"/>
        <v xml:space="preserve">  </v>
      </c>
      <c r="R42" s="136" t="str">
        <f t="shared" si="2"/>
        <v>//</v>
      </c>
    </row>
    <row r="43" spans="1:18" ht="12.95" hidden="1" customHeight="1" x14ac:dyDescent="0.2">
      <c r="A43" s="140">
        <v>36</v>
      </c>
      <c r="B43" s="141"/>
      <c r="C43" s="141"/>
      <c r="D43" s="141"/>
      <c r="E43" s="195"/>
      <c r="F43" s="143"/>
      <c r="G43" s="143"/>
      <c r="H43" s="143"/>
      <c r="I43" s="143"/>
      <c r="J43" s="161" t="str">
        <f t="shared" ca="1" si="0"/>
        <v/>
      </c>
      <c r="K43" s="143"/>
      <c r="L43" s="163"/>
      <c r="M43" s="163"/>
      <c r="N43" s="143"/>
      <c r="Q43" s="138" t="str">
        <f t="shared" si="1"/>
        <v xml:space="preserve">  </v>
      </c>
      <c r="R43" s="136" t="str">
        <f t="shared" si="2"/>
        <v>//</v>
      </c>
    </row>
    <row r="44" spans="1:18" ht="12.95" hidden="1" customHeight="1" x14ac:dyDescent="0.2">
      <c r="A44" s="140">
        <v>37</v>
      </c>
      <c r="B44" s="141"/>
      <c r="C44" s="141"/>
      <c r="D44" s="141"/>
      <c r="E44" s="195"/>
      <c r="F44" s="143"/>
      <c r="G44" s="143"/>
      <c r="H44" s="143"/>
      <c r="I44" s="143"/>
      <c r="J44" s="161" t="str">
        <f t="shared" ca="1" si="0"/>
        <v/>
      </c>
      <c r="K44" s="143"/>
      <c r="L44" s="163"/>
      <c r="M44" s="163"/>
      <c r="N44" s="143"/>
      <c r="Q44" s="138" t="str">
        <f t="shared" si="1"/>
        <v xml:space="preserve">  </v>
      </c>
      <c r="R44" s="136" t="str">
        <f t="shared" si="2"/>
        <v>//</v>
      </c>
    </row>
    <row r="45" spans="1:18" ht="12.95" hidden="1" customHeight="1" x14ac:dyDescent="0.2">
      <c r="A45" s="140">
        <v>38</v>
      </c>
      <c r="B45" s="141"/>
      <c r="C45" s="141"/>
      <c r="D45" s="141"/>
      <c r="E45" s="195"/>
      <c r="F45" s="143"/>
      <c r="G45" s="143"/>
      <c r="H45" s="143"/>
      <c r="I45" s="143"/>
      <c r="J45" s="161" t="str">
        <f t="shared" ca="1" si="0"/>
        <v/>
      </c>
      <c r="K45" s="143"/>
      <c r="L45" s="163"/>
      <c r="M45" s="163"/>
      <c r="N45" s="143"/>
      <c r="Q45" s="138" t="str">
        <f t="shared" si="1"/>
        <v xml:space="preserve">  </v>
      </c>
      <c r="R45" s="136" t="str">
        <f t="shared" si="2"/>
        <v>//</v>
      </c>
    </row>
    <row r="46" spans="1:18" ht="12.95" hidden="1" customHeight="1" x14ac:dyDescent="0.2">
      <c r="A46" s="140">
        <v>39</v>
      </c>
      <c r="B46" s="141"/>
      <c r="C46" s="141"/>
      <c r="D46" s="141"/>
      <c r="E46" s="195"/>
      <c r="F46" s="143"/>
      <c r="G46" s="143"/>
      <c r="H46" s="143"/>
      <c r="I46" s="143"/>
      <c r="J46" s="161" t="str">
        <f t="shared" ca="1" si="0"/>
        <v/>
      </c>
      <c r="K46" s="143"/>
      <c r="L46" s="163"/>
      <c r="M46" s="163"/>
      <c r="N46" s="143"/>
      <c r="Q46" s="138" t="str">
        <f t="shared" si="1"/>
        <v xml:space="preserve">  </v>
      </c>
      <c r="R46" s="136" t="str">
        <f t="shared" si="2"/>
        <v>//</v>
      </c>
    </row>
    <row r="47" spans="1:18" ht="12.95" hidden="1" customHeight="1" x14ac:dyDescent="0.2">
      <c r="A47" s="140">
        <v>40</v>
      </c>
      <c r="B47" s="141"/>
      <c r="C47" s="141"/>
      <c r="D47" s="141"/>
      <c r="E47" s="195"/>
      <c r="F47" s="143"/>
      <c r="G47" s="143"/>
      <c r="H47" s="143"/>
      <c r="I47" s="143"/>
      <c r="J47" s="161" t="str">
        <f t="shared" ca="1" si="0"/>
        <v/>
      </c>
      <c r="K47" s="143"/>
      <c r="L47" s="163"/>
      <c r="M47" s="163"/>
      <c r="N47" s="143"/>
      <c r="Q47" s="138" t="str">
        <f t="shared" si="1"/>
        <v xml:space="preserve">  </v>
      </c>
      <c r="R47" s="136" t="str">
        <f t="shared" si="2"/>
        <v>//</v>
      </c>
    </row>
    <row r="48" spans="1:18" ht="12.95" hidden="1" customHeight="1" x14ac:dyDescent="0.2">
      <c r="A48" s="140">
        <v>41</v>
      </c>
      <c r="B48" s="141"/>
      <c r="C48" s="141"/>
      <c r="D48" s="141"/>
      <c r="E48" s="195"/>
      <c r="F48" s="143"/>
      <c r="G48" s="143"/>
      <c r="H48" s="143"/>
      <c r="I48" s="143"/>
      <c r="J48" s="161" t="str">
        <f t="shared" ca="1" si="0"/>
        <v/>
      </c>
      <c r="K48" s="143"/>
      <c r="L48" s="163"/>
      <c r="M48" s="163"/>
      <c r="N48" s="143"/>
      <c r="Q48" s="138" t="str">
        <f t="shared" si="1"/>
        <v xml:space="preserve">  </v>
      </c>
      <c r="R48" s="136" t="str">
        <f t="shared" si="2"/>
        <v>//</v>
      </c>
    </row>
    <row r="49" spans="1:18" ht="12.95" hidden="1" customHeight="1" x14ac:dyDescent="0.2">
      <c r="A49" s="140">
        <v>42</v>
      </c>
      <c r="B49" s="141"/>
      <c r="C49" s="141"/>
      <c r="D49" s="141"/>
      <c r="E49" s="195"/>
      <c r="F49" s="143"/>
      <c r="G49" s="143"/>
      <c r="H49" s="143"/>
      <c r="I49" s="143"/>
      <c r="J49" s="161" t="str">
        <f t="shared" ca="1" si="0"/>
        <v/>
      </c>
      <c r="K49" s="143"/>
      <c r="L49" s="163"/>
      <c r="M49" s="163"/>
      <c r="N49" s="143"/>
      <c r="Q49" s="138" t="str">
        <f t="shared" si="1"/>
        <v xml:space="preserve">  </v>
      </c>
      <c r="R49" s="136" t="str">
        <f t="shared" si="2"/>
        <v>//</v>
      </c>
    </row>
    <row r="50" spans="1:18" ht="12.95" hidden="1" customHeight="1" x14ac:dyDescent="0.2">
      <c r="A50" s="140">
        <v>43</v>
      </c>
      <c r="B50" s="141"/>
      <c r="C50" s="141"/>
      <c r="D50" s="141"/>
      <c r="E50" s="195"/>
      <c r="F50" s="143"/>
      <c r="G50" s="143"/>
      <c r="H50" s="143"/>
      <c r="I50" s="143"/>
      <c r="J50" s="161" t="str">
        <f t="shared" ca="1" si="0"/>
        <v/>
      </c>
      <c r="K50" s="143"/>
      <c r="L50" s="163"/>
      <c r="M50" s="163"/>
      <c r="N50" s="143"/>
      <c r="Q50" s="138" t="str">
        <f t="shared" si="1"/>
        <v xml:space="preserve">  </v>
      </c>
      <c r="R50" s="136" t="str">
        <f t="shared" si="2"/>
        <v>//</v>
      </c>
    </row>
    <row r="51" spans="1:18" ht="12.95" hidden="1" customHeight="1" x14ac:dyDescent="0.2">
      <c r="A51" s="140">
        <v>44</v>
      </c>
      <c r="B51" s="141"/>
      <c r="C51" s="141"/>
      <c r="D51" s="141"/>
      <c r="E51" s="195"/>
      <c r="F51" s="143"/>
      <c r="G51" s="143"/>
      <c r="H51" s="143"/>
      <c r="I51" s="143"/>
      <c r="J51" s="161" t="str">
        <f t="shared" ca="1" si="0"/>
        <v/>
      </c>
      <c r="K51" s="143"/>
      <c r="L51" s="163"/>
      <c r="M51" s="163"/>
      <c r="N51" s="143"/>
      <c r="Q51" s="138" t="str">
        <f t="shared" si="1"/>
        <v xml:space="preserve">  </v>
      </c>
      <c r="R51" s="136" t="str">
        <f t="shared" si="2"/>
        <v>//</v>
      </c>
    </row>
    <row r="52" spans="1:18" ht="12.95" hidden="1" customHeight="1" x14ac:dyDescent="0.2">
      <c r="A52" s="140">
        <v>45</v>
      </c>
      <c r="B52" s="141"/>
      <c r="C52" s="141"/>
      <c r="D52" s="141"/>
      <c r="E52" s="195"/>
      <c r="F52" s="143"/>
      <c r="G52" s="143"/>
      <c r="H52" s="143"/>
      <c r="I52" s="143"/>
      <c r="J52" s="161" t="str">
        <f t="shared" ca="1" si="0"/>
        <v/>
      </c>
      <c r="K52" s="143"/>
      <c r="L52" s="163"/>
      <c r="M52" s="163"/>
      <c r="N52" s="143"/>
      <c r="Q52" s="138" t="str">
        <f t="shared" si="1"/>
        <v xml:space="preserve">  </v>
      </c>
      <c r="R52" s="136" t="str">
        <f t="shared" si="2"/>
        <v>//</v>
      </c>
    </row>
  </sheetData>
  <sheetProtection formatCells="0" formatColumns="0" formatRows="0" selectLockedCells="1"/>
  <protectedRanges>
    <protectedRange sqref="L8:N52 E8:J52" name="FILIACION"/>
    <protectedRange sqref="K8:K52" name="FILIACION_1"/>
  </protectedRanges>
  <mergeCells count="15">
    <mergeCell ref="A3:N3"/>
    <mergeCell ref="L4:N4"/>
    <mergeCell ref="A4:K4"/>
    <mergeCell ref="G6:I6"/>
    <mergeCell ref="J6:J7"/>
    <mergeCell ref="K6:K7"/>
    <mergeCell ref="A6:A7"/>
    <mergeCell ref="B6:B7"/>
    <mergeCell ref="C6:C7"/>
    <mergeCell ref="D6:D7"/>
    <mergeCell ref="E6:E7"/>
    <mergeCell ref="F6:F7"/>
    <mergeCell ref="L6:L7"/>
    <mergeCell ref="M6:M7"/>
    <mergeCell ref="N6:N7"/>
  </mergeCells>
  <phoneticPr fontId="53" type="noConversion"/>
  <conditionalFormatting sqref="J8:J52">
    <cfRule type="cellIs" dxfId="39" priority="40" operator="equal">
      <formula>123</formula>
    </cfRule>
    <cfRule type="cellIs" dxfId="38" priority="41" operator="equal">
      <formula>122</formula>
    </cfRule>
    <cfRule type="cellIs" dxfId="37" priority="44" operator="equal">
      <formula>121</formula>
    </cfRule>
    <cfRule type="cellIs" dxfId="36" priority="45" operator="equal">
      <formula>120</formula>
    </cfRule>
    <cfRule type="cellIs" dxfId="35" priority="46" operator="equal">
      <formula>119</formula>
    </cfRule>
  </conditionalFormatting>
  <conditionalFormatting sqref="K8:K52">
    <cfRule type="cellIs" dxfId="34" priority="42" operator="equal">
      <formula>120</formula>
    </cfRule>
    <cfRule type="cellIs" dxfId="33" priority="43" operator="equal">
      <formula>119</formula>
    </cfRule>
  </conditionalFormatting>
  <dataValidations count="4">
    <dataValidation type="list" allowBlank="1" showInputMessage="1" showErrorMessage="1" sqref="K8:K52" xr:uid="{D943B313-5A26-46EC-8C6F-0C165BCE0A78}">
      <formula1>$P$9:$P$10</formula1>
    </dataValidation>
    <dataValidation type="whole" allowBlank="1" showInputMessage="1" showErrorMessage="1" sqref="I8:I52" xr:uid="{767CE2C2-C183-4FAA-BFE8-11CDC69B6B24}">
      <formula1>1900</formula1>
      <formula2>2050</formula2>
    </dataValidation>
    <dataValidation type="whole" allowBlank="1" showInputMessage="1" showErrorMessage="1" errorTitle="ERROR" error="de 1 al 31" sqref="G8:G52" xr:uid="{BDB27257-E7D4-4916-B9BE-3EF33F8E0608}">
      <formula1>1</formula1>
      <formula2>31</formula2>
    </dataValidation>
    <dataValidation type="whole" allowBlank="1" showInputMessage="1" showErrorMessage="1" errorTitle="ERROR" error="de 1 al 12" sqref="H8:H52" xr:uid="{9A65D219-1D00-44B1-9B11-F14A07FBB2FB}">
      <formula1>1</formula1>
      <formula2>12</formula2>
    </dataValidation>
  </dataValidations>
  <printOptions horizontalCentered="1"/>
  <pageMargins left="0.23622047244094491" right="0.23622047244094491" top="0.39370078740157483" bottom="0.43307086614173229" header="0.31496062992125984" footer="0.31496062992125984"/>
  <pageSetup scale="92" orientation="landscape" horizontalDpi="4294967293" verticalDpi="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F8E54-AC53-42F3-99D4-784BB9698FD6}">
  <sheetPr>
    <tabColor theme="1" tint="4.9989318521683403E-2"/>
    <pageSetUpPr fitToPage="1"/>
  </sheetPr>
  <dimension ref="B1:I52"/>
  <sheetViews>
    <sheetView showZeros="0" view="pageBreakPreview" zoomScaleNormal="100" zoomScaleSheetLayoutView="100" workbookViewId="0">
      <selection activeCell="I4" sqref="I4"/>
    </sheetView>
  </sheetViews>
  <sheetFormatPr baseColWidth="10" defaultRowHeight="15" x14ac:dyDescent="0.25"/>
  <cols>
    <col min="1" max="1" width="0.7109375" customWidth="1"/>
    <col min="2" max="2" width="5" style="36" customWidth="1"/>
    <col min="3" max="3" width="46.140625" style="197" customWidth="1"/>
    <col min="4" max="4" width="33.42578125" style="197" customWidth="1"/>
    <col min="5" max="5" width="11.42578125" hidden="1" customWidth="1"/>
    <col min="6" max="6" width="25.140625" style="36" customWidth="1"/>
    <col min="7" max="8" width="0" hidden="1" customWidth="1"/>
  </cols>
  <sheetData>
    <row r="1" spans="2:9" ht="13.5" customHeight="1" x14ac:dyDescent="0.25">
      <c r="B1" s="101" t="str">
        <f>NOMINA!$F$1</f>
        <v>U.E. "BEATRIZ HARTMANN DE BEDREGAL"</v>
      </c>
      <c r="C1" s="296"/>
      <c r="E1" s="297"/>
      <c r="F1" s="169" t="str">
        <f>NOMINA!$C$4</f>
        <v>GESTIÓN: 2024</v>
      </c>
      <c r="G1" s="292"/>
      <c r="H1" s="292"/>
      <c r="I1" s="292"/>
    </row>
    <row r="2" spans="2:9" ht="18.75" customHeight="1" x14ac:dyDescent="0.25">
      <c r="B2" s="492" t="s">
        <v>409</v>
      </c>
      <c r="C2" s="492"/>
      <c r="D2" s="492"/>
      <c r="E2" s="492"/>
      <c r="F2" s="492"/>
      <c r="G2" s="292"/>
      <c r="H2" s="292"/>
      <c r="I2" s="292"/>
    </row>
    <row r="3" spans="2:9" ht="4.5" customHeight="1" x14ac:dyDescent="0.25">
      <c r="B3"/>
      <c r="C3"/>
      <c r="D3"/>
      <c r="F3"/>
      <c r="G3" s="292"/>
      <c r="H3" s="292"/>
      <c r="I3" s="292"/>
    </row>
    <row r="4" spans="2:9" ht="18.75" customHeight="1" x14ac:dyDescent="0.25">
      <c r="B4" s="490" t="s">
        <v>178</v>
      </c>
      <c r="C4" s="490"/>
      <c r="D4" s="490"/>
      <c r="E4" s="490"/>
      <c r="F4" s="490"/>
      <c r="G4" s="292"/>
      <c r="H4" s="292"/>
      <c r="I4" s="292"/>
    </row>
    <row r="5" spans="2:9" ht="18.75" customHeight="1" x14ac:dyDescent="0.25">
      <c r="B5" s="491" t="s">
        <v>411</v>
      </c>
      <c r="C5" s="491"/>
      <c r="D5" s="491"/>
      <c r="E5" s="491"/>
      <c r="F5" s="491"/>
      <c r="G5" s="292"/>
      <c r="H5" s="292"/>
      <c r="I5" s="292"/>
    </row>
    <row r="6" spans="2:9" ht="18.75" customHeight="1" thickBot="1" x14ac:dyDescent="0.3">
      <c r="B6" s="308" t="str">
        <f>NOMINA!$C$1</f>
        <v>PROFESOR(A): SARA VALDIVIA ARANCIBIA</v>
      </c>
      <c r="C6" s="309"/>
      <c r="D6" s="310"/>
      <c r="E6" s="309"/>
      <c r="F6" s="308" t="str">
        <f>NOMINA!$C$2</f>
        <v>CURSO: 5º "A" PRIMARIA</v>
      </c>
      <c r="G6" s="292"/>
      <c r="H6" s="292"/>
      <c r="I6" s="292"/>
    </row>
    <row r="7" spans="2:9" ht="23.25" customHeight="1" thickBot="1" x14ac:dyDescent="0.3">
      <c r="B7" s="303" t="s">
        <v>0</v>
      </c>
      <c r="C7" s="306" t="s">
        <v>410</v>
      </c>
      <c r="D7" s="307" t="s">
        <v>166</v>
      </c>
      <c r="E7" s="307"/>
      <c r="F7" s="307" t="s">
        <v>412</v>
      </c>
      <c r="G7" s="292"/>
      <c r="H7" s="292"/>
      <c r="I7" s="292"/>
    </row>
    <row r="8" spans="2:9" ht="20.100000000000001" customHeight="1" x14ac:dyDescent="0.25">
      <c r="B8" s="304">
        <v>1</v>
      </c>
      <c r="C8" s="299" t="str">
        <f>IF(D8="","",VLOOKUP(D8,$G$8:$H$52,2,FALSE))</f>
        <v/>
      </c>
      <c r="D8" s="301" t="str">
        <f>IF(ISERROR(LARGE($G$8:$G$52,1)),"",LARGE($G$8:$G$52,1))</f>
        <v/>
      </c>
      <c r="E8" s="293" t="str">
        <f>D8</f>
        <v/>
      </c>
      <c r="F8" s="294" t="b">
        <f>IFERROR(IF(E8=1,"",IF(E8&lt;52,"EN DESARROLLO",IF(E8&lt;69,"DESARROLLO ACEPTABLE",IF(E8&lt;85,"DESARROLLO OPTIMO",IF(E8&lt;101,"DESARROLLO PLENO"))))),"")</f>
        <v>0</v>
      </c>
      <c r="G8" s="186" t="str">
        <f>'CENTRAL BIM'!O8</f>
        <v/>
      </c>
      <c r="H8" s="186" t="str">
        <f>'CENTRAL BIM'!P8</f>
        <v xml:space="preserve"> TORREZ CAMILA VICTORIA</v>
      </c>
      <c r="I8" s="292"/>
    </row>
    <row r="9" spans="2:9" ht="20.100000000000001" customHeight="1" x14ac:dyDescent="0.25">
      <c r="B9" s="305">
        <v>2</v>
      </c>
      <c r="C9" s="300" t="str">
        <f t="shared" ref="C9:C52" si="0">IF(D9="","",VLOOKUP(D9,$G$8:$H$52,2,FALSE))</f>
        <v/>
      </c>
      <c r="D9" s="302" t="str">
        <f>IF(ISERROR(LARGE($G$8:$G$52,2)),"",LARGE($G$8:$G$52,2))</f>
        <v/>
      </c>
      <c r="E9" s="298" t="str">
        <f t="shared" ref="E9:E52" si="1">D9</f>
        <v/>
      </c>
      <c r="F9" s="295" t="b">
        <f t="shared" ref="F9:F52" si="2">IFERROR(IF(E9=1,"",IF(E9&lt;52,"EN DESARROLLO",IF(E9&lt;69,"DESARROLLO ACEPTABLE",IF(E9&lt;85,"DESARROLLO OPTIMO",IF(E9&lt;101,"DESARROLLO PLENO"))))),"")</f>
        <v>0</v>
      </c>
      <c r="G9" s="186" t="str">
        <f>'CENTRAL BIM'!O9</f>
        <v/>
      </c>
      <c r="H9" s="186" t="str">
        <f>'CENTRAL BIM'!P9</f>
        <v>AZERO BLANCO SARAH JOYCE</v>
      </c>
      <c r="I9" s="292"/>
    </row>
    <row r="10" spans="2:9" ht="20.100000000000001" customHeight="1" x14ac:dyDescent="0.25">
      <c r="B10" s="305">
        <v>3</v>
      </c>
      <c r="C10" s="300" t="str">
        <f t="shared" si="0"/>
        <v/>
      </c>
      <c r="D10" s="302" t="str">
        <f>IF(ISERROR(LARGE($G$8:$G$52,3)),"",LARGE($G$8:$G$52,3))</f>
        <v/>
      </c>
      <c r="E10" s="298" t="str">
        <f t="shared" si="1"/>
        <v/>
      </c>
      <c r="F10" s="295" t="b">
        <f t="shared" si="2"/>
        <v>0</v>
      </c>
      <c r="G10" s="186" t="str">
        <f>'CENTRAL BIM'!O10</f>
        <v/>
      </c>
      <c r="H10" s="186" t="str">
        <f>'CENTRAL BIM'!P10</f>
        <v xml:space="preserve">BAUTISTA MITA RODRIGO </v>
      </c>
      <c r="I10" s="292"/>
    </row>
    <row r="11" spans="2:9" ht="20.100000000000001" customHeight="1" x14ac:dyDescent="0.25">
      <c r="B11" s="305">
        <v>4</v>
      </c>
      <c r="C11" s="300" t="str">
        <f t="shared" si="0"/>
        <v/>
      </c>
      <c r="D11" s="302" t="str">
        <f>IF(ISERROR(LARGE($G$8:$G$52,4)),"",LARGE($G$8:$G$52,4))</f>
        <v/>
      </c>
      <c r="E11" s="298" t="str">
        <f t="shared" si="1"/>
        <v/>
      </c>
      <c r="F11" s="295" t="b">
        <f t="shared" si="2"/>
        <v>0</v>
      </c>
      <c r="G11" s="186" t="str">
        <f>'CENTRAL BIM'!O11</f>
        <v/>
      </c>
      <c r="H11" s="186" t="str">
        <f>'CENTRAL BIM'!P11</f>
        <v>CANSECO PEREDO ANGELINA ISABELLA</v>
      </c>
      <c r="I11" s="292"/>
    </row>
    <row r="12" spans="2:9" ht="20.100000000000001" customHeight="1" x14ac:dyDescent="0.25">
      <c r="B12" s="305">
        <v>5</v>
      </c>
      <c r="C12" s="300" t="str">
        <f t="shared" si="0"/>
        <v/>
      </c>
      <c r="D12" s="302" t="str">
        <f>IF(ISERROR(LARGE($G$8:$G$52,5)),"",LARGE($G$8:$G$52,5))</f>
        <v/>
      </c>
      <c r="E12" s="298" t="str">
        <f t="shared" si="1"/>
        <v/>
      </c>
      <c r="F12" s="295" t="b">
        <f t="shared" si="2"/>
        <v>0</v>
      </c>
      <c r="G12" s="186" t="str">
        <f>'CENTRAL BIM'!O12</f>
        <v/>
      </c>
      <c r="H12" s="186" t="str">
        <f>'CENTRAL BIM'!P12</f>
        <v>CERVANTES GUTIERREZ LUIS FERNANDO</v>
      </c>
      <c r="I12" s="292"/>
    </row>
    <row r="13" spans="2:9" ht="20.100000000000001" customHeight="1" x14ac:dyDescent="0.25">
      <c r="B13" s="305">
        <v>6</v>
      </c>
      <c r="C13" s="300" t="str">
        <f t="shared" si="0"/>
        <v/>
      </c>
      <c r="D13" s="302" t="str">
        <f>IF(ISERROR(LARGE($G$8:$G$52,6)),"",LARGE($G$8:$G$52,6))</f>
        <v/>
      </c>
      <c r="E13" s="298" t="str">
        <f t="shared" si="1"/>
        <v/>
      </c>
      <c r="F13" s="295" t="b">
        <f t="shared" si="2"/>
        <v>0</v>
      </c>
      <c r="G13" s="186" t="str">
        <f>'CENTRAL BIM'!O13</f>
        <v/>
      </c>
      <c r="H13" s="186" t="str">
        <f>'CENTRAL BIM'!P13</f>
        <v>COLQUE QUENTA MICHELLE ANGELETH</v>
      </c>
      <c r="I13" s="292"/>
    </row>
    <row r="14" spans="2:9" ht="20.100000000000001" customHeight="1" x14ac:dyDescent="0.25">
      <c r="B14" s="305">
        <v>7</v>
      </c>
      <c r="C14" s="300" t="str">
        <f t="shared" si="0"/>
        <v/>
      </c>
      <c r="D14" s="302" t="str">
        <f>IF(ISERROR(LARGE($G$8:$G$52,7)),"",LARGE($G$8:$G$52,7))</f>
        <v/>
      </c>
      <c r="E14" s="298" t="str">
        <f t="shared" si="1"/>
        <v/>
      </c>
      <c r="F14" s="295" t="b">
        <f t="shared" si="2"/>
        <v>0</v>
      </c>
      <c r="G14" s="186" t="str">
        <f>'CENTRAL BIM'!O14</f>
        <v/>
      </c>
      <c r="H14" s="186" t="str">
        <f>'CENTRAL BIM'!P14</f>
        <v>CORDOVA MONTAÑO KENDALL MATIAS</v>
      </c>
      <c r="I14" s="292"/>
    </row>
    <row r="15" spans="2:9" ht="20.100000000000001" customHeight="1" x14ac:dyDescent="0.25">
      <c r="B15" s="305">
        <v>8</v>
      </c>
      <c r="C15" s="300" t="str">
        <f t="shared" si="0"/>
        <v/>
      </c>
      <c r="D15" s="302" t="str">
        <f>IF(ISERROR(LARGE($G$8:$G$52,8)),"",LARGE($G$8:$G$52,8))</f>
        <v/>
      </c>
      <c r="E15" s="298" t="str">
        <f t="shared" si="1"/>
        <v/>
      </c>
      <c r="F15" s="295" t="b">
        <f t="shared" si="2"/>
        <v>0</v>
      </c>
      <c r="G15" s="186" t="str">
        <f>'CENTRAL BIM'!O15</f>
        <v/>
      </c>
      <c r="H15" s="186" t="str">
        <f>'CENTRAL BIM'!P15</f>
        <v xml:space="preserve">CUCHALLO ALORAS CHRISTOPHER </v>
      </c>
      <c r="I15" s="292"/>
    </row>
    <row r="16" spans="2:9" ht="20.100000000000001" customHeight="1" x14ac:dyDescent="0.25">
      <c r="B16" s="305">
        <v>9</v>
      </c>
      <c r="C16" s="300" t="str">
        <f t="shared" si="0"/>
        <v/>
      </c>
      <c r="D16" s="302" t="str">
        <f>IF(ISERROR(LARGE($G$8:$G$52,9)),"",LARGE($G$8:$G$52,9))</f>
        <v/>
      </c>
      <c r="E16" s="298" t="str">
        <f t="shared" si="1"/>
        <v/>
      </c>
      <c r="F16" s="295" t="b">
        <f t="shared" si="2"/>
        <v>0</v>
      </c>
      <c r="G16" s="186" t="str">
        <f>'CENTRAL BIM'!O16</f>
        <v/>
      </c>
      <c r="H16" s="186" t="str">
        <f>'CENTRAL BIM'!P16</f>
        <v>DUARTE MELO ANA CLARA</v>
      </c>
      <c r="I16" s="292"/>
    </row>
    <row r="17" spans="2:9" ht="20.100000000000001" customHeight="1" x14ac:dyDescent="0.25">
      <c r="B17" s="305">
        <v>10</v>
      </c>
      <c r="C17" s="300" t="str">
        <f t="shared" si="0"/>
        <v/>
      </c>
      <c r="D17" s="302" t="str">
        <f>IF(ISERROR(LARGE($G$8:$G$52,10)),"",LARGE($G$8:$G$52,10))</f>
        <v/>
      </c>
      <c r="E17" s="298" t="str">
        <f t="shared" si="1"/>
        <v/>
      </c>
      <c r="F17" s="295" t="b">
        <f t="shared" si="2"/>
        <v>0</v>
      </c>
      <c r="G17" s="186" t="str">
        <f>'CENTRAL BIM'!O17</f>
        <v/>
      </c>
      <c r="H17" s="186" t="str">
        <f>'CENTRAL BIM'!P17</f>
        <v>GONZALES ROJAS ANTONELLA INDIRA</v>
      </c>
      <c r="I17" s="292"/>
    </row>
    <row r="18" spans="2:9" ht="20.100000000000001" customHeight="1" x14ac:dyDescent="0.25">
      <c r="B18" s="305">
        <v>11</v>
      </c>
      <c r="C18" s="300" t="str">
        <f t="shared" si="0"/>
        <v/>
      </c>
      <c r="D18" s="302" t="str">
        <f>IF(ISERROR(LARGE($G$8:$G$52,11)),"",LARGE($G$8:$G$52,11))</f>
        <v/>
      </c>
      <c r="E18" s="298" t="str">
        <f t="shared" si="1"/>
        <v/>
      </c>
      <c r="F18" s="295" t="b">
        <f t="shared" si="2"/>
        <v>0</v>
      </c>
      <c r="G18" s="186" t="str">
        <f>'CENTRAL BIM'!O18</f>
        <v/>
      </c>
      <c r="H18" s="186" t="str">
        <f>'CENTRAL BIM'!P18</f>
        <v>GUERRA PANTIGOSO ROGER ALEJANDRO</v>
      </c>
      <c r="I18" s="292"/>
    </row>
    <row r="19" spans="2:9" ht="20.100000000000001" customHeight="1" x14ac:dyDescent="0.25">
      <c r="B19" s="305">
        <v>12</v>
      </c>
      <c r="C19" s="300" t="str">
        <f t="shared" si="0"/>
        <v/>
      </c>
      <c r="D19" s="302" t="str">
        <f>IF(ISERROR(LARGE($G$8:$G$52,12)),"",LARGE($G$8:$G$52,12))</f>
        <v/>
      </c>
      <c r="E19" s="298" t="str">
        <f t="shared" si="1"/>
        <v/>
      </c>
      <c r="F19" s="295" t="b">
        <f t="shared" si="2"/>
        <v>0</v>
      </c>
      <c r="G19" s="186" t="str">
        <f>'CENTRAL BIM'!O19</f>
        <v/>
      </c>
      <c r="H19" s="186" t="str">
        <f>'CENTRAL BIM'!P19</f>
        <v>LEON GARNICA JUNIOR ISAIAS</v>
      </c>
      <c r="I19" s="292"/>
    </row>
    <row r="20" spans="2:9" ht="20.100000000000001" customHeight="1" x14ac:dyDescent="0.25">
      <c r="B20" s="305">
        <v>13</v>
      </c>
      <c r="C20" s="300" t="str">
        <f t="shared" si="0"/>
        <v/>
      </c>
      <c r="D20" s="302" t="str">
        <f>IF(ISERROR(LARGE($G$8:$G$52,13)),"",LARGE($G$8:$G$52,13))</f>
        <v/>
      </c>
      <c r="E20" s="298" t="str">
        <f t="shared" si="1"/>
        <v/>
      </c>
      <c r="F20" s="295" t="b">
        <f t="shared" si="2"/>
        <v>0</v>
      </c>
      <c r="G20" s="186" t="str">
        <f>'CENTRAL BIM'!O20</f>
        <v/>
      </c>
      <c r="H20" s="186" t="str">
        <f>'CENTRAL BIM'!P20</f>
        <v>MAMANI ESTRADA MARISOL CARMEN</v>
      </c>
      <c r="I20" s="292"/>
    </row>
    <row r="21" spans="2:9" ht="20.100000000000001" customHeight="1" x14ac:dyDescent="0.25">
      <c r="B21" s="305">
        <v>14</v>
      </c>
      <c r="C21" s="300" t="str">
        <f t="shared" si="0"/>
        <v/>
      </c>
      <c r="D21" s="302" t="str">
        <f>IF(ISERROR(LARGE($G$8:$G$52,14)),"",LARGE($G$8:$G$52,14))</f>
        <v/>
      </c>
      <c r="E21" s="298" t="str">
        <f t="shared" si="1"/>
        <v/>
      </c>
      <c r="F21" s="295" t="b">
        <f t="shared" si="2"/>
        <v>0</v>
      </c>
      <c r="G21" s="186" t="str">
        <f>'CENTRAL BIM'!O21</f>
        <v/>
      </c>
      <c r="H21" s="186" t="str">
        <f>'CENTRAL BIM'!P21</f>
        <v>MURILLO CALIZAYA DAVID GABRIEL</v>
      </c>
      <c r="I21" s="292"/>
    </row>
    <row r="22" spans="2:9" ht="20.100000000000001" customHeight="1" x14ac:dyDescent="0.25">
      <c r="B22" s="305">
        <v>15</v>
      </c>
      <c r="C22" s="300" t="str">
        <f t="shared" si="0"/>
        <v/>
      </c>
      <c r="D22" s="302" t="str">
        <f>IF(ISERROR(LARGE($G$8:$G$52,15)),"",LARGE($G$8:$G$52,15))</f>
        <v/>
      </c>
      <c r="E22" s="298" t="str">
        <f t="shared" si="1"/>
        <v/>
      </c>
      <c r="F22" s="295" t="b">
        <f t="shared" si="2"/>
        <v>0</v>
      </c>
      <c r="G22" s="186" t="str">
        <f>'CENTRAL BIM'!O22</f>
        <v/>
      </c>
      <c r="H22" s="186" t="str">
        <f>'CENTRAL BIM'!P22</f>
        <v xml:space="preserve">OROSCO LIMACHI ADRIAN </v>
      </c>
      <c r="I22" s="292"/>
    </row>
    <row r="23" spans="2:9" ht="20.100000000000001" customHeight="1" x14ac:dyDescent="0.25">
      <c r="B23" s="305">
        <v>16</v>
      </c>
      <c r="C23" s="300" t="str">
        <f t="shared" si="0"/>
        <v/>
      </c>
      <c r="D23" s="302" t="str">
        <f>IF(ISERROR(LARGE($G$8:$G$52,16)),"",LARGE($G$8:$G$52,16))</f>
        <v/>
      </c>
      <c r="E23" s="298" t="str">
        <f t="shared" si="1"/>
        <v/>
      </c>
      <c r="F23" s="295" t="b">
        <f t="shared" si="2"/>
        <v>0</v>
      </c>
      <c r="G23" s="186" t="str">
        <f>'CENTRAL BIM'!O23</f>
        <v/>
      </c>
      <c r="H23" s="186" t="str">
        <f>'CENTRAL BIM'!P23</f>
        <v xml:space="preserve">REINAGA CHOQUECALLATA DAYANA </v>
      </c>
      <c r="I23" s="292"/>
    </row>
    <row r="24" spans="2:9" ht="20.100000000000001" customHeight="1" x14ac:dyDescent="0.25">
      <c r="B24" s="305">
        <v>17</v>
      </c>
      <c r="C24" s="300" t="str">
        <f t="shared" si="0"/>
        <v/>
      </c>
      <c r="D24" s="302" t="str">
        <f>IF(ISERROR(LARGE($G$8:$G$52,17)),"",LARGE($G$8:$G$52,17))</f>
        <v/>
      </c>
      <c r="E24" s="298" t="str">
        <f t="shared" si="1"/>
        <v/>
      </c>
      <c r="F24" s="295" t="b">
        <f t="shared" si="2"/>
        <v>0</v>
      </c>
      <c r="G24" s="186" t="str">
        <f>'CENTRAL BIM'!O24</f>
        <v/>
      </c>
      <c r="H24" s="186" t="str">
        <f>'CENTRAL BIM'!P24</f>
        <v>RIVERO VIDAL LUZ MARIA</v>
      </c>
      <c r="I24" s="292"/>
    </row>
    <row r="25" spans="2:9" ht="20.100000000000001" customHeight="1" x14ac:dyDescent="0.25">
      <c r="B25" s="305">
        <v>18</v>
      </c>
      <c r="C25" s="300" t="str">
        <f t="shared" si="0"/>
        <v/>
      </c>
      <c r="D25" s="302" t="str">
        <f>IF(ISERROR(LARGE($G$8:$G$52,18)),"",LARGE($G$8:$G$52,18))</f>
        <v/>
      </c>
      <c r="E25" s="298" t="str">
        <f t="shared" si="1"/>
        <v/>
      </c>
      <c r="F25" s="295" t="b">
        <f t="shared" si="2"/>
        <v>0</v>
      </c>
      <c r="G25" s="186" t="str">
        <f>'CENTRAL BIM'!O25</f>
        <v/>
      </c>
      <c r="H25" s="186" t="str">
        <f>'CENTRAL BIM'!P25</f>
        <v>ROJAS MESA KIMBERLYN DARLY</v>
      </c>
      <c r="I25" s="292"/>
    </row>
    <row r="26" spans="2:9" ht="20.100000000000001" customHeight="1" x14ac:dyDescent="0.25">
      <c r="B26" s="305">
        <v>19</v>
      </c>
      <c r="C26" s="300" t="str">
        <f t="shared" si="0"/>
        <v/>
      </c>
      <c r="D26" s="302" t="str">
        <f>IF(ISERROR(LARGE($G$8:$G$52,19)),"",LARGE($G$8:$G$52,19))</f>
        <v/>
      </c>
      <c r="E26" s="298" t="str">
        <f t="shared" si="1"/>
        <v/>
      </c>
      <c r="F26" s="295" t="b">
        <f t="shared" si="2"/>
        <v>0</v>
      </c>
      <c r="G26" s="186" t="str">
        <f>'CENTRAL BIM'!O26</f>
        <v/>
      </c>
      <c r="H26" s="186" t="str">
        <f>'CENTRAL BIM'!P26</f>
        <v>SOLIZ SAAVEDRA FERNANDO MARTIN</v>
      </c>
      <c r="I26" s="292"/>
    </row>
    <row r="27" spans="2:9" ht="20.100000000000001" customHeight="1" x14ac:dyDescent="0.25">
      <c r="B27" s="305">
        <v>20</v>
      </c>
      <c r="C27" s="300" t="str">
        <f t="shared" si="0"/>
        <v/>
      </c>
      <c r="D27" s="302" t="str">
        <f>IF(ISERROR(LARGE($G$8:$G$52,20)),"",LARGE($G$8:$G$52,20))</f>
        <v/>
      </c>
      <c r="E27" s="298" t="str">
        <f t="shared" si="1"/>
        <v/>
      </c>
      <c r="F27" s="295" t="b">
        <f t="shared" si="2"/>
        <v>0</v>
      </c>
      <c r="G27" s="186" t="str">
        <f>'CENTRAL BIM'!O27</f>
        <v/>
      </c>
      <c r="H27" s="186" t="str">
        <f>'CENTRAL BIM'!P27</f>
        <v>VILLARROEL CAMPOS ISAIAS ORIOL</v>
      </c>
      <c r="I27" s="292"/>
    </row>
    <row r="28" spans="2:9" ht="20.100000000000001" customHeight="1" x14ac:dyDescent="0.25">
      <c r="B28" s="305">
        <v>21</v>
      </c>
      <c r="C28" s="300" t="str">
        <f t="shared" si="0"/>
        <v/>
      </c>
      <c r="D28" s="302" t="str">
        <f>IF(ISERROR(LARGE($G$8:$G$52,21)),"",LARGE($G$8:$G$52,21))</f>
        <v/>
      </c>
      <c r="E28" s="298" t="str">
        <f t="shared" si="1"/>
        <v/>
      </c>
      <c r="F28" s="295" t="b">
        <f t="shared" si="2"/>
        <v>0</v>
      </c>
      <c r="G28" s="186" t="str">
        <f>'CENTRAL BIM'!O28</f>
        <v/>
      </c>
      <c r="H28" s="186" t="str">
        <f>'CENTRAL BIM'!P28</f>
        <v xml:space="preserve">  </v>
      </c>
      <c r="I28" s="292"/>
    </row>
    <row r="29" spans="2:9" ht="20.100000000000001" customHeight="1" x14ac:dyDescent="0.25">
      <c r="B29" s="305">
        <v>22</v>
      </c>
      <c r="C29" s="300" t="str">
        <f t="shared" si="0"/>
        <v/>
      </c>
      <c r="D29" s="302" t="str">
        <f>IF(ISERROR(LARGE($G$8:$G$52,22)),"",LARGE($G$8:$G$52,22))</f>
        <v/>
      </c>
      <c r="E29" s="298" t="str">
        <f t="shared" si="1"/>
        <v/>
      </c>
      <c r="F29" s="295" t="b">
        <f t="shared" si="2"/>
        <v>0</v>
      </c>
      <c r="G29" s="186" t="str">
        <f>'CENTRAL BIM'!O29</f>
        <v/>
      </c>
      <c r="H29" s="186" t="str">
        <f>'CENTRAL BIM'!P29</f>
        <v xml:space="preserve">  </v>
      </c>
      <c r="I29" s="292"/>
    </row>
    <row r="30" spans="2:9" ht="20.100000000000001" customHeight="1" x14ac:dyDescent="0.25">
      <c r="B30" s="305">
        <v>23</v>
      </c>
      <c r="C30" s="300" t="str">
        <f t="shared" si="0"/>
        <v/>
      </c>
      <c r="D30" s="302" t="str">
        <f>IF(ISERROR(LARGE($G$8:$G$52,23)),"",LARGE($G$8:$G$52,23))</f>
        <v/>
      </c>
      <c r="E30" s="298" t="str">
        <f t="shared" si="1"/>
        <v/>
      </c>
      <c r="F30" s="295" t="b">
        <f t="shared" si="2"/>
        <v>0</v>
      </c>
      <c r="G30" s="186" t="str">
        <f>'CENTRAL BIM'!O30</f>
        <v/>
      </c>
      <c r="H30" s="186" t="str">
        <f>'CENTRAL BIM'!P30</f>
        <v xml:space="preserve">  </v>
      </c>
      <c r="I30" s="292"/>
    </row>
    <row r="31" spans="2:9" ht="20.100000000000001" customHeight="1" x14ac:dyDescent="0.25">
      <c r="B31" s="305">
        <v>24</v>
      </c>
      <c r="C31" s="300" t="str">
        <f t="shared" si="0"/>
        <v/>
      </c>
      <c r="D31" s="302" t="str">
        <f>IF(ISERROR(LARGE($G$8:$G$52,24)),"",LARGE($G$8:$G$52,24))</f>
        <v/>
      </c>
      <c r="E31" s="298" t="str">
        <f t="shared" si="1"/>
        <v/>
      </c>
      <c r="F31" s="295" t="b">
        <f t="shared" si="2"/>
        <v>0</v>
      </c>
      <c r="G31" s="186" t="str">
        <f>'CENTRAL BIM'!O31</f>
        <v/>
      </c>
      <c r="H31" s="186" t="str">
        <f>'CENTRAL BIM'!P31</f>
        <v xml:space="preserve">  </v>
      </c>
      <c r="I31" s="292"/>
    </row>
    <row r="32" spans="2:9" ht="20.100000000000001" customHeight="1" x14ac:dyDescent="0.25">
      <c r="B32" s="305">
        <v>25</v>
      </c>
      <c r="C32" s="300" t="str">
        <f t="shared" si="0"/>
        <v/>
      </c>
      <c r="D32" s="302" t="str">
        <f>IF(ISERROR(LARGE($G$8:$G$52,25)),"",LARGE($G$8:$G$52,25))</f>
        <v/>
      </c>
      <c r="E32" s="298" t="str">
        <f t="shared" si="1"/>
        <v/>
      </c>
      <c r="F32" s="295" t="b">
        <f t="shared" si="2"/>
        <v>0</v>
      </c>
      <c r="G32" s="186" t="str">
        <f>'CENTRAL BIM'!O32</f>
        <v/>
      </c>
      <c r="H32" s="186" t="str">
        <f>'CENTRAL BIM'!P32</f>
        <v xml:space="preserve">  </v>
      </c>
      <c r="I32" s="292"/>
    </row>
    <row r="33" spans="2:9" ht="20.100000000000001" hidden="1" customHeight="1" x14ac:dyDescent="0.25">
      <c r="B33" s="305">
        <v>26</v>
      </c>
      <c r="C33" s="300" t="str">
        <f t="shared" si="0"/>
        <v/>
      </c>
      <c r="D33" s="302" t="str">
        <f>IF(ISERROR(LARGE($G$8:$G$52,26)),"",LARGE($G$8:$G$52,26))</f>
        <v/>
      </c>
      <c r="E33" s="298" t="str">
        <f t="shared" si="1"/>
        <v/>
      </c>
      <c r="F33" s="295" t="b">
        <f t="shared" si="2"/>
        <v>0</v>
      </c>
      <c r="G33" s="186" t="str">
        <f>'CENTRAL BIM'!O33</f>
        <v/>
      </c>
      <c r="H33" s="186" t="str">
        <f>'CENTRAL BIM'!P33</f>
        <v xml:space="preserve">  </v>
      </c>
      <c r="I33" s="292"/>
    </row>
    <row r="34" spans="2:9" ht="20.100000000000001" hidden="1" customHeight="1" x14ac:dyDescent="0.25">
      <c r="B34" s="305">
        <v>27</v>
      </c>
      <c r="C34" s="300" t="str">
        <f t="shared" si="0"/>
        <v/>
      </c>
      <c r="D34" s="302" t="str">
        <f>IF(ISERROR(LARGE($G$8:$G$52,27)),"",LARGE($G$8:$G$52,27))</f>
        <v/>
      </c>
      <c r="E34" s="298" t="str">
        <f t="shared" si="1"/>
        <v/>
      </c>
      <c r="F34" s="295" t="b">
        <f t="shared" si="2"/>
        <v>0</v>
      </c>
      <c r="G34" s="186" t="str">
        <f>'CENTRAL BIM'!O34</f>
        <v/>
      </c>
      <c r="H34" s="186" t="str">
        <f>'CENTRAL BIM'!P34</f>
        <v xml:space="preserve">  </v>
      </c>
      <c r="I34" s="292"/>
    </row>
    <row r="35" spans="2:9" ht="20.100000000000001" hidden="1" customHeight="1" x14ac:dyDescent="0.25">
      <c r="B35" s="305">
        <v>28</v>
      </c>
      <c r="C35" s="300" t="str">
        <f t="shared" si="0"/>
        <v/>
      </c>
      <c r="D35" s="302" t="str">
        <f>IF(ISERROR(LARGE($G$8:$G$52,28)),"",LARGE($G$8:$G$52,28))</f>
        <v/>
      </c>
      <c r="E35" s="298" t="str">
        <f t="shared" si="1"/>
        <v/>
      </c>
      <c r="F35" s="295" t="b">
        <f t="shared" si="2"/>
        <v>0</v>
      </c>
      <c r="G35" s="186" t="str">
        <f>'CENTRAL BIM'!O35</f>
        <v/>
      </c>
      <c r="H35" s="186" t="str">
        <f>'CENTRAL BIM'!P35</f>
        <v xml:space="preserve">  </v>
      </c>
      <c r="I35" s="292"/>
    </row>
    <row r="36" spans="2:9" ht="20.100000000000001" hidden="1" customHeight="1" x14ac:dyDescent="0.25">
      <c r="B36" s="305">
        <v>29</v>
      </c>
      <c r="C36" s="300" t="str">
        <f t="shared" si="0"/>
        <v/>
      </c>
      <c r="D36" s="302" t="str">
        <f>IF(ISERROR(LARGE($G$8:$G$52,29)),"",LARGE($G$8:$G$52,29))</f>
        <v/>
      </c>
      <c r="E36" s="298" t="str">
        <f t="shared" si="1"/>
        <v/>
      </c>
      <c r="F36" s="295" t="b">
        <f t="shared" si="2"/>
        <v>0</v>
      </c>
      <c r="G36" s="186" t="str">
        <f>'CENTRAL BIM'!O36</f>
        <v/>
      </c>
      <c r="H36" s="186" t="str">
        <f>'CENTRAL BIM'!P36</f>
        <v xml:space="preserve">  </v>
      </c>
      <c r="I36" s="292"/>
    </row>
    <row r="37" spans="2:9" ht="20.100000000000001" hidden="1" customHeight="1" x14ac:dyDescent="0.25">
      <c r="B37" s="305">
        <v>30</v>
      </c>
      <c r="C37" s="300" t="str">
        <f t="shared" si="0"/>
        <v/>
      </c>
      <c r="D37" s="302" t="str">
        <f>IF(ISERROR(LARGE($G$8:$G$52,30)),"",LARGE($G$8:$G$52,30))</f>
        <v/>
      </c>
      <c r="E37" s="298" t="str">
        <f t="shared" si="1"/>
        <v/>
      </c>
      <c r="F37" s="295" t="b">
        <f t="shared" si="2"/>
        <v>0</v>
      </c>
      <c r="G37" s="186" t="str">
        <f>'CENTRAL BIM'!O37</f>
        <v/>
      </c>
      <c r="H37" s="186" t="str">
        <f>'CENTRAL BIM'!P37</f>
        <v xml:space="preserve">  </v>
      </c>
      <c r="I37" s="292"/>
    </row>
    <row r="38" spans="2:9" ht="20.100000000000001" hidden="1" customHeight="1" x14ac:dyDescent="0.25">
      <c r="B38" s="305">
        <v>31</v>
      </c>
      <c r="C38" s="300" t="str">
        <f t="shared" si="0"/>
        <v/>
      </c>
      <c r="D38" s="302" t="str">
        <f>IF(ISERROR(LARGE($G$8:$G$52,31)),"",LARGE($G$8:$G$52,31))</f>
        <v/>
      </c>
      <c r="E38" s="298" t="str">
        <f t="shared" si="1"/>
        <v/>
      </c>
      <c r="F38" s="295" t="b">
        <f>IFERROR(IF(E38=1,"",IF(E38&lt;52,"EN DESARROLLO",IF(E38&lt;69,"DESARROLLO ACEPTABLE",IF(E38&lt;85,"DESARROLLO OPTIMO",IF(E38&lt;101,"DESARROLLO PLENO"))))),"")</f>
        <v>0</v>
      </c>
      <c r="G38" s="186" t="str">
        <f>'CENTRAL BIM'!O38</f>
        <v/>
      </c>
      <c r="H38" s="186" t="str">
        <f>'CENTRAL BIM'!P38</f>
        <v xml:space="preserve">  </v>
      </c>
      <c r="I38" s="292"/>
    </row>
    <row r="39" spans="2:9" ht="20.100000000000001" hidden="1" customHeight="1" x14ac:dyDescent="0.25">
      <c r="B39" s="305">
        <v>32</v>
      </c>
      <c r="C39" s="300" t="str">
        <f t="shared" si="0"/>
        <v/>
      </c>
      <c r="D39" s="302" t="str">
        <f>IF(ISERROR(LARGE($G$8:$G$52,32)),"",LARGE($G$8:$G$52,32))</f>
        <v/>
      </c>
      <c r="E39" s="298" t="str">
        <f t="shared" si="1"/>
        <v/>
      </c>
      <c r="F39" s="295" t="b">
        <f>IFERROR(IF(E39=1,"",IF(E39&lt;52,"EN DESARROLLO",IF(E39&lt;69,"DESARROLLO ACEPTABLE",IF(E39&lt;85,"DESARROLLO OPTIMO",IF(E39&lt;101,"DESARROLLO PLENO"))))),"")</f>
        <v>0</v>
      </c>
      <c r="G39" s="186" t="str">
        <f>'CENTRAL BIM'!O39</f>
        <v/>
      </c>
      <c r="H39" s="186" t="str">
        <f>'CENTRAL BIM'!P39</f>
        <v xml:space="preserve">  </v>
      </c>
      <c r="I39" s="292"/>
    </row>
    <row r="40" spans="2:9" ht="20.100000000000001" hidden="1" customHeight="1" x14ac:dyDescent="0.25">
      <c r="B40" s="305">
        <v>33</v>
      </c>
      <c r="C40" s="300" t="str">
        <f t="shared" si="0"/>
        <v/>
      </c>
      <c r="D40" s="302" t="str">
        <f>IF(ISERROR(LARGE($G$8:$G$52,33)),"",LARGE($G$8:$G$52,33))</f>
        <v/>
      </c>
      <c r="E40" s="298" t="str">
        <f t="shared" si="1"/>
        <v/>
      </c>
      <c r="F40" s="295" t="b">
        <f t="shared" si="2"/>
        <v>0</v>
      </c>
      <c r="G40" s="186" t="str">
        <f>'CENTRAL BIM'!O40</f>
        <v/>
      </c>
      <c r="H40" s="186" t="str">
        <f>'CENTRAL BIM'!P40</f>
        <v xml:space="preserve">  </v>
      </c>
      <c r="I40" s="292"/>
    </row>
    <row r="41" spans="2:9" ht="20.100000000000001" hidden="1" customHeight="1" x14ac:dyDescent="0.25">
      <c r="B41" s="305">
        <v>34</v>
      </c>
      <c r="C41" s="300" t="str">
        <f t="shared" si="0"/>
        <v/>
      </c>
      <c r="D41" s="302" t="str">
        <f>IF(ISERROR(LARGE($G$8:$G$52,34)),"",LARGE($G$8:$G$52,34))</f>
        <v/>
      </c>
      <c r="E41" s="298" t="str">
        <f t="shared" si="1"/>
        <v/>
      </c>
      <c r="F41" s="295" t="b">
        <f t="shared" si="2"/>
        <v>0</v>
      </c>
      <c r="G41" s="186" t="str">
        <f>'CENTRAL BIM'!O41</f>
        <v/>
      </c>
      <c r="H41" s="186" t="str">
        <f>'CENTRAL BIM'!P41</f>
        <v xml:space="preserve">  </v>
      </c>
      <c r="I41" s="292"/>
    </row>
    <row r="42" spans="2:9" ht="20.100000000000001" hidden="1" customHeight="1" x14ac:dyDescent="0.25">
      <c r="B42" s="305">
        <v>35</v>
      </c>
      <c r="C42" s="300" t="str">
        <f t="shared" si="0"/>
        <v/>
      </c>
      <c r="D42" s="302" t="str">
        <f>IF(ISERROR(LARGE($G$8:$G$52,35)),"",LARGE($G$8:$G$52,35))</f>
        <v/>
      </c>
      <c r="E42" s="298" t="str">
        <f t="shared" si="1"/>
        <v/>
      </c>
      <c r="F42" s="295" t="b">
        <f t="shared" si="2"/>
        <v>0</v>
      </c>
      <c r="G42" s="186" t="str">
        <f>'CENTRAL BIM'!O42</f>
        <v/>
      </c>
      <c r="H42" s="186" t="str">
        <f>'CENTRAL BIM'!P42</f>
        <v xml:space="preserve">  </v>
      </c>
      <c r="I42" s="292"/>
    </row>
    <row r="43" spans="2:9" ht="20.100000000000001" hidden="1" customHeight="1" x14ac:dyDescent="0.25">
      <c r="B43" s="305">
        <v>36</v>
      </c>
      <c r="C43" s="300" t="str">
        <f t="shared" si="0"/>
        <v/>
      </c>
      <c r="D43" s="302" t="str">
        <f>IF(ISERROR(LARGE($G$8:$G$52,36)),"",LARGE($G$8:$G$52,36))</f>
        <v/>
      </c>
      <c r="E43" s="298" t="str">
        <f t="shared" si="1"/>
        <v/>
      </c>
      <c r="F43" s="295" t="b">
        <f t="shared" si="2"/>
        <v>0</v>
      </c>
      <c r="G43" s="186" t="str">
        <f>'CENTRAL BIM'!O43</f>
        <v/>
      </c>
      <c r="H43" s="186" t="str">
        <f>'CENTRAL BIM'!P43</f>
        <v xml:space="preserve">  </v>
      </c>
      <c r="I43" s="292"/>
    </row>
    <row r="44" spans="2:9" ht="20.100000000000001" hidden="1" customHeight="1" x14ac:dyDescent="0.25">
      <c r="B44" s="305">
        <v>37</v>
      </c>
      <c r="C44" s="300" t="str">
        <f t="shared" si="0"/>
        <v/>
      </c>
      <c r="D44" s="302" t="str">
        <f>IF(ISERROR(LARGE($G$8:$G$52,37)),"",LARGE($G$8:$G$52,37))</f>
        <v/>
      </c>
      <c r="E44" s="298" t="str">
        <f t="shared" si="1"/>
        <v/>
      </c>
      <c r="F44" s="295" t="b">
        <f t="shared" si="2"/>
        <v>0</v>
      </c>
      <c r="G44" s="186" t="str">
        <f>'CENTRAL BIM'!O44</f>
        <v/>
      </c>
      <c r="H44" s="186" t="str">
        <f>'CENTRAL BIM'!P44</f>
        <v xml:space="preserve">  </v>
      </c>
      <c r="I44" s="292"/>
    </row>
    <row r="45" spans="2:9" ht="20.100000000000001" hidden="1" customHeight="1" x14ac:dyDescent="0.25">
      <c r="B45" s="305">
        <v>38</v>
      </c>
      <c r="C45" s="300" t="str">
        <f t="shared" si="0"/>
        <v/>
      </c>
      <c r="D45" s="302" t="str">
        <f>IF(ISERROR(LARGE($G$8:$G$52,38)),"",LARGE($G$8:$G$52,38))</f>
        <v/>
      </c>
      <c r="E45" s="298" t="str">
        <f t="shared" si="1"/>
        <v/>
      </c>
      <c r="F45" s="295" t="b">
        <f t="shared" si="2"/>
        <v>0</v>
      </c>
      <c r="G45" s="186" t="str">
        <f>'CENTRAL BIM'!O45</f>
        <v/>
      </c>
      <c r="H45" s="186" t="str">
        <f>'CENTRAL BIM'!P45</f>
        <v xml:space="preserve">  </v>
      </c>
      <c r="I45" s="292"/>
    </row>
    <row r="46" spans="2:9" ht="20.100000000000001" hidden="1" customHeight="1" x14ac:dyDescent="0.25">
      <c r="B46" s="305">
        <v>39</v>
      </c>
      <c r="C46" s="300" t="str">
        <f t="shared" si="0"/>
        <v/>
      </c>
      <c r="D46" s="302" t="str">
        <f>IF(ISERROR(LARGE($G$8:$G$52,39)),"",LARGE($G$8:$G$52,39))</f>
        <v/>
      </c>
      <c r="E46" s="298" t="str">
        <f t="shared" si="1"/>
        <v/>
      </c>
      <c r="F46" s="295" t="b">
        <f t="shared" si="2"/>
        <v>0</v>
      </c>
      <c r="G46" s="186" t="str">
        <f>'CENTRAL BIM'!O46</f>
        <v/>
      </c>
      <c r="H46" s="186" t="str">
        <f>'CENTRAL BIM'!P46</f>
        <v xml:space="preserve">  </v>
      </c>
      <c r="I46" s="292"/>
    </row>
    <row r="47" spans="2:9" ht="20.100000000000001" hidden="1" customHeight="1" x14ac:dyDescent="0.25">
      <c r="B47" s="305">
        <v>40</v>
      </c>
      <c r="C47" s="300" t="str">
        <f t="shared" si="0"/>
        <v/>
      </c>
      <c r="D47" s="302" t="str">
        <f>IF(ISERROR(LARGE($G$8:$G$52,40)),"",LARGE($G$8:$G$52,40))</f>
        <v/>
      </c>
      <c r="E47" s="298" t="str">
        <f t="shared" si="1"/>
        <v/>
      </c>
      <c r="F47" s="295" t="b">
        <f t="shared" si="2"/>
        <v>0</v>
      </c>
      <c r="G47" s="186" t="str">
        <f>'CENTRAL BIM'!O47</f>
        <v/>
      </c>
      <c r="H47" s="186" t="str">
        <f>'CENTRAL BIM'!P47</f>
        <v xml:space="preserve">  </v>
      </c>
      <c r="I47" s="292"/>
    </row>
    <row r="48" spans="2:9" ht="18" hidden="1" customHeight="1" x14ac:dyDescent="0.25">
      <c r="B48" s="305">
        <v>41</v>
      </c>
      <c r="C48" s="300" t="str">
        <f t="shared" si="0"/>
        <v/>
      </c>
      <c r="D48" s="302" t="str">
        <f>IF(ISERROR(LARGE($G$8:$G$52,41)),"",LARGE($G$8:$G$52,41))</f>
        <v/>
      </c>
      <c r="E48" s="298" t="str">
        <f t="shared" si="1"/>
        <v/>
      </c>
      <c r="F48" s="295" t="b">
        <f t="shared" si="2"/>
        <v>0</v>
      </c>
      <c r="G48" s="186" t="str">
        <f>'CENTRAL BIM'!O48</f>
        <v/>
      </c>
      <c r="H48" s="186" t="str">
        <f>'CENTRAL BIM'!P48</f>
        <v xml:space="preserve">  </v>
      </c>
      <c r="I48" s="292"/>
    </row>
    <row r="49" spans="2:9" ht="18" hidden="1" customHeight="1" x14ac:dyDescent="0.25">
      <c r="B49" s="305">
        <v>42</v>
      </c>
      <c r="C49" s="300" t="str">
        <f t="shared" si="0"/>
        <v/>
      </c>
      <c r="D49" s="302" t="str">
        <f>IF(ISERROR(LARGE($G$8:$G$52,42)),"",LARGE($G$8:$G$52,42))</f>
        <v/>
      </c>
      <c r="E49" s="298" t="str">
        <f t="shared" si="1"/>
        <v/>
      </c>
      <c r="F49" s="295" t="b">
        <f t="shared" si="2"/>
        <v>0</v>
      </c>
      <c r="G49" s="186" t="str">
        <f>'CENTRAL BIM'!O49</f>
        <v/>
      </c>
      <c r="H49" s="186" t="str">
        <f>'CENTRAL BIM'!P49</f>
        <v xml:space="preserve">  </v>
      </c>
      <c r="I49" s="292"/>
    </row>
    <row r="50" spans="2:9" ht="18" hidden="1" customHeight="1" x14ac:dyDescent="0.25">
      <c r="B50" s="305">
        <v>43</v>
      </c>
      <c r="C50" s="300" t="str">
        <f t="shared" si="0"/>
        <v/>
      </c>
      <c r="D50" s="302" t="str">
        <f>IF(ISERROR(LARGE($G$8:$G$52,43)),"",LARGE($G$8:$G$52,43))</f>
        <v/>
      </c>
      <c r="E50" s="298" t="str">
        <f t="shared" si="1"/>
        <v/>
      </c>
      <c r="F50" s="295" t="b">
        <f t="shared" si="2"/>
        <v>0</v>
      </c>
      <c r="G50" s="186" t="str">
        <f>'CENTRAL BIM'!O50</f>
        <v/>
      </c>
      <c r="H50" s="186" t="str">
        <f>'CENTRAL BIM'!P50</f>
        <v xml:space="preserve">  </v>
      </c>
      <c r="I50" s="292"/>
    </row>
    <row r="51" spans="2:9" ht="18" hidden="1" customHeight="1" x14ac:dyDescent="0.25">
      <c r="B51" s="305">
        <v>44</v>
      </c>
      <c r="C51" s="300" t="str">
        <f t="shared" si="0"/>
        <v/>
      </c>
      <c r="D51" s="302" t="str">
        <f>IF(ISERROR(LARGE($G$8:$G$52,44)),"",LARGE($G$8:$G$52,44))</f>
        <v/>
      </c>
      <c r="E51" s="298" t="str">
        <f t="shared" si="1"/>
        <v/>
      </c>
      <c r="F51" s="295" t="b">
        <f t="shared" si="2"/>
        <v>0</v>
      </c>
      <c r="G51" s="186" t="str">
        <f>'CENTRAL BIM'!O51</f>
        <v/>
      </c>
      <c r="H51" s="186" t="str">
        <f>'CENTRAL BIM'!P51</f>
        <v xml:space="preserve">  </v>
      </c>
      <c r="I51" s="292"/>
    </row>
    <row r="52" spans="2:9" ht="18" hidden="1" customHeight="1" x14ac:dyDescent="0.25">
      <c r="B52" s="305">
        <v>45</v>
      </c>
      <c r="C52" s="300" t="str">
        <f t="shared" si="0"/>
        <v/>
      </c>
      <c r="D52" s="302" t="str">
        <f>IF(ISERROR(LARGE($G$8:$G$52,45)),"",LARGE($G$8:$G$52,45))</f>
        <v/>
      </c>
      <c r="E52" s="298" t="str">
        <f t="shared" si="1"/>
        <v/>
      </c>
      <c r="F52" s="295" t="b">
        <f t="shared" si="2"/>
        <v>0</v>
      </c>
      <c r="G52" s="186" t="str">
        <f>'CENTRAL BIM'!O52</f>
        <v/>
      </c>
      <c r="H52" s="186" t="str">
        <f>'CENTRAL BIM'!P52</f>
        <v xml:space="preserve">  </v>
      </c>
      <c r="I52" s="292"/>
    </row>
  </sheetData>
  <sheetProtection sheet="1" objects="1" scenarios="1" formatCells="0" formatColumns="0" formatRows="0"/>
  <mergeCells count="3">
    <mergeCell ref="B4:F4"/>
    <mergeCell ref="B5:F5"/>
    <mergeCell ref="B2:F2"/>
  </mergeCells>
  <conditionalFormatting sqref="D8:D5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{0807E3A4-F4C3-4C62-BBFD-01B2A707EAC6}</x14:id>
        </ext>
      </extLst>
    </cfRule>
    <cfRule type="cellIs" dxfId="4" priority="4" operator="between">
      <formula>1</formula>
      <formula>50</formula>
    </cfRule>
  </conditionalFormatting>
  <conditionalFormatting sqref="F8:F52">
    <cfRule type="containsText" dxfId="3" priority="3" operator="containsText" text="EN DESARROLLO">
      <formula>NOT(ISERROR(SEARCH("EN DESARROLLO",F8)))</formula>
    </cfRule>
  </conditionalFormatting>
  <conditionalFormatting sqref="G8:H52">
    <cfRule type="cellIs" dxfId="2" priority="2" operator="between">
      <formula>1</formula>
      <formula>50</formula>
    </cfRule>
  </conditionalFormatting>
  <printOptions horizontalCentered="1"/>
  <pageMargins left="0.47244094488188981" right="0.23622047244094491" top="0.31496062992125984" bottom="0.11811023622047245" header="0.23622047244094491" footer="0.11811023622047245"/>
  <pageSetup paperSize="256" scale="88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07E3A4-F4C3-4C62-BBFD-01B2A707EAC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D8:D52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55549-1A62-4AD7-8E9B-B77EFD8B1C97}">
  <sheetPr>
    <tabColor theme="9" tint="-0.499984740745262"/>
    <pageSetUpPr fitToPage="1"/>
  </sheetPr>
  <dimension ref="A1:BU58"/>
  <sheetViews>
    <sheetView view="pageBreakPreview" zoomScale="160" zoomScaleNormal="100" zoomScaleSheetLayoutView="160" zoomScalePageLayoutView="140" workbookViewId="0">
      <selection activeCell="I4" sqref="I4"/>
    </sheetView>
  </sheetViews>
  <sheetFormatPr baseColWidth="10" defaultRowHeight="15" x14ac:dyDescent="0.25"/>
  <cols>
    <col min="1" max="1" width="2.28515625" customWidth="1"/>
    <col min="2" max="2" width="24.140625" customWidth="1"/>
    <col min="3" max="72" width="1.7109375" customWidth="1"/>
    <col min="73" max="73" width="3.140625" customWidth="1"/>
    <col min="74" max="136" width="2" customWidth="1"/>
  </cols>
  <sheetData>
    <row r="1" spans="1:73" ht="11.25" customHeight="1" x14ac:dyDescent="0.25">
      <c r="A1" s="21" t="str">
        <f>NOMINA!$F$1</f>
        <v>U.E. "BEATRIZ HARTMANN DE BEDREGAL"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</row>
    <row r="2" spans="1:73" ht="24.75" customHeight="1" x14ac:dyDescent="0.25">
      <c r="A2" s="412" t="s">
        <v>177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  <c r="U2" s="412"/>
      <c r="V2" s="412"/>
      <c r="W2" s="412"/>
      <c r="X2" s="412"/>
      <c r="Y2" s="412"/>
      <c r="Z2" s="412"/>
      <c r="AA2" s="412"/>
      <c r="AB2" s="412"/>
      <c r="AC2" s="412"/>
      <c r="AD2" s="412"/>
      <c r="AE2" s="412"/>
      <c r="AF2" s="412"/>
      <c r="AG2" s="412"/>
      <c r="AH2" s="412"/>
      <c r="AI2" s="412"/>
      <c r="AJ2" s="412"/>
      <c r="AK2" s="412"/>
      <c r="AL2" s="412"/>
      <c r="AM2" s="412"/>
      <c r="AN2" s="412"/>
      <c r="AO2" s="412"/>
      <c r="AP2" s="412"/>
      <c r="AQ2" s="412"/>
      <c r="AR2" s="412"/>
      <c r="AS2" s="412"/>
      <c r="AT2" s="412"/>
      <c r="AU2" s="412"/>
      <c r="AV2" s="412"/>
      <c r="AW2" s="412"/>
      <c r="AX2" s="412"/>
      <c r="AY2" s="412"/>
      <c r="AZ2" s="412"/>
      <c r="BA2" s="412"/>
      <c r="BB2" s="412"/>
      <c r="BC2" s="412"/>
      <c r="BD2" s="412"/>
      <c r="BE2" s="412"/>
      <c r="BF2" s="412"/>
      <c r="BG2" s="412"/>
      <c r="BH2" s="412"/>
      <c r="BI2" s="412"/>
      <c r="BJ2" s="412"/>
      <c r="BK2" s="412"/>
      <c r="BL2" s="412"/>
      <c r="BM2" s="412"/>
      <c r="BN2" s="412"/>
      <c r="BO2" s="412"/>
      <c r="BP2" s="412"/>
      <c r="BQ2" s="412"/>
      <c r="BR2" s="412"/>
      <c r="BS2" s="412"/>
      <c r="BT2" s="412"/>
      <c r="BU2" s="412"/>
    </row>
    <row r="3" spans="1:73" ht="24.75" customHeight="1" x14ac:dyDescent="0.25">
      <c r="A3" s="133"/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3"/>
      <c r="BE3" s="133"/>
      <c r="BF3" s="133"/>
      <c r="BG3" s="133"/>
      <c r="BH3" s="133"/>
      <c r="BI3" s="133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</row>
    <row r="4" spans="1:73" s="154" customFormat="1" ht="21.75" customHeight="1" x14ac:dyDescent="0.25">
      <c r="A4" s="151" t="str">
        <f>NOMINA!$C$1</f>
        <v>PROFESOR(A): SARA VALDIVIA ARANCIBIA</v>
      </c>
      <c r="B4" s="152"/>
      <c r="C4" s="152"/>
      <c r="D4" s="152"/>
      <c r="E4" s="153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1" t="str">
        <f>NOMINA!$C$2</f>
        <v>CURSO: 5º "A" PRIMARIA</v>
      </c>
      <c r="Y4" s="152"/>
      <c r="Z4" s="153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1" t="str">
        <f>NOMINA!$C$4</f>
        <v>GESTIÓN: 2024</v>
      </c>
      <c r="AS4" s="152"/>
      <c r="AT4" s="153"/>
      <c r="AU4" s="153"/>
      <c r="AV4" s="152"/>
      <c r="AW4" s="152"/>
      <c r="AX4" s="152"/>
      <c r="AY4" s="152"/>
      <c r="AZ4" s="152"/>
      <c r="BA4" s="152"/>
      <c r="BB4" s="152"/>
      <c r="BC4" s="152"/>
      <c r="BD4" s="152"/>
      <c r="BE4" s="152"/>
      <c r="BF4" s="152"/>
      <c r="BG4" s="152"/>
      <c r="BH4" s="152"/>
      <c r="BI4" s="152"/>
      <c r="BJ4" s="152"/>
      <c r="BK4" s="152"/>
      <c r="BL4" s="152"/>
      <c r="BM4" s="152"/>
      <c r="BN4" s="152"/>
      <c r="BO4" s="152"/>
      <c r="BP4" s="152"/>
      <c r="BQ4" s="152"/>
      <c r="BR4" s="152"/>
      <c r="BS4" s="152"/>
      <c r="BT4" s="152"/>
    </row>
    <row r="5" spans="1:73" s="36" customFormat="1" ht="17.25" customHeight="1" x14ac:dyDescent="0.25">
      <c r="A5" s="415" t="s">
        <v>0</v>
      </c>
      <c r="B5" s="416" t="s">
        <v>181</v>
      </c>
      <c r="C5" s="422" t="s">
        <v>31</v>
      </c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7"/>
      <c r="U5" s="417"/>
      <c r="V5" s="406" t="s">
        <v>32</v>
      </c>
      <c r="W5" s="407"/>
      <c r="X5" s="407"/>
      <c r="Y5" s="407"/>
      <c r="Z5" s="407"/>
      <c r="AA5" s="407"/>
      <c r="AB5" s="407"/>
      <c r="AC5" s="407"/>
      <c r="AD5" s="407"/>
      <c r="AE5" s="407"/>
      <c r="AF5" s="407"/>
      <c r="AG5" s="407"/>
      <c r="AH5" s="407"/>
      <c r="AI5" s="407"/>
      <c r="AJ5" s="407"/>
      <c r="AK5" s="407"/>
      <c r="AL5" s="407"/>
      <c r="AM5" s="407"/>
      <c r="AN5" s="407"/>
      <c r="AO5" s="407"/>
      <c r="AP5" s="407"/>
      <c r="AQ5" s="406" t="s">
        <v>30</v>
      </c>
      <c r="AR5" s="407"/>
      <c r="AS5" s="407"/>
      <c r="AT5" s="407"/>
      <c r="AU5" s="407"/>
      <c r="AV5" s="407"/>
      <c r="AW5" s="407"/>
      <c r="AX5" s="407"/>
      <c r="AY5" s="407"/>
      <c r="AZ5" s="407"/>
      <c r="BA5" s="407"/>
      <c r="BB5" s="407"/>
      <c r="BC5" s="407"/>
      <c r="BD5" s="407"/>
      <c r="BE5" s="407"/>
      <c r="BF5" s="407"/>
      <c r="BG5" s="407"/>
      <c r="BH5" s="407"/>
      <c r="BI5" s="407"/>
      <c r="BJ5" s="407"/>
      <c r="BK5" s="407"/>
      <c r="BL5" s="417"/>
      <c r="BM5" s="406" t="s">
        <v>175</v>
      </c>
      <c r="BN5" s="407"/>
      <c r="BO5" s="407"/>
      <c r="BP5" s="407"/>
      <c r="BQ5" s="407"/>
      <c r="BR5" s="407"/>
      <c r="BS5" s="407"/>
      <c r="BT5" s="407"/>
      <c r="BU5" s="399" t="s">
        <v>33</v>
      </c>
    </row>
    <row r="6" spans="1:73" s="36" customFormat="1" ht="17.25" customHeight="1" x14ac:dyDescent="0.25">
      <c r="A6" s="415"/>
      <c r="B6" s="416"/>
      <c r="C6" s="247" t="s">
        <v>98</v>
      </c>
      <c r="D6" s="246" t="s">
        <v>26</v>
      </c>
      <c r="E6" s="246" t="s">
        <v>403</v>
      </c>
      <c r="F6" s="246" t="s">
        <v>99</v>
      </c>
      <c r="G6" s="246" t="s">
        <v>25</v>
      </c>
      <c r="H6" s="247" t="s">
        <v>98</v>
      </c>
      <c r="I6" s="246" t="s">
        <v>26</v>
      </c>
      <c r="J6" s="246" t="s">
        <v>403</v>
      </c>
      <c r="K6" s="246" t="s">
        <v>99</v>
      </c>
      <c r="L6" s="246" t="s">
        <v>25</v>
      </c>
      <c r="M6" s="247" t="s">
        <v>98</v>
      </c>
      <c r="N6" s="246" t="s">
        <v>26</v>
      </c>
      <c r="O6" s="246" t="s">
        <v>403</v>
      </c>
      <c r="P6" s="246" t="s">
        <v>99</v>
      </c>
      <c r="Q6" s="246" t="s">
        <v>25</v>
      </c>
      <c r="R6" s="247" t="s">
        <v>98</v>
      </c>
      <c r="S6" s="246" t="s">
        <v>26</v>
      </c>
      <c r="T6" s="246" t="s">
        <v>403</v>
      </c>
      <c r="U6" s="250" t="s">
        <v>99</v>
      </c>
      <c r="V6" s="252" t="s">
        <v>25</v>
      </c>
      <c r="W6" s="247" t="s">
        <v>98</v>
      </c>
      <c r="X6" s="246" t="s">
        <v>26</v>
      </c>
      <c r="Y6" s="246" t="s">
        <v>403</v>
      </c>
      <c r="Z6" s="246" t="s">
        <v>99</v>
      </c>
      <c r="AA6" s="246" t="s">
        <v>25</v>
      </c>
      <c r="AB6" s="247" t="s">
        <v>98</v>
      </c>
      <c r="AC6" s="246" t="s">
        <v>26</v>
      </c>
      <c r="AD6" s="246" t="s">
        <v>403</v>
      </c>
      <c r="AE6" s="246" t="s">
        <v>99</v>
      </c>
      <c r="AF6" s="246" t="s">
        <v>25</v>
      </c>
      <c r="AG6" s="247" t="s">
        <v>98</v>
      </c>
      <c r="AH6" s="246" t="s">
        <v>26</v>
      </c>
      <c r="AI6" s="246" t="s">
        <v>403</v>
      </c>
      <c r="AJ6" s="246" t="s">
        <v>99</v>
      </c>
      <c r="AK6" s="246" t="s">
        <v>25</v>
      </c>
      <c r="AL6" s="247" t="s">
        <v>98</v>
      </c>
      <c r="AM6" s="246" t="s">
        <v>26</v>
      </c>
      <c r="AN6" s="246" t="s">
        <v>403</v>
      </c>
      <c r="AO6" s="246" t="s">
        <v>99</v>
      </c>
      <c r="AP6" s="250" t="s">
        <v>25</v>
      </c>
      <c r="AQ6" s="253" t="s">
        <v>98</v>
      </c>
      <c r="AR6" s="246" t="s">
        <v>26</v>
      </c>
      <c r="AS6" s="246" t="s">
        <v>403</v>
      </c>
      <c r="AT6" s="246" t="s">
        <v>99</v>
      </c>
      <c r="AU6" s="246" t="s">
        <v>25</v>
      </c>
      <c r="AV6" s="247" t="s">
        <v>98</v>
      </c>
      <c r="AW6" s="246" t="s">
        <v>26</v>
      </c>
      <c r="AX6" s="246" t="s">
        <v>403</v>
      </c>
      <c r="AY6" s="246" t="s">
        <v>99</v>
      </c>
      <c r="AZ6" s="246" t="s">
        <v>25</v>
      </c>
      <c r="BA6" s="247" t="s">
        <v>98</v>
      </c>
      <c r="BB6" s="246" t="s">
        <v>26</v>
      </c>
      <c r="BC6" s="246" t="s">
        <v>403</v>
      </c>
      <c r="BD6" s="246" t="s">
        <v>99</v>
      </c>
      <c r="BE6" s="246" t="s">
        <v>25</v>
      </c>
      <c r="BF6" s="247" t="s">
        <v>98</v>
      </c>
      <c r="BG6" s="246" t="s">
        <v>26</v>
      </c>
      <c r="BH6" s="246" t="s">
        <v>403</v>
      </c>
      <c r="BI6" s="246" t="s">
        <v>99</v>
      </c>
      <c r="BJ6" s="246" t="s">
        <v>25</v>
      </c>
      <c r="BK6" s="247" t="s">
        <v>98</v>
      </c>
      <c r="BL6" s="250" t="s">
        <v>26</v>
      </c>
      <c r="BM6" s="252" t="s">
        <v>403</v>
      </c>
      <c r="BN6" s="246" t="s">
        <v>99</v>
      </c>
      <c r="BO6" s="246" t="s">
        <v>25</v>
      </c>
      <c r="BP6" s="247" t="s">
        <v>98</v>
      </c>
      <c r="BQ6" s="246" t="s">
        <v>26</v>
      </c>
      <c r="BR6" s="246" t="s">
        <v>403</v>
      </c>
      <c r="BS6" s="246" t="s">
        <v>99</v>
      </c>
      <c r="BT6" s="246" t="s">
        <v>25</v>
      </c>
      <c r="BU6" s="400"/>
    </row>
    <row r="7" spans="1:73" s="36" customFormat="1" ht="17.25" customHeight="1" x14ac:dyDescent="0.25">
      <c r="A7" s="415"/>
      <c r="B7" s="416"/>
      <c r="C7" s="246">
        <v>5</v>
      </c>
      <c r="D7" s="246">
        <v>6</v>
      </c>
      <c r="E7" s="246">
        <v>7</v>
      </c>
      <c r="F7" s="246">
        <v>8</v>
      </c>
      <c r="G7" s="246">
        <v>9</v>
      </c>
      <c r="H7" s="246">
        <v>12</v>
      </c>
      <c r="I7" s="246">
        <v>13</v>
      </c>
      <c r="J7" s="246">
        <v>14</v>
      </c>
      <c r="K7" s="246">
        <v>15</v>
      </c>
      <c r="L7" s="246">
        <v>16</v>
      </c>
      <c r="M7" s="246">
        <v>19</v>
      </c>
      <c r="N7" s="246">
        <v>20</v>
      </c>
      <c r="O7" s="246">
        <v>21</v>
      </c>
      <c r="P7" s="246">
        <v>22</v>
      </c>
      <c r="Q7" s="246">
        <v>23</v>
      </c>
      <c r="R7" s="246">
        <v>26</v>
      </c>
      <c r="S7" s="246">
        <v>27</v>
      </c>
      <c r="T7" s="246">
        <v>28</v>
      </c>
      <c r="U7" s="250">
        <v>29</v>
      </c>
      <c r="V7" s="252">
        <v>1</v>
      </c>
      <c r="W7" s="246">
        <v>4</v>
      </c>
      <c r="X7" s="246">
        <v>5</v>
      </c>
      <c r="Y7" s="246">
        <v>6</v>
      </c>
      <c r="Z7" s="246">
        <v>7</v>
      </c>
      <c r="AA7" s="246">
        <v>8</v>
      </c>
      <c r="AB7" s="246">
        <v>11</v>
      </c>
      <c r="AC7" s="246">
        <v>12</v>
      </c>
      <c r="AD7" s="246">
        <v>13</v>
      </c>
      <c r="AE7" s="246">
        <v>14</v>
      </c>
      <c r="AF7" s="246">
        <v>15</v>
      </c>
      <c r="AG7" s="246">
        <v>18</v>
      </c>
      <c r="AH7" s="246">
        <v>19</v>
      </c>
      <c r="AI7" s="246">
        <v>20</v>
      </c>
      <c r="AJ7" s="246">
        <v>21</v>
      </c>
      <c r="AK7" s="246">
        <v>22</v>
      </c>
      <c r="AL7" s="246">
        <v>25</v>
      </c>
      <c r="AM7" s="246">
        <v>26</v>
      </c>
      <c r="AN7" s="246">
        <v>27</v>
      </c>
      <c r="AO7" s="246">
        <v>28</v>
      </c>
      <c r="AP7" s="250">
        <v>29</v>
      </c>
      <c r="AQ7" s="252">
        <v>1</v>
      </c>
      <c r="AR7" s="246">
        <v>2</v>
      </c>
      <c r="AS7" s="246">
        <v>3</v>
      </c>
      <c r="AT7" s="246">
        <v>4</v>
      </c>
      <c r="AU7" s="246">
        <v>5</v>
      </c>
      <c r="AV7" s="246">
        <v>8</v>
      </c>
      <c r="AW7" s="246">
        <v>9</v>
      </c>
      <c r="AX7" s="246">
        <v>10</v>
      </c>
      <c r="AY7" s="246">
        <v>11</v>
      </c>
      <c r="AZ7" s="246">
        <v>12</v>
      </c>
      <c r="BA7" s="246">
        <v>15</v>
      </c>
      <c r="BB7" s="246">
        <v>16</v>
      </c>
      <c r="BC7" s="246">
        <v>17</v>
      </c>
      <c r="BD7" s="246">
        <v>18</v>
      </c>
      <c r="BE7" s="246">
        <v>19</v>
      </c>
      <c r="BF7" s="246">
        <v>22</v>
      </c>
      <c r="BG7" s="246">
        <v>23</v>
      </c>
      <c r="BH7" s="246">
        <v>24</v>
      </c>
      <c r="BI7" s="246">
        <v>25</v>
      </c>
      <c r="BJ7" s="246">
        <v>26</v>
      </c>
      <c r="BK7" s="246">
        <v>29</v>
      </c>
      <c r="BL7" s="250">
        <v>30</v>
      </c>
      <c r="BM7" s="252">
        <v>1</v>
      </c>
      <c r="BN7" s="246">
        <v>2</v>
      </c>
      <c r="BO7" s="246">
        <v>3</v>
      </c>
      <c r="BP7" s="246">
        <v>6</v>
      </c>
      <c r="BQ7" s="246">
        <v>7</v>
      </c>
      <c r="BR7" s="246">
        <v>8</v>
      </c>
      <c r="BS7" s="246">
        <v>9</v>
      </c>
      <c r="BT7" s="246">
        <v>10</v>
      </c>
      <c r="BU7" s="401"/>
    </row>
    <row r="8" spans="1:73" ht="17.100000000000001" customHeight="1" x14ac:dyDescent="0.25">
      <c r="A8" s="98">
        <v>1</v>
      </c>
      <c r="B8" s="150" t="str">
        <f>IF(NOMINA!B1="","",NOMINA!B1)</f>
        <v xml:space="preserve"> TORREZ CAMILA VICTORIA</v>
      </c>
      <c r="C8" s="248"/>
      <c r="D8" s="249"/>
      <c r="E8" s="249"/>
      <c r="F8" s="249"/>
      <c r="G8" s="249"/>
      <c r="H8" s="249"/>
      <c r="I8" s="249"/>
      <c r="J8" s="249"/>
      <c r="K8" s="249"/>
      <c r="L8" s="249"/>
      <c r="M8" s="249"/>
      <c r="N8" s="249"/>
      <c r="O8" s="249"/>
      <c r="P8" s="249"/>
      <c r="Q8" s="249"/>
      <c r="R8" s="249"/>
      <c r="S8" s="249"/>
      <c r="T8" s="249"/>
      <c r="U8" s="254"/>
      <c r="V8" s="277"/>
      <c r="W8" s="249"/>
      <c r="X8" s="249"/>
      <c r="Y8" s="249"/>
      <c r="Z8" s="249"/>
      <c r="AA8" s="249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78"/>
      <c r="AQ8" s="277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78"/>
      <c r="BM8" s="277"/>
      <c r="BN8" s="249"/>
      <c r="BO8" s="249"/>
      <c r="BP8" s="249"/>
      <c r="BQ8" s="249"/>
      <c r="BR8" s="249"/>
      <c r="BS8" s="249"/>
      <c r="BT8" s="249"/>
      <c r="BU8" s="117"/>
    </row>
    <row r="9" spans="1:73" ht="17.100000000000001" customHeight="1" x14ac:dyDescent="0.25">
      <c r="A9" s="98">
        <v>2</v>
      </c>
      <c r="B9" s="150" t="str">
        <f>IF(NOMINA!B2="","",NOMINA!B2)</f>
        <v>AZERO BLANCO SARAH JOYCE</v>
      </c>
      <c r="C9" s="248"/>
      <c r="D9" s="249"/>
      <c r="E9" s="249"/>
      <c r="F9" s="249"/>
      <c r="G9" s="249"/>
      <c r="H9" s="249"/>
      <c r="I9" s="249"/>
      <c r="J9" s="249"/>
      <c r="K9" s="249"/>
      <c r="L9" s="249"/>
      <c r="M9" s="249"/>
      <c r="N9" s="249"/>
      <c r="O9" s="249"/>
      <c r="P9" s="249"/>
      <c r="Q9" s="249"/>
      <c r="R9" s="249"/>
      <c r="S9" s="249"/>
      <c r="T9" s="249"/>
      <c r="U9" s="254"/>
      <c r="V9" s="277"/>
      <c r="W9" s="249"/>
      <c r="X9" s="249"/>
      <c r="Y9" s="249"/>
      <c r="Z9" s="249"/>
      <c r="AA9" s="249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78"/>
      <c r="AQ9" s="277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78"/>
      <c r="BM9" s="277"/>
      <c r="BN9" s="249"/>
      <c r="BO9" s="249"/>
      <c r="BP9" s="249"/>
      <c r="BQ9" s="249"/>
      <c r="BR9" s="249"/>
      <c r="BS9" s="249"/>
      <c r="BT9" s="249"/>
      <c r="BU9" s="117"/>
    </row>
    <row r="10" spans="1:73" ht="17.100000000000001" customHeight="1" x14ac:dyDescent="0.25">
      <c r="A10" s="98">
        <v>3</v>
      </c>
      <c r="B10" s="150" t="str">
        <f>IF(NOMINA!B3="","",NOMINA!B3)</f>
        <v xml:space="preserve">BAUTISTA MITA RODRIGO </v>
      </c>
      <c r="C10" s="248"/>
      <c r="D10" s="249"/>
      <c r="E10" s="249"/>
      <c r="F10" s="249"/>
      <c r="G10" s="249"/>
      <c r="H10" s="249"/>
      <c r="I10" s="249"/>
      <c r="J10" s="249"/>
      <c r="K10" s="249"/>
      <c r="L10" s="249"/>
      <c r="M10" s="249"/>
      <c r="N10" s="249"/>
      <c r="O10" s="249"/>
      <c r="P10" s="249"/>
      <c r="Q10" s="249"/>
      <c r="R10" s="249"/>
      <c r="S10" s="249"/>
      <c r="T10" s="249"/>
      <c r="U10" s="254"/>
      <c r="V10" s="277"/>
      <c r="W10" s="249"/>
      <c r="X10" s="249"/>
      <c r="Y10" s="249"/>
      <c r="Z10" s="249"/>
      <c r="AA10" s="249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78"/>
      <c r="AQ10" s="277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78"/>
      <c r="BM10" s="277"/>
      <c r="BN10" s="249"/>
      <c r="BO10" s="249"/>
      <c r="BP10" s="249"/>
      <c r="BQ10" s="249"/>
      <c r="BR10" s="249"/>
      <c r="BS10" s="249"/>
      <c r="BT10" s="249"/>
      <c r="BU10" s="117"/>
    </row>
    <row r="11" spans="1:73" ht="17.100000000000001" customHeight="1" x14ac:dyDescent="0.25">
      <c r="A11" s="98">
        <v>4</v>
      </c>
      <c r="B11" s="150" t="str">
        <f>IF(NOMINA!B4="","",NOMINA!B4)</f>
        <v>CANSECO PEREDO ANGELINA ISABELLA</v>
      </c>
      <c r="C11" s="248"/>
      <c r="D11" s="249"/>
      <c r="E11" s="249"/>
      <c r="F11" s="249"/>
      <c r="G11" s="249"/>
      <c r="H11" s="249"/>
      <c r="I11" s="249"/>
      <c r="J11" s="249"/>
      <c r="K11" s="249"/>
      <c r="L11" s="249"/>
      <c r="M11" s="249"/>
      <c r="N11" s="249"/>
      <c r="O11" s="249"/>
      <c r="P11" s="249"/>
      <c r="Q11" s="249"/>
      <c r="R11" s="249"/>
      <c r="S11" s="249"/>
      <c r="T11" s="249"/>
      <c r="U11" s="254"/>
      <c r="V11" s="277"/>
      <c r="W11" s="249"/>
      <c r="X11" s="249"/>
      <c r="Y11" s="249"/>
      <c r="Z11" s="249"/>
      <c r="AA11" s="249"/>
      <c r="AB11" s="249"/>
      <c r="AC11" s="249"/>
      <c r="AD11" s="249"/>
      <c r="AE11" s="249"/>
      <c r="AF11" s="249"/>
      <c r="AG11" s="249"/>
      <c r="AH11" s="249"/>
      <c r="AI11" s="249"/>
      <c r="AJ11" s="279"/>
      <c r="AK11" s="249"/>
      <c r="AL11" s="249"/>
      <c r="AM11" s="249"/>
      <c r="AN11" s="249"/>
      <c r="AO11" s="249"/>
      <c r="AP11" s="278"/>
      <c r="AQ11" s="277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78"/>
      <c r="BM11" s="277"/>
      <c r="BN11" s="249"/>
      <c r="BO11" s="249"/>
      <c r="BP11" s="249"/>
      <c r="BQ11" s="249"/>
      <c r="BR11" s="249"/>
      <c r="BS11" s="249"/>
      <c r="BT11" s="249"/>
      <c r="BU11" s="117"/>
    </row>
    <row r="12" spans="1:73" ht="17.100000000000001" customHeight="1" x14ac:dyDescent="0.25">
      <c r="A12" s="98">
        <v>5</v>
      </c>
      <c r="B12" s="150" t="str">
        <f>IF(NOMINA!B5="","",NOMINA!B5)</f>
        <v>CERVANTES GUTIERREZ LUIS FERNANDO</v>
      </c>
      <c r="C12" s="248"/>
      <c r="D12" s="249"/>
      <c r="E12" s="249"/>
      <c r="F12" s="249"/>
      <c r="G12" s="249"/>
      <c r="H12" s="249"/>
      <c r="I12" s="249"/>
      <c r="J12" s="249"/>
      <c r="K12" s="249"/>
      <c r="L12" s="249"/>
      <c r="M12" s="249"/>
      <c r="N12" s="249"/>
      <c r="O12" s="249"/>
      <c r="P12" s="249"/>
      <c r="Q12" s="249"/>
      <c r="R12" s="249"/>
      <c r="S12" s="249"/>
      <c r="T12" s="249"/>
      <c r="U12" s="254"/>
      <c r="V12" s="277"/>
      <c r="W12" s="249"/>
      <c r="X12" s="249"/>
      <c r="Y12" s="249"/>
      <c r="Z12" s="249"/>
      <c r="AA12" s="249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78"/>
      <c r="AQ12" s="277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78"/>
      <c r="BM12" s="277"/>
      <c r="BN12" s="249"/>
      <c r="BO12" s="249"/>
      <c r="BP12" s="249"/>
      <c r="BQ12" s="249"/>
      <c r="BR12" s="249"/>
      <c r="BS12" s="249"/>
      <c r="BT12" s="249"/>
      <c r="BU12" s="117"/>
    </row>
    <row r="13" spans="1:73" ht="17.100000000000001" customHeight="1" x14ac:dyDescent="0.25">
      <c r="A13" s="98">
        <v>6</v>
      </c>
      <c r="B13" s="150" t="str">
        <f>IF(NOMINA!B6="","",NOMINA!B6)</f>
        <v>COLQUE QUENTA MICHELLE ANGELETH</v>
      </c>
      <c r="C13" s="248"/>
      <c r="D13" s="249"/>
      <c r="E13" s="249"/>
      <c r="F13" s="249"/>
      <c r="G13" s="249"/>
      <c r="H13" s="249"/>
      <c r="I13" s="249"/>
      <c r="J13" s="249"/>
      <c r="K13" s="249"/>
      <c r="L13" s="249"/>
      <c r="M13" s="249"/>
      <c r="N13" s="249"/>
      <c r="O13" s="249"/>
      <c r="P13" s="249"/>
      <c r="Q13" s="249"/>
      <c r="R13" s="249"/>
      <c r="S13" s="249"/>
      <c r="T13" s="249"/>
      <c r="U13" s="254"/>
      <c r="V13" s="277"/>
      <c r="W13" s="249"/>
      <c r="X13" s="249"/>
      <c r="Y13" s="249"/>
      <c r="Z13" s="249"/>
      <c r="AA13" s="249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78"/>
      <c r="AQ13" s="277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78"/>
      <c r="BM13" s="277"/>
      <c r="BN13" s="249"/>
      <c r="BO13" s="249"/>
      <c r="BP13" s="249"/>
      <c r="BQ13" s="249"/>
      <c r="BR13" s="249"/>
      <c r="BS13" s="249"/>
      <c r="BT13" s="249"/>
      <c r="BU13" s="117"/>
    </row>
    <row r="14" spans="1:73" ht="17.100000000000001" customHeight="1" x14ac:dyDescent="0.25">
      <c r="A14" s="98">
        <v>7</v>
      </c>
      <c r="B14" s="150" t="str">
        <f>IF(NOMINA!B7="","",NOMINA!B7)</f>
        <v>CORDOVA MONTAÑO KENDALL MATIAS</v>
      </c>
      <c r="C14" s="248"/>
      <c r="D14" s="249"/>
      <c r="E14" s="249"/>
      <c r="F14" s="249"/>
      <c r="G14" s="249"/>
      <c r="H14" s="249"/>
      <c r="I14" s="249"/>
      <c r="J14" s="249"/>
      <c r="K14" s="249"/>
      <c r="L14" s="249"/>
      <c r="M14" s="249"/>
      <c r="N14" s="249"/>
      <c r="O14" s="249"/>
      <c r="P14" s="249"/>
      <c r="Q14" s="249"/>
      <c r="R14" s="249"/>
      <c r="S14" s="249"/>
      <c r="T14" s="249"/>
      <c r="U14" s="254"/>
      <c r="V14" s="277"/>
      <c r="W14" s="249"/>
      <c r="X14" s="249"/>
      <c r="Y14" s="249"/>
      <c r="Z14" s="249"/>
      <c r="AA14" s="249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78"/>
      <c r="AQ14" s="277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78"/>
      <c r="BM14" s="277"/>
      <c r="BN14" s="249"/>
      <c r="BO14" s="249"/>
      <c r="BP14" s="249"/>
      <c r="BQ14" s="249"/>
      <c r="BR14" s="249"/>
      <c r="BS14" s="249"/>
      <c r="BT14" s="249"/>
      <c r="BU14" s="117"/>
    </row>
    <row r="15" spans="1:73" ht="17.100000000000001" customHeight="1" x14ac:dyDescent="0.25">
      <c r="A15" s="98">
        <v>8</v>
      </c>
      <c r="B15" s="150" t="str">
        <f>IF(NOMINA!B8="","",NOMINA!B8)</f>
        <v xml:space="preserve">CUCHALLO ALORAS CHRISTOPHER </v>
      </c>
      <c r="C15" s="248"/>
      <c r="D15" s="249"/>
      <c r="E15" s="249"/>
      <c r="F15" s="249"/>
      <c r="G15" s="249"/>
      <c r="H15" s="249"/>
      <c r="I15" s="249"/>
      <c r="J15" s="249"/>
      <c r="K15" s="249"/>
      <c r="L15" s="249"/>
      <c r="M15" s="249"/>
      <c r="N15" s="249"/>
      <c r="O15" s="249"/>
      <c r="P15" s="249"/>
      <c r="Q15" s="249"/>
      <c r="R15" s="249"/>
      <c r="S15" s="249"/>
      <c r="T15" s="249"/>
      <c r="U15" s="254"/>
      <c r="V15" s="277"/>
      <c r="W15" s="249"/>
      <c r="X15" s="249"/>
      <c r="Y15" s="249"/>
      <c r="Z15" s="249"/>
      <c r="AA15" s="249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78"/>
      <c r="AQ15" s="277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78"/>
      <c r="BM15" s="277"/>
      <c r="BN15" s="249"/>
      <c r="BO15" s="249"/>
      <c r="BP15" s="249"/>
      <c r="BQ15" s="249"/>
      <c r="BR15" s="249"/>
      <c r="BS15" s="249"/>
      <c r="BT15" s="249"/>
      <c r="BU15" s="117"/>
    </row>
    <row r="16" spans="1:73" ht="17.100000000000001" customHeight="1" x14ac:dyDescent="0.25">
      <c r="A16" s="98">
        <v>9</v>
      </c>
      <c r="B16" s="150" t="str">
        <f>IF(NOMINA!B9="","",NOMINA!B9)</f>
        <v>DUARTE MELO ANA CLARA</v>
      </c>
      <c r="C16" s="248"/>
      <c r="D16" s="249"/>
      <c r="E16" s="249"/>
      <c r="F16" s="249"/>
      <c r="G16" s="249"/>
      <c r="H16" s="249"/>
      <c r="I16" s="249"/>
      <c r="J16" s="249"/>
      <c r="K16" s="249"/>
      <c r="L16" s="249"/>
      <c r="M16" s="249"/>
      <c r="N16" s="249"/>
      <c r="O16" s="249"/>
      <c r="P16" s="249"/>
      <c r="Q16" s="249"/>
      <c r="R16" s="249"/>
      <c r="S16" s="249"/>
      <c r="T16" s="249"/>
      <c r="U16" s="254"/>
      <c r="V16" s="277"/>
      <c r="W16" s="249"/>
      <c r="X16" s="249"/>
      <c r="Y16" s="249"/>
      <c r="Z16" s="249"/>
      <c r="AA16" s="249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78"/>
      <c r="AQ16" s="277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78"/>
      <c r="BM16" s="277"/>
      <c r="BN16" s="249"/>
      <c r="BO16" s="249"/>
      <c r="BP16" s="249"/>
      <c r="BQ16" s="249"/>
      <c r="BR16" s="249"/>
      <c r="BS16" s="249"/>
      <c r="BT16" s="249"/>
      <c r="BU16" s="117"/>
    </row>
    <row r="17" spans="1:73" ht="17.100000000000001" customHeight="1" x14ac:dyDescent="0.25">
      <c r="A17" s="98">
        <v>10</v>
      </c>
      <c r="B17" s="150" t="str">
        <f>IF(NOMINA!B10="","",NOMINA!B10)</f>
        <v>GONZALES ROJAS ANTONELLA INDIRA</v>
      </c>
      <c r="C17" s="248"/>
      <c r="D17" s="249"/>
      <c r="E17" s="249"/>
      <c r="F17" s="249"/>
      <c r="G17" s="249"/>
      <c r="H17" s="249"/>
      <c r="I17" s="249"/>
      <c r="J17" s="249"/>
      <c r="K17" s="249"/>
      <c r="L17" s="249"/>
      <c r="M17" s="249"/>
      <c r="N17" s="249"/>
      <c r="O17" s="249"/>
      <c r="P17" s="249"/>
      <c r="Q17" s="249"/>
      <c r="R17" s="249"/>
      <c r="S17" s="249"/>
      <c r="T17" s="249"/>
      <c r="U17" s="254"/>
      <c r="V17" s="277"/>
      <c r="W17" s="249"/>
      <c r="X17" s="249"/>
      <c r="Y17" s="249"/>
      <c r="Z17" s="249"/>
      <c r="AA17" s="249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78"/>
      <c r="AQ17" s="277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78"/>
      <c r="BM17" s="277"/>
      <c r="BN17" s="249"/>
      <c r="BO17" s="249"/>
      <c r="BP17" s="249"/>
      <c r="BQ17" s="249"/>
      <c r="BR17" s="249"/>
      <c r="BS17" s="249"/>
      <c r="BT17" s="249"/>
      <c r="BU17" s="117"/>
    </row>
    <row r="18" spans="1:73" ht="17.100000000000001" customHeight="1" x14ac:dyDescent="0.25">
      <c r="A18" s="98">
        <v>11</v>
      </c>
      <c r="B18" s="150" t="str">
        <f>IF(NOMINA!B11="","",NOMINA!B11)</f>
        <v>GUERRA PANTIGOSO ROGER ALEJANDRO</v>
      </c>
      <c r="C18" s="248"/>
      <c r="D18" s="249"/>
      <c r="E18" s="249"/>
      <c r="F18" s="249"/>
      <c r="G18" s="249"/>
      <c r="H18" s="249"/>
      <c r="I18" s="249"/>
      <c r="J18" s="249"/>
      <c r="K18" s="249"/>
      <c r="L18" s="249"/>
      <c r="M18" s="249"/>
      <c r="N18" s="249"/>
      <c r="O18" s="249"/>
      <c r="P18" s="249"/>
      <c r="Q18" s="249"/>
      <c r="R18" s="249"/>
      <c r="S18" s="249"/>
      <c r="T18" s="249"/>
      <c r="U18" s="254"/>
      <c r="V18" s="277"/>
      <c r="W18" s="249"/>
      <c r="X18" s="249"/>
      <c r="Y18" s="249"/>
      <c r="Z18" s="249"/>
      <c r="AA18" s="249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78"/>
      <c r="AQ18" s="277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78"/>
      <c r="BM18" s="277"/>
      <c r="BN18" s="249"/>
      <c r="BO18" s="249"/>
      <c r="BP18" s="249"/>
      <c r="BQ18" s="249"/>
      <c r="BR18" s="249"/>
      <c r="BS18" s="249"/>
      <c r="BT18" s="249"/>
      <c r="BU18" s="117"/>
    </row>
    <row r="19" spans="1:73" ht="17.100000000000001" customHeight="1" x14ac:dyDescent="0.25">
      <c r="A19" s="98">
        <v>12</v>
      </c>
      <c r="B19" s="150" t="str">
        <f>IF(NOMINA!B12="","",NOMINA!B12)</f>
        <v>LEON GARNICA JUNIOR ISAIAS</v>
      </c>
      <c r="C19" s="248"/>
      <c r="D19" s="249"/>
      <c r="E19" s="249"/>
      <c r="F19" s="249"/>
      <c r="G19" s="249"/>
      <c r="H19" s="249"/>
      <c r="I19" s="249"/>
      <c r="J19" s="249"/>
      <c r="K19" s="249"/>
      <c r="L19" s="249"/>
      <c r="M19" s="249"/>
      <c r="N19" s="249"/>
      <c r="O19" s="249"/>
      <c r="P19" s="249"/>
      <c r="Q19" s="249"/>
      <c r="R19" s="249"/>
      <c r="S19" s="249"/>
      <c r="T19" s="249"/>
      <c r="U19" s="254"/>
      <c r="V19" s="277"/>
      <c r="W19" s="249"/>
      <c r="X19" s="249"/>
      <c r="Y19" s="249"/>
      <c r="Z19" s="249"/>
      <c r="AA19" s="249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78"/>
      <c r="AQ19" s="277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78"/>
      <c r="BM19" s="277"/>
      <c r="BN19" s="249"/>
      <c r="BO19" s="249"/>
      <c r="BP19" s="249"/>
      <c r="BQ19" s="249"/>
      <c r="BR19" s="249"/>
      <c r="BS19" s="249"/>
      <c r="BT19" s="249"/>
      <c r="BU19" s="117"/>
    </row>
    <row r="20" spans="1:73" ht="17.100000000000001" customHeight="1" x14ac:dyDescent="0.25">
      <c r="A20" s="98">
        <v>13</v>
      </c>
      <c r="B20" s="150" t="str">
        <f>IF(NOMINA!B13="","",NOMINA!B13)</f>
        <v>MAMANI ESTRADA MARISOL CARMEN</v>
      </c>
      <c r="C20" s="248"/>
      <c r="D20" s="249"/>
      <c r="E20" s="249"/>
      <c r="F20" s="249"/>
      <c r="G20" s="249"/>
      <c r="H20" s="249"/>
      <c r="I20" s="249"/>
      <c r="J20" s="249"/>
      <c r="K20" s="249"/>
      <c r="L20" s="249"/>
      <c r="M20" s="249"/>
      <c r="N20" s="249"/>
      <c r="O20" s="249"/>
      <c r="P20" s="249"/>
      <c r="Q20" s="249"/>
      <c r="R20" s="249"/>
      <c r="S20" s="249"/>
      <c r="T20" s="249"/>
      <c r="U20" s="254"/>
      <c r="V20" s="277"/>
      <c r="W20" s="249"/>
      <c r="X20" s="249"/>
      <c r="Y20" s="249"/>
      <c r="Z20" s="249"/>
      <c r="AA20" s="249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78"/>
      <c r="AQ20" s="277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78"/>
      <c r="BM20" s="277"/>
      <c r="BN20" s="249"/>
      <c r="BO20" s="249"/>
      <c r="BP20" s="249"/>
      <c r="BQ20" s="249"/>
      <c r="BR20" s="249"/>
      <c r="BS20" s="249"/>
      <c r="BT20" s="249"/>
      <c r="BU20" s="117"/>
    </row>
    <row r="21" spans="1:73" ht="17.100000000000001" customHeight="1" x14ac:dyDescent="0.25">
      <c r="A21" s="98">
        <v>14</v>
      </c>
      <c r="B21" s="150" t="str">
        <f>IF(NOMINA!B14="","",NOMINA!B14)</f>
        <v>MURILLO CALIZAYA DAVID GABRIEL</v>
      </c>
      <c r="C21" s="248"/>
      <c r="D21" s="249"/>
      <c r="E21" s="249"/>
      <c r="F21" s="249"/>
      <c r="G21" s="249"/>
      <c r="H21" s="249"/>
      <c r="I21" s="249"/>
      <c r="J21" s="249"/>
      <c r="K21" s="249"/>
      <c r="L21" s="249"/>
      <c r="M21" s="249"/>
      <c r="N21" s="249"/>
      <c r="O21" s="249"/>
      <c r="P21" s="249"/>
      <c r="Q21" s="249"/>
      <c r="R21" s="249"/>
      <c r="S21" s="249"/>
      <c r="T21" s="249"/>
      <c r="U21" s="254"/>
      <c r="V21" s="277"/>
      <c r="W21" s="249"/>
      <c r="X21" s="249"/>
      <c r="Y21" s="249"/>
      <c r="Z21" s="249"/>
      <c r="AA21" s="249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78"/>
      <c r="AQ21" s="277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78"/>
      <c r="BM21" s="277"/>
      <c r="BN21" s="249"/>
      <c r="BO21" s="249"/>
      <c r="BP21" s="249"/>
      <c r="BQ21" s="249"/>
      <c r="BR21" s="249"/>
      <c r="BS21" s="249"/>
      <c r="BT21" s="249"/>
      <c r="BU21" s="117"/>
    </row>
    <row r="22" spans="1:73" ht="17.100000000000001" customHeight="1" x14ac:dyDescent="0.25">
      <c r="A22" s="98">
        <v>15</v>
      </c>
      <c r="B22" s="150" t="str">
        <f>IF(NOMINA!B15="","",NOMINA!B15)</f>
        <v xml:space="preserve">OROSCO LIMACHI ADRIAN </v>
      </c>
      <c r="C22" s="248"/>
      <c r="D22" s="249"/>
      <c r="E22" s="249"/>
      <c r="F22" s="249"/>
      <c r="G22" s="249"/>
      <c r="H22" s="249"/>
      <c r="I22" s="249"/>
      <c r="J22" s="249"/>
      <c r="K22" s="249"/>
      <c r="L22" s="249"/>
      <c r="M22" s="249"/>
      <c r="N22" s="249"/>
      <c r="O22" s="249"/>
      <c r="P22" s="249"/>
      <c r="Q22" s="249"/>
      <c r="R22" s="249"/>
      <c r="S22" s="249"/>
      <c r="T22" s="249"/>
      <c r="U22" s="254"/>
      <c r="V22" s="277"/>
      <c r="W22" s="249"/>
      <c r="X22" s="249"/>
      <c r="Y22" s="249"/>
      <c r="Z22" s="249"/>
      <c r="AA22" s="249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78"/>
      <c r="AQ22" s="277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78"/>
      <c r="BM22" s="277"/>
      <c r="BN22" s="249"/>
      <c r="BO22" s="249"/>
      <c r="BP22" s="249"/>
      <c r="BQ22" s="249"/>
      <c r="BR22" s="249"/>
      <c r="BS22" s="249"/>
      <c r="BT22" s="249"/>
      <c r="BU22" s="117"/>
    </row>
    <row r="23" spans="1:73" ht="17.100000000000001" customHeight="1" x14ac:dyDescent="0.25">
      <c r="A23" s="98">
        <v>16</v>
      </c>
      <c r="B23" s="150" t="str">
        <f>IF(NOMINA!B16="","",NOMINA!B16)</f>
        <v xml:space="preserve">REINAGA CHOQUECALLATA DAYANA </v>
      </c>
      <c r="C23" s="248"/>
      <c r="D23" s="249"/>
      <c r="E23" s="249"/>
      <c r="F23" s="249"/>
      <c r="G23" s="249"/>
      <c r="H23" s="249"/>
      <c r="I23" s="249"/>
      <c r="J23" s="249"/>
      <c r="K23" s="249"/>
      <c r="L23" s="249"/>
      <c r="M23" s="249"/>
      <c r="N23" s="249"/>
      <c r="O23" s="249"/>
      <c r="P23" s="249"/>
      <c r="Q23" s="249"/>
      <c r="R23" s="249"/>
      <c r="S23" s="249"/>
      <c r="T23" s="249"/>
      <c r="U23" s="254"/>
      <c r="V23" s="277"/>
      <c r="W23" s="249"/>
      <c r="X23" s="249"/>
      <c r="Y23" s="249"/>
      <c r="Z23" s="249"/>
      <c r="AA23" s="249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78"/>
      <c r="AQ23" s="277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78"/>
      <c r="BM23" s="277"/>
      <c r="BN23" s="249"/>
      <c r="BO23" s="249"/>
      <c r="BP23" s="249"/>
      <c r="BQ23" s="249"/>
      <c r="BR23" s="249"/>
      <c r="BS23" s="249"/>
      <c r="BT23" s="249"/>
      <c r="BU23" s="117"/>
    </row>
    <row r="24" spans="1:73" ht="17.100000000000001" customHeight="1" x14ac:dyDescent="0.25">
      <c r="A24" s="98">
        <v>17</v>
      </c>
      <c r="B24" s="150" t="str">
        <f>IF(NOMINA!B17="","",NOMINA!B17)</f>
        <v>RIVERO VIDAL LUZ MARIA</v>
      </c>
      <c r="C24" s="248"/>
      <c r="D24" s="249"/>
      <c r="E24" s="249"/>
      <c r="F24" s="249"/>
      <c r="G24" s="249"/>
      <c r="H24" s="249"/>
      <c r="I24" s="249"/>
      <c r="J24" s="249"/>
      <c r="K24" s="249"/>
      <c r="L24" s="249"/>
      <c r="M24" s="249"/>
      <c r="N24" s="249"/>
      <c r="O24" s="249"/>
      <c r="P24" s="249"/>
      <c r="Q24" s="249"/>
      <c r="R24" s="249"/>
      <c r="S24" s="249"/>
      <c r="T24" s="249"/>
      <c r="U24" s="254"/>
      <c r="V24" s="277"/>
      <c r="W24" s="249"/>
      <c r="X24" s="249"/>
      <c r="Y24" s="249"/>
      <c r="Z24" s="249"/>
      <c r="AA24" s="249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78"/>
      <c r="AQ24" s="277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78"/>
      <c r="BM24" s="277"/>
      <c r="BN24" s="249"/>
      <c r="BO24" s="249"/>
      <c r="BP24" s="249"/>
      <c r="BQ24" s="249"/>
      <c r="BR24" s="249"/>
      <c r="BS24" s="249"/>
      <c r="BT24" s="249"/>
      <c r="BU24" s="117"/>
    </row>
    <row r="25" spans="1:73" ht="17.100000000000001" customHeight="1" x14ac:dyDescent="0.25">
      <c r="A25" s="98">
        <v>18</v>
      </c>
      <c r="B25" s="150" t="str">
        <f>IF(NOMINA!B18="","",NOMINA!B18)</f>
        <v>ROJAS MESA KIMBERLYN DARLY</v>
      </c>
      <c r="C25" s="248"/>
      <c r="D25" s="249"/>
      <c r="E25" s="249"/>
      <c r="F25" s="249"/>
      <c r="G25" s="249"/>
      <c r="H25" s="249"/>
      <c r="I25" s="249"/>
      <c r="J25" s="249"/>
      <c r="K25" s="249"/>
      <c r="L25" s="249"/>
      <c r="M25" s="249"/>
      <c r="N25" s="249"/>
      <c r="O25" s="249"/>
      <c r="P25" s="249"/>
      <c r="Q25" s="249"/>
      <c r="R25" s="249"/>
      <c r="S25" s="249"/>
      <c r="T25" s="249"/>
      <c r="U25" s="254"/>
      <c r="V25" s="277"/>
      <c r="W25" s="249"/>
      <c r="X25" s="249"/>
      <c r="Y25" s="249"/>
      <c r="Z25" s="249"/>
      <c r="AA25" s="249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78"/>
      <c r="AQ25" s="277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78"/>
      <c r="BM25" s="277"/>
      <c r="BN25" s="249"/>
      <c r="BO25" s="249"/>
      <c r="BP25" s="249"/>
      <c r="BQ25" s="249"/>
      <c r="BR25" s="249"/>
      <c r="BS25" s="249"/>
      <c r="BT25" s="249"/>
      <c r="BU25" s="117"/>
    </row>
    <row r="26" spans="1:73" ht="17.100000000000001" customHeight="1" x14ac:dyDescent="0.25">
      <c r="A26" s="98">
        <v>19</v>
      </c>
      <c r="B26" s="150" t="str">
        <f>IF(NOMINA!B19="","",NOMINA!B19)</f>
        <v>SOLIZ SAAVEDRA FERNANDO MARTIN</v>
      </c>
      <c r="C26" s="248"/>
      <c r="D26" s="249"/>
      <c r="E26" s="249"/>
      <c r="F26" s="249"/>
      <c r="G26" s="249"/>
      <c r="H26" s="249"/>
      <c r="I26" s="249"/>
      <c r="J26" s="249"/>
      <c r="K26" s="249"/>
      <c r="L26" s="249"/>
      <c r="M26" s="249"/>
      <c r="N26" s="249"/>
      <c r="O26" s="249"/>
      <c r="P26" s="249"/>
      <c r="Q26" s="249"/>
      <c r="R26" s="249"/>
      <c r="S26" s="249"/>
      <c r="T26" s="249"/>
      <c r="U26" s="254"/>
      <c r="V26" s="277"/>
      <c r="W26" s="249"/>
      <c r="X26" s="249"/>
      <c r="Y26" s="249"/>
      <c r="Z26" s="249"/>
      <c r="AA26" s="249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78"/>
      <c r="AQ26" s="277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78"/>
      <c r="BM26" s="277"/>
      <c r="BN26" s="249"/>
      <c r="BO26" s="249"/>
      <c r="BP26" s="249"/>
      <c r="BQ26" s="249"/>
      <c r="BR26" s="249"/>
      <c r="BS26" s="249"/>
      <c r="BT26" s="249"/>
      <c r="BU26" s="117"/>
    </row>
    <row r="27" spans="1:73" ht="17.100000000000001" customHeight="1" x14ac:dyDescent="0.25">
      <c r="A27" s="98">
        <v>20</v>
      </c>
      <c r="B27" s="150" t="str">
        <f>IF(NOMINA!B20="","",NOMINA!B20)</f>
        <v>VILLARROEL CAMPOS ISAIAS ORIOL</v>
      </c>
      <c r="C27" s="248"/>
      <c r="D27" s="249"/>
      <c r="E27" s="249"/>
      <c r="F27" s="249"/>
      <c r="G27" s="249"/>
      <c r="H27" s="249"/>
      <c r="I27" s="249"/>
      <c r="J27" s="249"/>
      <c r="K27" s="249"/>
      <c r="L27" s="249"/>
      <c r="M27" s="249"/>
      <c r="N27" s="249"/>
      <c r="O27" s="249"/>
      <c r="P27" s="249"/>
      <c r="Q27" s="249"/>
      <c r="R27" s="249"/>
      <c r="S27" s="249"/>
      <c r="T27" s="249"/>
      <c r="U27" s="254"/>
      <c r="V27" s="277"/>
      <c r="W27" s="249"/>
      <c r="X27" s="249"/>
      <c r="Y27" s="249"/>
      <c r="Z27" s="249"/>
      <c r="AA27" s="249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78"/>
      <c r="AQ27" s="277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78"/>
      <c r="BM27" s="277"/>
      <c r="BN27" s="249"/>
      <c r="BO27" s="249"/>
      <c r="BP27" s="249"/>
      <c r="BQ27" s="249"/>
      <c r="BR27" s="249"/>
      <c r="BS27" s="249"/>
      <c r="BT27" s="249"/>
      <c r="BU27" s="117"/>
    </row>
    <row r="28" spans="1:73" ht="17.100000000000001" customHeight="1" x14ac:dyDescent="0.25">
      <c r="A28" s="98">
        <v>21</v>
      </c>
      <c r="B28" s="150" t="str">
        <f>IF(NOMINA!B21="","",NOMINA!B21)</f>
        <v xml:space="preserve">  </v>
      </c>
      <c r="C28" s="248"/>
      <c r="D28" s="249"/>
      <c r="E28" s="249"/>
      <c r="F28" s="249"/>
      <c r="G28" s="249"/>
      <c r="H28" s="249"/>
      <c r="I28" s="249"/>
      <c r="J28" s="249"/>
      <c r="K28" s="249"/>
      <c r="L28" s="249"/>
      <c r="M28" s="249"/>
      <c r="N28" s="249"/>
      <c r="O28" s="249"/>
      <c r="P28" s="249"/>
      <c r="Q28" s="249"/>
      <c r="R28" s="249"/>
      <c r="S28" s="249"/>
      <c r="T28" s="249"/>
      <c r="U28" s="254"/>
      <c r="V28" s="277"/>
      <c r="W28" s="249"/>
      <c r="X28" s="249"/>
      <c r="Y28" s="249"/>
      <c r="Z28" s="249"/>
      <c r="AA28" s="249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78"/>
      <c r="AQ28" s="277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78"/>
      <c r="BM28" s="277"/>
      <c r="BN28" s="249"/>
      <c r="BO28" s="249"/>
      <c r="BP28" s="249"/>
      <c r="BQ28" s="249"/>
      <c r="BR28" s="249"/>
      <c r="BS28" s="249"/>
      <c r="BT28" s="249"/>
      <c r="BU28" s="117"/>
    </row>
    <row r="29" spans="1:73" ht="17.100000000000001" customHeight="1" x14ac:dyDescent="0.25">
      <c r="A29" s="98">
        <v>22</v>
      </c>
      <c r="B29" s="150" t="str">
        <f>IF(NOMINA!B22="","",NOMINA!B22)</f>
        <v xml:space="preserve">  </v>
      </c>
      <c r="C29" s="248"/>
      <c r="D29" s="249"/>
      <c r="E29" s="249"/>
      <c r="F29" s="249"/>
      <c r="G29" s="249"/>
      <c r="H29" s="249"/>
      <c r="I29" s="249"/>
      <c r="J29" s="249"/>
      <c r="K29" s="249"/>
      <c r="L29" s="249"/>
      <c r="M29" s="249"/>
      <c r="N29" s="249"/>
      <c r="O29" s="249"/>
      <c r="P29" s="249"/>
      <c r="Q29" s="249"/>
      <c r="R29" s="249"/>
      <c r="S29" s="249"/>
      <c r="T29" s="249"/>
      <c r="U29" s="254"/>
      <c r="V29" s="277"/>
      <c r="W29" s="249"/>
      <c r="X29" s="249"/>
      <c r="Y29" s="249"/>
      <c r="Z29" s="249"/>
      <c r="AA29" s="249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78"/>
      <c r="AQ29" s="277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78"/>
      <c r="BM29" s="277"/>
      <c r="BN29" s="249"/>
      <c r="BO29" s="249"/>
      <c r="BP29" s="249"/>
      <c r="BQ29" s="249"/>
      <c r="BR29" s="249"/>
      <c r="BS29" s="249"/>
      <c r="BT29" s="249"/>
      <c r="BU29" s="117"/>
    </row>
    <row r="30" spans="1:73" ht="17.100000000000001" customHeight="1" x14ac:dyDescent="0.25">
      <c r="A30" s="98">
        <v>23</v>
      </c>
      <c r="B30" s="150" t="str">
        <f>IF(NOMINA!B23="","",NOMINA!B23)</f>
        <v xml:space="preserve">  </v>
      </c>
      <c r="C30" s="248"/>
      <c r="D30" s="249"/>
      <c r="E30" s="249"/>
      <c r="F30" s="249"/>
      <c r="G30" s="249"/>
      <c r="H30" s="249"/>
      <c r="I30" s="249"/>
      <c r="J30" s="249"/>
      <c r="K30" s="249"/>
      <c r="L30" s="249"/>
      <c r="M30" s="249"/>
      <c r="N30" s="249"/>
      <c r="O30" s="249"/>
      <c r="P30" s="249"/>
      <c r="Q30" s="249"/>
      <c r="R30" s="249"/>
      <c r="S30" s="249"/>
      <c r="T30" s="249"/>
      <c r="U30" s="254"/>
      <c r="V30" s="277"/>
      <c r="W30" s="249"/>
      <c r="X30" s="249"/>
      <c r="Y30" s="249"/>
      <c r="Z30" s="249"/>
      <c r="AA30" s="249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78"/>
      <c r="AQ30" s="277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78"/>
      <c r="BM30" s="277"/>
      <c r="BN30" s="249"/>
      <c r="BO30" s="249"/>
      <c r="BP30" s="249"/>
      <c r="BQ30" s="249"/>
      <c r="BR30" s="249"/>
      <c r="BS30" s="249"/>
      <c r="BT30" s="249"/>
      <c r="BU30" s="117"/>
    </row>
    <row r="31" spans="1:73" ht="17.100000000000001" customHeight="1" x14ac:dyDescent="0.25">
      <c r="A31" s="98">
        <v>24</v>
      </c>
      <c r="B31" s="150" t="str">
        <f>IF(NOMINA!B24="","",NOMINA!B24)</f>
        <v xml:space="preserve">  </v>
      </c>
      <c r="C31" s="248"/>
      <c r="D31" s="249"/>
      <c r="E31" s="249"/>
      <c r="F31" s="249"/>
      <c r="G31" s="249"/>
      <c r="H31" s="249"/>
      <c r="I31" s="249"/>
      <c r="J31" s="249"/>
      <c r="K31" s="249"/>
      <c r="L31" s="249"/>
      <c r="M31" s="249"/>
      <c r="N31" s="249"/>
      <c r="O31" s="249"/>
      <c r="P31" s="249"/>
      <c r="Q31" s="249"/>
      <c r="R31" s="249"/>
      <c r="S31" s="249"/>
      <c r="T31" s="249"/>
      <c r="U31" s="254"/>
      <c r="V31" s="277"/>
      <c r="W31" s="249"/>
      <c r="X31" s="249"/>
      <c r="Y31" s="249"/>
      <c r="Z31" s="249"/>
      <c r="AA31" s="249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78"/>
      <c r="AQ31" s="277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78"/>
      <c r="BM31" s="277"/>
      <c r="BN31" s="249"/>
      <c r="BO31" s="249"/>
      <c r="BP31" s="249"/>
      <c r="BQ31" s="249"/>
      <c r="BR31" s="249"/>
      <c r="BS31" s="249"/>
      <c r="BT31" s="249"/>
      <c r="BU31" s="117"/>
    </row>
    <row r="32" spans="1:73" ht="17.100000000000001" customHeight="1" x14ac:dyDescent="0.25">
      <c r="A32" s="98">
        <v>25</v>
      </c>
      <c r="B32" s="150" t="str">
        <f>IF(NOMINA!B25="","",NOMINA!B25)</f>
        <v xml:space="preserve">  </v>
      </c>
      <c r="C32" s="248"/>
      <c r="D32" s="249"/>
      <c r="E32" s="249"/>
      <c r="F32" s="249"/>
      <c r="G32" s="249"/>
      <c r="H32" s="249"/>
      <c r="I32" s="249"/>
      <c r="J32" s="249"/>
      <c r="K32" s="249"/>
      <c r="L32" s="249"/>
      <c r="M32" s="249"/>
      <c r="N32" s="249"/>
      <c r="O32" s="249"/>
      <c r="P32" s="249"/>
      <c r="Q32" s="249"/>
      <c r="R32" s="249"/>
      <c r="S32" s="249"/>
      <c r="T32" s="249"/>
      <c r="U32" s="254"/>
      <c r="V32" s="277"/>
      <c r="W32" s="249"/>
      <c r="X32" s="249"/>
      <c r="Y32" s="249"/>
      <c r="Z32" s="249"/>
      <c r="AA32" s="249"/>
      <c r="AB32" s="249"/>
      <c r="AC32" s="249"/>
      <c r="AD32" s="249"/>
      <c r="AE32" s="249"/>
      <c r="AF32" s="249"/>
      <c r="AG32" s="249"/>
      <c r="AH32" s="249"/>
      <c r="AI32" s="249"/>
      <c r="AJ32" s="249"/>
      <c r="AK32" s="249"/>
      <c r="AL32" s="249"/>
      <c r="AM32" s="249"/>
      <c r="AN32" s="249"/>
      <c r="AO32" s="249"/>
      <c r="AP32" s="278"/>
      <c r="AQ32" s="277"/>
      <c r="AR32" s="249"/>
      <c r="AS32" s="249"/>
      <c r="AT32" s="249"/>
      <c r="AU32" s="249"/>
      <c r="AV32" s="249"/>
      <c r="AW32" s="249"/>
      <c r="AX32" s="249"/>
      <c r="AY32" s="249"/>
      <c r="AZ32" s="249"/>
      <c r="BA32" s="249"/>
      <c r="BB32" s="249"/>
      <c r="BC32" s="249"/>
      <c r="BD32" s="249"/>
      <c r="BE32" s="249"/>
      <c r="BF32" s="249"/>
      <c r="BG32" s="249"/>
      <c r="BH32" s="249"/>
      <c r="BI32" s="249"/>
      <c r="BJ32" s="249"/>
      <c r="BK32" s="249"/>
      <c r="BL32" s="278"/>
      <c r="BM32" s="277"/>
      <c r="BN32" s="249"/>
      <c r="BO32" s="249"/>
      <c r="BP32" s="249"/>
      <c r="BQ32" s="249"/>
      <c r="BR32" s="249"/>
      <c r="BS32" s="249"/>
      <c r="BT32" s="249"/>
      <c r="BU32" s="117"/>
    </row>
    <row r="33" spans="1:73" ht="17.100000000000001" hidden="1" customHeight="1" x14ac:dyDescent="0.25">
      <c r="A33" s="98">
        <v>26</v>
      </c>
      <c r="B33" s="150" t="str">
        <f>IF(NOMINA!B26="","",NOMINA!B26)</f>
        <v xml:space="preserve">  </v>
      </c>
      <c r="C33" s="248"/>
      <c r="D33" s="249"/>
      <c r="E33" s="249"/>
      <c r="F33" s="249"/>
      <c r="G33" s="249"/>
      <c r="H33" s="249"/>
      <c r="I33" s="249"/>
      <c r="J33" s="249"/>
      <c r="K33" s="249"/>
      <c r="L33" s="249"/>
      <c r="M33" s="249"/>
      <c r="N33" s="249"/>
      <c r="O33" s="249"/>
      <c r="P33" s="249"/>
      <c r="Q33" s="249"/>
      <c r="R33" s="249"/>
      <c r="S33" s="249"/>
      <c r="T33" s="249"/>
      <c r="U33" s="254"/>
      <c r="V33" s="277"/>
      <c r="W33" s="249"/>
      <c r="X33" s="249"/>
      <c r="Y33" s="249"/>
      <c r="Z33" s="249"/>
      <c r="AA33" s="249"/>
      <c r="AB33" s="249"/>
      <c r="AC33" s="249"/>
      <c r="AD33" s="249"/>
      <c r="AE33" s="249"/>
      <c r="AF33" s="249"/>
      <c r="AG33" s="249"/>
      <c r="AH33" s="249"/>
      <c r="AI33" s="249"/>
      <c r="AJ33" s="249"/>
      <c r="AK33" s="249"/>
      <c r="AL33" s="249"/>
      <c r="AM33" s="249"/>
      <c r="AN33" s="249"/>
      <c r="AO33" s="249"/>
      <c r="AP33" s="278"/>
      <c r="AQ33" s="277"/>
      <c r="AR33" s="249"/>
      <c r="AS33" s="249"/>
      <c r="AT33" s="249"/>
      <c r="AU33" s="249"/>
      <c r="AV33" s="249"/>
      <c r="AW33" s="249"/>
      <c r="AX33" s="249"/>
      <c r="AY33" s="249"/>
      <c r="AZ33" s="249"/>
      <c r="BA33" s="249"/>
      <c r="BB33" s="249"/>
      <c r="BC33" s="249"/>
      <c r="BD33" s="249"/>
      <c r="BE33" s="249"/>
      <c r="BF33" s="249"/>
      <c r="BG33" s="249"/>
      <c r="BH33" s="249"/>
      <c r="BI33" s="249"/>
      <c r="BJ33" s="249"/>
      <c r="BK33" s="249"/>
      <c r="BL33" s="278"/>
      <c r="BM33" s="277"/>
      <c r="BN33" s="249"/>
      <c r="BO33" s="249"/>
      <c r="BP33" s="249"/>
      <c r="BQ33" s="249"/>
      <c r="BR33" s="249"/>
      <c r="BS33" s="249"/>
      <c r="BT33" s="249"/>
      <c r="BU33" s="117"/>
    </row>
    <row r="34" spans="1:73" ht="17.100000000000001" hidden="1" customHeight="1" x14ac:dyDescent="0.25">
      <c r="A34" s="98">
        <v>27</v>
      </c>
      <c r="B34" s="150" t="str">
        <f>IF(NOMINA!B27="","",NOMINA!B27)</f>
        <v xml:space="preserve">  </v>
      </c>
      <c r="C34" s="248"/>
      <c r="D34" s="249"/>
      <c r="E34" s="249"/>
      <c r="F34" s="249"/>
      <c r="G34" s="249"/>
      <c r="H34" s="249"/>
      <c r="I34" s="249"/>
      <c r="J34" s="249"/>
      <c r="K34" s="249"/>
      <c r="L34" s="249"/>
      <c r="M34" s="249"/>
      <c r="N34" s="249"/>
      <c r="O34" s="249"/>
      <c r="P34" s="249"/>
      <c r="Q34" s="249"/>
      <c r="R34" s="249"/>
      <c r="S34" s="249"/>
      <c r="T34" s="249"/>
      <c r="U34" s="254"/>
      <c r="V34" s="277"/>
      <c r="W34" s="249"/>
      <c r="X34" s="249"/>
      <c r="Y34" s="249"/>
      <c r="Z34" s="249"/>
      <c r="AA34" s="249"/>
      <c r="AB34" s="249"/>
      <c r="AC34" s="249"/>
      <c r="AD34" s="249"/>
      <c r="AE34" s="249"/>
      <c r="AF34" s="249"/>
      <c r="AG34" s="249"/>
      <c r="AH34" s="249"/>
      <c r="AI34" s="249"/>
      <c r="AJ34" s="249"/>
      <c r="AK34" s="249"/>
      <c r="AL34" s="249"/>
      <c r="AM34" s="249"/>
      <c r="AN34" s="249"/>
      <c r="AO34" s="249"/>
      <c r="AP34" s="278"/>
      <c r="AQ34" s="277"/>
      <c r="AR34" s="249"/>
      <c r="AS34" s="249"/>
      <c r="AT34" s="249"/>
      <c r="AU34" s="249"/>
      <c r="AV34" s="249"/>
      <c r="AW34" s="249"/>
      <c r="AX34" s="249"/>
      <c r="AY34" s="249"/>
      <c r="AZ34" s="249"/>
      <c r="BA34" s="249"/>
      <c r="BB34" s="249"/>
      <c r="BC34" s="249"/>
      <c r="BD34" s="249"/>
      <c r="BE34" s="249"/>
      <c r="BF34" s="249"/>
      <c r="BG34" s="249"/>
      <c r="BH34" s="249"/>
      <c r="BI34" s="249"/>
      <c r="BJ34" s="249"/>
      <c r="BK34" s="249"/>
      <c r="BL34" s="278"/>
      <c r="BM34" s="277"/>
      <c r="BN34" s="249"/>
      <c r="BO34" s="249"/>
      <c r="BP34" s="249"/>
      <c r="BQ34" s="249"/>
      <c r="BR34" s="249"/>
      <c r="BS34" s="249"/>
      <c r="BT34" s="249"/>
      <c r="BU34" s="117"/>
    </row>
    <row r="35" spans="1:73" ht="17.100000000000001" hidden="1" customHeight="1" x14ac:dyDescent="0.25">
      <c r="A35" s="98">
        <v>28</v>
      </c>
      <c r="B35" s="150" t="str">
        <f>IF(NOMINA!B28="","",NOMINA!B28)</f>
        <v xml:space="preserve">  </v>
      </c>
      <c r="C35" s="248"/>
      <c r="D35" s="249"/>
      <c r="E35" s="249"/>
      <c r="F35" s="249"/>
      <c r="G35" s="249"/>
      <c r="H35" s="249"/>
      <c r="I35" s="249"/>
      <c r="J35" s="249"/>
      <c r="K35" s="249"/>
      <c r="L35" s="249"/>
      <c r="M35" s="249"/>
      <c r="N35" s="249"/>
      <c r="O35" s="249"/>
      <c r="P35" s="249"/>
      <c r="Q35" s="249"/>
      <c r="R35" s="249"/>
      <c r="S35" s="249"/>
      <c r="T35" s="249"/>
      <c r="U35" s="254"/>
      <c r="V35" s="277"/>
      <c r="W35" s="249"/>
      <c r="X35" s="249"/>
      <c r="Y35" s="249"/>
      <c r="Z35" s="249"/>
      <c r="AA35" s="249"/>
      <c r="AB35" s="249"/>
      <c r="AC35" s="249"/>
      <c r="AD35" s="249"/>
      <c r="AE35" s="249"/>
      <c r="AF35" s="249"/>
      <c r="AG35" s="249"/>
      <c r="AH35" s="249"/>
      <c r="AI35" s="249"/>
      <c r="AJ35" s="249"/>
      <c r="AK35" s="249"/>
      <c r="AL35" s="249"/>
      <c r="AM35" s="249"/>
      <c r="AN35" s="249"/>
      <c r="AO35" s="249"/>
      <c r="AP35" s="278"/>
      <c r="AQ35" s="277"/>
      <c r="AR35" s="249"/>
      <c r="AS35" s="249"/>
      <c r="AT35" s="249"/>
      <c r="AU35" s="249"/>
      <c r="AV35" s="249"/>
      <c r="AW35" s="249"/>
      <c r="AX35" s="249"/>
      <c r="AY35" s="249"/>
      <c r="AZ35" s="249"/>
      <c r="BA35" s="249"/>
      <c r="BB35" s="249"/>
      <c r="BC35" s="249"/>
      <c r="BD35" s="249"/>
      <c r="BE35" s="249"/>
      <c r="BF35" s="249"/>
      <c r="BG35" s="249"/>
      <c r="BH35" s="249"/>
      <c r="BI35" s="249"/>
      <c r="BJ35" s="249"/>
      <c r="BK35" s="249"/>
      <c r="BL35" s="278"/>
      <c r="BM35" s="277"/>
      <c r="BN35" s="249"/>
      <c r="BO35" s="249"/>
      <c r="BP35" s="249"/>
      <c r="BQ35" s="249"/>
      <c r="BR35" s="249"/>
      <c r="BS35" s="249"/>
      <c r="BT35" s="249"/>
      <c r="BU35" s="117"/>
    </row>
    <row r="36" spans="1:73" ht="17.100000000000001" hidden="1" customHeight="1" x14ac:dyDescent="0.25">
      <c r="A36" s="98">
        <v>29</v>
      </c>
      <c r="B36" s="150" t="str">
        <f>IF(NOMINA!B29="","",NOMINA!B29)</f>
        <v xml:space="preserve">  </v>
      </c>
      <c r="C36" s="248"/>
      <c r="D36" s="249"/>
      <c r="E36" s="249"/>
      <c r="F36" s="249"/>
      <c r="G36" s="249"/>
      <c r="H36" s="249"/>
      <c r="I36" s="249"/>
      <c r="J36" s="249"/>
      <c r="K36" s="249"/>
      <c r="L36" s="249"/>
      <c r="M36" s="249"/>
      <c r="N36" s="249"/>
      <c r="O36" s="249"/>
      <c r="P36" s="249"/>
      <c r="Q36" s="249"/>
      <c r="R36" s="249"/>
      <c r="S36" s="249"/>
      <c r="T36" s="249"/>
      <c r="U36" s="254"/>
      <c r="V36" s="277"/>
      <c r="W36" s="249"/>
      <c r="X36" s="249"/>
      <c r="Y36" s="249"/>
      <c r="Z36" s="249"/>
      <c r="AA36" s="249"/>
      <c r="AB36" s="249"/>
      <c r="AC36" s="249"/>
      <c r="AD36" s="249"/>
      <c r="AE36" s="249"/>
      <c r="AF36" s="249"/>
      <c r="AG36" s="249"/>
      <c r="AH36" s="249"/>
      <c r="AI36" s="249"/>
      <c r="AJ36" s="249"/>
      <c r="AK36" s="249"/>
      <c r="AL36" s="249"/>
      <c r="AM36" s="249"/>
      <c r="AN36" s="249"/>
      <c r="AO36" s="249"/>
      <c r="AP36" s="278"/>
      <c r="AQ36" s="277"/>
      <c r="AR36" s="249"/>
      <c r="AS36" s="249"/>
      <c r="AT36" s="249"/>
      <c r="AU36" s="249"/>
      <c r="AV36" s="249"/>
      <c r="AW36" s="249"/>
      <c r="AX36" s="249"/>
      <c r="AY36" s="249"/>
      <c r="AZ36" s="249"/>
      <c r="BA36" s="249"/>
      <c r="BB36" s="249"/>
      <c r="BC36" s="249"/>
      <c r="BD36" s="249"/>
      <c r="BE36" s="249"/>
      <c r="BF36" s="249"/>
      <c r="BG36" s="249"/>
      <c r="BH36" s="249"/>
      <c r="BI36" s="249"/>
      <c r="BJ36" s="249"/>
      <c r="BK36" s="249"/>
      <c r="BL36" s="278"/>
      <c r="BM36" s="277"/>
      <c r="BN36" s="249"/>
      <c r="BO36" s="249"/>
      <c r="BP36" s="249"/>
      <c r="BQ36" s="249"/>
      <c r="BR36" s="249"/>
      <c r="BS36" s="249"/>
      <c r="BT36" s="249"/>
      <c r="BU36" s="117"/>
    </row>
    <row r="37" spans="1:73" ht="17.100000000000001" hidden="1" customHeight="1" x14ac:dyDescent="0.25">
      <c r="A37" s="98">
        <v>30</v>
      </c>
      <c r="B37" s="150" t="str">
        <f>IF(NOMINA!B30="","",NOMINA!B30)</f>
        <v xml:space="preserve">  </v>
      </c>
      <c r="C37" s="248"/>
      <c r="D37" s="249"/>
      <c r="E37" s="249"/>
      <c r="F37" s="249"/>
      <c r="G37" s="249"/>
      <c r="H37" s="249"/>
      <c r="I37" s="249"/>
      <c r="J37" s="249"/>
      <c r="K37" s="249"/>
      <c r="L37" s="249"/>
      <c r="M37" s="249"/>
      <c r="N37" s="249"/>
      <c r="O37" s="249"/>
      <c r="P37" s="249"/>
      <c r="Q37" s="249"/>
      <c r="R37" s="249"/>
      <c r="S37" s="249"/>
      <c r="T37" s="249"/>
      <c r="U37" s="254"/>
      <c r="V37" s="277"/>
      <c r="W37" s="249"/>
      <c r="X37" s="249"/>
      <c r="Y37" s="249"/>
      <c r="Z37" s="249"/>
      <c r="AA37" s="249"/>
      <c r="AB37" s="249"/>
      <c r="AC37" s="249"/>
      <c r="AD37" s="249"/>
      <c r="AE37" s="249"/>
      <c r="AF37" s="249"/>
      <c r="AG37" s="249"/>
      <c r="AH37" s="249"/>
      <c r="AI37" s="249"/>
      <c r="AJ37" s="249"/>
      <c r="AK37" s="249"/>
      <c r="AL37" s="249"/>
      <c r="AM37" s="249"/>
      <c r="AN37" s="249"/>
      <c r="AO37" s="249"/>
      <c r="AP37" s="278"/>
      <c r="AQ37" s="277"/>
      <c r="AR37" s="249"/>
      <c r="AS37" s="249"/>
      <c r="AT37" s="249"/>
      <c r="AU37" s="249"/>
      <c r="AV37" s="249"/>
      <c r="AW37" s="249"/>
      <c r="AX37" s="249"/>
      <c r="AY37" s="249"/>
      <c r="AZ37" s="249"/>
      <c r="BA37" s="249"/>
      <c r="BB37" s="249"/>
      <c r="BC37" s="249"/>
      <c r="BD37" s="249"/>
      <c r="BE37" s="249"/>
      <c r="BF37" s="249"/>
      <c r="BG37" s="249"/>
      <c r="BH37" s="249"/>
      <c r="BI37" s="249"/>
      <c r="BJ37" s="249"/>
      <c r="BK37" s="249"/>
      <c r="BL37" s="278"/>
      <c r="BM37" s="277"/>
      <c r="BN37" s="249"/>
      <c r="BO37" s="249"/>
      <c r="BP37" s="249"/>
      <c r="BQ37" s="249"/>
      <c r="BR37" s="249"/>
      <c r="BS37" s="249"/>
      <c r="BT37" s="249"/>
      <c r="BU37" s="117"/>
    </row>
    <row r="38" spans="1:73" ht="17.100000000000001" hidden="1" customHeight="1" x14ac:dyDescent="0.25">
      <c r="A38" s="98">
        <v>31</v>
      </c>
      <c r="B38" s="150" t="str">
        <f>IF(NOMINA!B31="","",NOMINA!B31)</f>
        <v xml:space="preserve">  </v>
      </c>
      <c r="C38" s="248"/>
      <c r="D38" s="249"/>
      <c r="E38" s="249"/>
      <c r="F38" s="249"/>
      <c r="G38" s="249"/>
      <c r="H38" s="249"/>
      <c r="I38" s="249"/>
      <c r="J38" s="249"/>
      <c r="K38" s="249"/>
      <c r="L38" s="249"/>
      <c r="M38" s="249"/>
      <c r="N38" s="249"/>
      <c r="O38" s="249"/>
      <c r="P38" s="249"/>
      <c r="Q38" s="249"/>
      <c r="R38" s="249"/>
      <c r="S38" s="249"/>
      <c r="T38" s="249"/>
      <c r="U38" s="254"/>
      <c r="V38" s="277"/>
      <c r="W38" s="249"/>
      <c r="X38" s="249"/>
      <c r="Y38" s="249"/>
      <c r="Z38" s="249"/>
      <c r="AA38" s="249"/>
      <c r="AB38" s="249"/>
      <c r="AC38" s="249"/>
      <c r="AD38" s="249"/>
      <c r="AE38" s="249"/>
      <c r="AF38" s="249"/>
      <c r="AG38" s="249"/>
      <c r="AH38" s="249"/>
      <c r="AI38" s="249"/>
      <c r="AJ38" s="249"/>
      <c r="AK38" s="249"/>
      <c r="AL38" s="249"/>
      <c r="AM38" s="249"/>
      <c r="AN38" s="249"/>
      <c r="AO38" s="249"/>
      <c r="AP38" s="278"/>
      <c r="AQ38" s="277"/>
      <c r="AR38" s="249"/>
      <c r="AS38" s="249"/>
      <c r="AT38" s="249"/>
      <c r="AU38" s="249"/>
      <c r="AV38" s="249"/>
      <c r="AW38" s="249"/>
      <c r="AX38" s="249"/>
      <c r="AY38" s="249"/>
      <c r="AZ38" s="249"/>
      <c r="BA38" s="249"/>
      <c r="BB38" s="249"/>
      <c r="BC38" s="249"/>
      <c r="BD38" s="249"/>
      <c r="BE38" s="249"/>
      <c r="BF38" s="249"/>
      <c r="BG38" s="249"/>
      <c r="BH38" s="249"/>
      <c r="BI38" s="249"/>
      <c r="BJ38" s="249"/>
      <c r="BK38" s="249"/>
      <c r="BL38" s="278"/>
      <c r="BM38" s="277"/>
      <c r="BN38" s="249"/>
      <c r="BO38" s="249"/>
      <c r="BP38" s="249"/>
      <c r="BQ38" s="249"/>
      <c r="BR38" s="249"/>
      <c r="BS38" s="249"/>
      <c r="BT38" s="249"/>
      <c r="BU38" s="117"/>
    </row>
    <row r="39" spans="1:73" ht="17.100000000000001" hidden="1" customHeight="1" x14ac:dyDescent="0.25">
      <c r="A39" s="98">
        <v>32</v>
      </c>
      <c r="B39" s="150" t="str">
        <f>IF(NOMINA!B32="","",NOMINA!B32)</f>
        <v xml:space="preserve">  </v>
      </c>
      <c r="C39" s="248"/>
      <c r="D39" s="249"/>
      <c r="E39" s="249"/>
      <c r="F39" s="249"/>
      <c r="G39" s="249"/>
      <c r="H39" s="249"/>
      <c r="I39" s="249"/>
      <c r="J39" s="249"/>
      <c r="K39" s="249"/>
      <c r="L39" s="249"/>
      <c r="M39" s="249"/>
      <c r="N39" s="249"/>
      <c r="O39" s="249"/>
      <c r="P39" s="249"/>
      <c r="Q39" s="249"/>
      <c r="R39" s="249"/>
      <c r="S39" s="249"/>
      <c r="T39" s="249"/>
      <c r="U39" s="254"/>
      <c r="V39" s="277"/>
      <c r="W39" s="249"/>
      <c r="X39" s="249"/>
      <c r="Y39" s="249"/>
      <c r="Z39" s="249"/>
      <c r="AA39" s="249"/>
      <c r="AB39" s="249"/>
      <c r="AC39" s="249"/>
      <c r="AD39" s="249"/>
      <c r="AE39" s="249"/>
      <c r="AF39" s="249"/>
      <c r="AG39" s="249"/>
      <c r="AH39" s="249"/>
      <c r="AI39" s="249"/>
      <c r="AJ39" s="249"/>
      <c r="AK39" s="249"/>
      <c r="AL39" s="249"/>
      <c r="AM39" s="249"/>
      <c r="AN39" s="249"/>
      <c r="AO39" s="249"/>
      <c r="AP39" s="278"/>
      <c r="AQ39" s="277"/>
      <c r="AR39" s="249"/>
      <c r="AS39" s="249"/>
      <c r="AT39" s="249"/>
      <c r="AU39" s="249"/>
      <c r="AV39" s="249"/>
      <c r="AW39" s="249"/>
      <c r="AX39" s="249"/>
      <c r="AY39" s="249"/>
      <c r="AZ39" s="249"/>
      <c r="BA39" s="249"/>
      <c r="BB39" s="249"/>
      <c r="BC39" s="249"/>
      <c r="BD39" s="249"/>
      <c r="BE39" s="249"/>
      <c r="BF39" s="249"/>
      <c r="BG39" s="249"/>
      <c r="BH39" s="249"/>
      <c r="BI39" s="249"/>
      <c r="BJ39" s="249"/>
      <c r="BK39" s="249"/>
      <c r="BL39" s="278"/>
      <c r="BM39" s="277"/>
      <c r="BN39" s="249"/>
      <c r="BO39" s="249"/>
      <c r="BP39" s="249"/>
      <c r="BQ39" s="249"/>
      <c r="BR39" s="249"/>
      <c r="BS39" s="249"/>
      <c r="BT39" s="249"/>
      <c r="BU39" s="117"/>
    </row>
    <row r="40" spans="1:73" ht="17.100000000000001" hidden="1" customHeight="1" x14ac:dyDescent="0.25">
      <c r="A40" s="98">
        <v>33</v>
      </c>
      <c r="B40" s="150" t="str">
        <f>IF(NOMINA!B33="","",NOMINA!B33)</f>
        <v xml:space="preserve">  </v>
      </c>
      <c r="C40" s="248"/>
      <c r="D40" s="249"/>
      <c r="E40" s="249"/>
      <c r="F40" s="249"/>
      <c r="G40" s="249"/>
      <c r="H40" s="249"/>
      <c r="I40" s="249"/>
      <c r="J40" s="249"/>
      <c r="K40" s="249"/>
      <c r="L40" s="249"/>
      <c r="M40" s="249"/>
      <c r="N40" s="249"/>
      <c r="O40" s="249"/>
      <c r="P40" s="249"/>
      <c r="Q40" s="249"/>
      <c r="R40" s="249"/>
      <c r="S40" s="249"/>
      <c r="T40" s="249"/>
      <c r="U40" s="254"/>
      <c r="V40" s="277"/>
      <c r="W40" s="249"/>
      <c r="X40" s="249"/>
      <c r="Y40" s="249"/>
      <c r="Z40" s="249"/>
      <c r="AA40" s="249"/>
      <c r="AB40" s="249"/>
      <c r="AC40" s="249"/>
      <c r="AD40" s="249"/>
      <c r="AE40" s="249"/>
      <c r="AF40" s="249"/>
      <c r="AG40" s="249"/>
      <c r="AH40" s="249"/>
      <c r="AI40" s="249"/>
      <c r="AJ40" s="249"/>
      <c r="AK40" s="249"/>
      <c r="AL40" s="249"/>
      <c r="AM40" s="249"/>
      <c r="AN40" s="249"/>
      <c r="AO40" s="249"/>
      <c r="AP40" s="278"/>
      <c r="AQ40" s="277"/>
      <c r="AR40" s="249"/>
      <c r="AS40" s="249"/>
      <c r="AT40" s="249"/>
      <c r="AU40" s="249"/>
      <c r="AV40" s="249"/>
      <c r="AW40" s="249"/>
      <c r="AX40" s="249"/>
      <c r="AY40" s="249"/>
      <c r="AZ40" s="249"/>
      <c r="BA40" s="249"/>
      <c r="BB40" s="249"/>
      <c r="BC40" s="249"/>
      <c r="BD40" s="249"/>
      <c r="BE40" s="249"/>
      <c r="BF40" s="249"/>
      <c r="BG40" s="249"/>
      <c r="BH40" s="249"/>
      <c r="BI40" s="249"/>
      <c r="BJ40" s="249"/>
      <c r="BK40" s="249"/>
      <c r="BL40" s="278"/>
      <c r="BM40" s="277"/>
      <c r="BN40" s="249"/>
      <c r="BO40" s="249"/>
      <c r="BP40" s="249"/>
      <c r="BQ40" s="249"/>
      <c r="BR40" s="249"/>
      <c r="BS40" s="249"/>
      <c r="BT40" s="249"/>
      <c r="BU40" s="117"/>
    </row>
    <row r="41" spans="1:73" ht="17.100000000000001" hidden="1" customHeight="1" x14ac:dyDescent="0.25">
      <c r="A41" s="98">
        <v>34</v>
      </c>
      <c r="B41" s="150" t="str">
        <f>IF(NOMINA!B34="","",NOMINA!B34)</f>
        <v xml:space="preserve">  </v>
      </c>
      <c r="C41" s="248"/>
      <c r="D41" s="249"/>
      <c r="E41" s="249"/>
      <c r="F41" s="249"/>
      <c r="G41" s="249"/>
      <c r="H41" s="249"/>
      <c r="I41" s="249"/>
      <c r="J41" s="249"/>
      <c r="K41" s="249"/>
      <c r="L41" s="249"/>
      <c r="M41" s="249"/>
      <c r="N41" s="249"/>
      <c r="O41" s="249"/>
      <c r="P41" s="249"/>
      <c r="Q41" s="249"/>
      <c r="R41" s="249"/>
      <c r="S41" s="249"/>
      <c r="T41" s="249"/>
      <c r="U41" s="254"/>
      <c r="V41" s="277"/>
      <c r="W41" s="249"/>
      <c r="X41" s="249"/>
      <c r="Y41" s="249"/>
      <c r="Z41" s="249"/>
      <c r="AA41" s="249"/>
      <c r="AB41" s="249"/>
      <c r="AC41" s="249"/>
      <c r="AD41" s="249"/>
      <c r="AE41" s="249"/>
      <c r="AF41" s="249"/>
      <c r="AG41" s="249"/>
      <c r="AH41" s="249"/>
      <c r="AI41" s="249"/>
      <c r="AJ41" s="249"/>
      <c r="AK41" s="249"/>
      <c r="AL41" s="249"/>
      <c r="AM41" s="249"/>
      <c r="AN41" s="249"/>
      <c r="AO41" s="249"/>
      <c r="AP41" s="278"/>
      <c r="AQ41" s="277"/>
      <c r="AR41" s="249"/>
      <c r="AS41" s="249"/>
      <c r="AT41" s="249"/>
      <c r="AU41" s="249"/>
      <c r="AV41" s="249"/>
      <c r="AW41" s="249"/>
      <c r="AX41" s="249"/>
      <c r="AY41" s="249"/>
      <c r="AZ41" s="249"/>
      <c r="BA41" s="249"/>
      <c r="BB41" s="249"/>
      <c r="BC41" s="249"/>
      <c r="BD41" s="249"/>
      <c r="BE41" s="249"/>
      <c r="BF41" s="249"/>
      <c r="BG41" s="249"/>
      <c r="BH41" s="249"/>
      <c r="BI41" s="249"/>
      <c r="BJ41" s="249"/>
      <c r="BK41" s="249"/>
      <c r="BL41" s="278"/>
      <c r="BM41" s="277"/>
      <c r="BN41" s="249"/>
      <c r="BO41" s="249"/>
      <c r="BP41" s="249"/>
      <c r="BQ41" s="249"/>
      <c r="BR41" s="249"/>
      <c r="BS41" s="249"/>
      <c r="BT41" s="249"/>
      <c r="BU41" s="117"/>
    </row>
    <row r="42" spans="1:73" ht="17.100000000000001" hidden="1" customHeight="1" x14ac:dyDescent="0.25">
      <c r="A42" s="98">
        <v>35</v>
      </c>
      <c r="B42" s="150" t="str">
        <f>IF(NOMINA!B35="","",NOMINA!B35)</f>
        <v xml:space="preserve">  </v>
      </c>
      <c r="C42" s="248"/>
      <c r="D42" s="249"/>
      <c r="E42" s="249"/>
      <c r="F42" s="249"/>
      <c r="G42" s="249"/>
      <c r="H42" s="249"/>
      <c r="I42" s="249"/>
      <c r="J42" s="249"/>
      <c r="K42" s="249"/>
      <c r="L42" s="249"/>
      <c r="M42" s="249"/>
      <c r="N42" s="249"/>
      <c r="O42" s="249"/>
      <c r="P42" s="249"/>
      <c r="Q42" s="249"/>
      <c r="R42" s="249"/>
      <c r="S42" s="249"/>
      <c r="T42" s="249"/>
      <c r="U42" s="254"/>
      <c r="V42" s="277"/>
      <c r="W42" s="249"/>
      <c r="X42" s="249"/>
      <c r="Y42" s="249"/>
      <c r="Z42" s="249"/>
      <c r="AA42" s="249"/>
      <c r="AB42" s="249"/>
      <c r="AC42" s="249"/>
      <c r="AD42" s="249"/>
      <c r="AE42" s="249"/>
      <c r="AF42" s="249"/>
      <c r="AG42" s="249"/>
      <c r="AH42" s="249"/>
      <c r="AI42" s="249"/>
      <c r="AJ42" s="249"/>
      <c r="AK42" s="249"/>
      <c r="AL42" s="249"/>
      <c r="AM42" s="249"/>
      <c r="AN42" s="249"/>
      <c r="AO42" s="249"/>
      <c r="AP42" s="278"/>
      <c r="AQ42" s="277"/>
      <c r="AR42" s="249"/>
      <c r="AS42" s="249"/>
      <c r="AT42" s="249"/>
      <c r="AU42" s="249"/>
      <c r="AV42" s="249"/>
      <c r="AW42" s="249"/>
      <c r="AX42" s="249"/>
      <c r="AY42" s="249"/>
      <c r="AZ42" s="249"/>
      <c r="BA42" s="249"/>
      <c r="BB42" s="249"/>
      <c r="BC42" s="249"/>
      <c r="BD42" s="249"/>
      <c r="BE42" s="249"/>
      <c r="BF42" s="249"/>
      <c r="BG42" s="249"/>
      <c r="BH42" s="249"/>
      <c r="BI42" s="249"/>
      <c r="BJ42" s="249"/>
      <c r="BK42" s="249"/>
      <c r="BL42" s="278"/>
      <c r="BM42" s="277"/>
      <c r="BN42" s="249"/>
      <c r="BO42" s="249"/>
      <c r="BP42" s="249"/>
      <c r="BQ42" s="249"/>
      <c r="BR42" s="249"/>
      <c r="BS42" s="249"/>
      <c r="BT42" s="249"/>
      <c r="BU42" s="117"/>
    </row>
    <row r="43" spans="1:73" ht="12" hidden="1" customHeight="1" x14ac:dyDescent="0.25">
      <c r="A43" s="98">
        <v>36</v>
      </c>
      <c r="B43" s="150" t="str">
        <f>IF(NOMINA!B36="","",NOMINA!B36)</f>
        <v xml:space="preserve">  </v>
      </c>
      <c r="C43" s="248"/>
      <c r="D43" s="249"/>
      <c r="E43" s="249"/>
      <c r="F43" s="249"/>
      <c r="G43" s="249"/>
      <c r="H43" s="249"/>
      <c r="I43" s="249"/>
      <c r="J43" s="249"/>
      <c r="K43" s="249"/>
      <c r="L43" s="249"/>
      <c r="M43" s="249"/>
      <c r="N43" s="249"/>
      <c r="O43" s="249"/>
      <c r="P43" s="249"/>
      <c r="Q43" s="249"/>
      <c r="R43" s="249"/>
      <c r="S43" s="249"/>
      <c r="T43" s="249"/>
      <c r="U43" s="254"/>
      <c r="V43" s="277"/>
      <c r="W43" s="249"/>
      <c r="X43" s="249"/>
      <c r="Y43" s="249"/>
      <c r="Z43" s="249"/>
      <c r="AA43" s="249"/>
      <c r="AB43" s="249"/>
      <c r="AC43" s="249"/>
      <c r="AD43" s="249"/>
      <c r="AE43" s="249"/>
      <c r="AF43" s="249"/>
      <c r="AG43" s="249"/>
      <c r="AH43" s="249"/>
      <c r="AI43" s="249"/>
      <c r="AJ43" s="249"/>
      <c r="AK43" s="249"/>
      <c r="AL43" s="249"/>
      <c r="AM43" s="249"/>
      <c r="AN43" s="249"/>
      <c r="AO43" s="249"/>
      <c r="AP43" s="278"/>
      <c r="AQ43" s="277"/>
      <c r="AR43" s="249"/>
      <c r="AS43" s="249"/>
      <c r="AT43" s="249"/>
      <c r="AU43" s="249"/>
      <c r="AV43" s="249"/>
      <c r="AW43" s="249"/>
      <c r="AX43" s="249"/>
      <c r="AY43" s="249"/>
      <c r="AZ43" s="249"/>
      <c r="BA43" s="249"/>
      <c r="BB43" s="249"/>
      <c r="BC43" s="249"/>
      <c r="BD43" s="249"/>
      <c r="BE43" s="249"/>
      <c r="BF43" s="249"/>
      <c r="BG43" s="249"/>
      <c r="BH43" s="249"/>
      <c r="BI43" s="249"/>
      <c r="BJ43" s="249"/>
      <c r="BK43" s="249"/>
      <c r="BL43" s="278"/>
      <c r="BM43" s="277"/>
      <c r="BN43" s="249"/>
      <c r="BO43" s="249"/>
      <c r="BP43" s="249"/>
      <c r="BQ43" s="249"/>
      <c r="BR43" s="249"/>
      <c r="BS43" s="249"/>
      <c r="BT43" s="249"/>
      <c r="BU43" s="117"/>
    </row>
    <row r="44" spans="1:73" ht="12" hidden="1" customHeight="1" x14ac:dyDescent="0.25">
      <c r="A44" s="98">
        <v>37</v>
      </c>
      <c r="B44" s="150" t="str">
        <f>IF(NOMINA!B37="","",NOMINA!B37)</f>
        <v xml:space="preserve">  </v>
      </c>
      <c r="C44" s="248"/>
      <c r="D44" s="249"/>
      <c r="E44" s="249"/>
      <c r="F44" s="249"/>
      <c r="G44" s="249"/>
      <c r="H44" s="249"/>
      <c r="I44" s="249"/>
      <c r="J44" s="249"/>
      <c r="K44" s="249"/>
      <c r="L44" s="249"/>
      <c r="M44" s="249"/>
      <c r="N44" s="249"/>
      <c r="O44" s="249"/>
      <c r="P44" s="249"/>
      <c r="Q44" s="249"/>
      <c r="R44" s="249"/>
      <c r="S44" s="249"/>
      <c r="T44" s="249"/>
      <c r="U44" s="254"/>
      <c r="V44" s="277"/>
      <c r="W44" s="249"/>
      <c r="X44" s="249"/>
      <c r="Y44" s="249"/>
      <c r="Z44" s="249"/>
      <c r="AA44" s="249"/>
      <c r="AB44" s="249"/>
      <c r="AC44" s="249"/>
      <c r="AD44" s="249"/>
      <c r="AE44" s="249"/>
      <c r="AF44" s="249"/>
      <c r="AG44" s="249"/>
      <c r="AH44" s="249"/>
      <c r="AI44" s="249"/>
      <c r="AJ44" s="249"/>
      <c r="AK44" s="249"/>
      <c r="AL44" s="249"/>
      <c r="AM44" s="249"/>
      <c r="AN44" s="249"/>
      <c r="AO44" s="249"/>
      <c r="AP44" s="278"/>
      <c r="AQ44" s="277"/>
      <c r="AR44" s="249"/>
      <c r="AS44" s="249"/>
      <c r="AT44" s="249"/>
      <c r="AU44" s="249"/>
      <c r="AV44" s="249"/>
      <c r="AW44" s="249"/>
      <c r="AX44" s="249"/>
      <c r="AY44" s="249"/>
      <c r="AZ44" s="249"/>
      <c r="BA44" s="249"/>
      <c r="BB44" s="249"/>
      <c r="BC44" s="249"/>
      <c r="BD44" s="249"/>
      <c r="BE44" s="249"/>
      <c r="BF44" s="249"/>
      <c r="BG44" s="249"/>
      <c r="BH44" s="249"/>
      <c r="BI44" s="249"/>
      <c r="BJ44" s="249"/>
      <c r="BK44" s="249"/>
      <c r="BL44" s="278"/>
      <c r="BM44" s="277"/>
      <c r="BN44" s="249"/>
      <c r="BO44" s="249"/>
      <c r="BP44" s="249"/>
      <c r="BQ44" s="249"/>
      <c r="BR44" s="249"/>
      <c r="BS44" s="249"/>
      <c r="BT44" s="249"/>
      <c r="BU44" s="117"/>
    </row>
    <row r="45" spans="1:73" ht="12" hidden="1" customHeight="1" x14ac:dyDescent="0.25">
      <c r="A45" s="98">
        <v>38</v>
      </c>
      <c r="B45" s="150" t="str">
        <f>IF(NOMINA!B38="","",NOMINA!B38)</f>
        <v xml:space="preserve">  </v>
      </c>
      <c r="C45" s="248"/>
      <c r="D45" s="249"/>
      <c r="E45" s="249"/>
      <c r="F45" s="249"/>
      <c r="G45" s="249"/>
      <c r="H45" s="249"/>
      <c r="I45" s="249"/>
      <c r="J45" s="249"/>
      <c r="K45" s="249"/>
      <c r="L45" s="249"/>
      <c r="M45" s="249"/>
      <c r="N45" s="249"/>
      <c r="O45" s="249"/>
      <c r="P45" s="249"/>
      <c r="Q45" s="249"/>
      <c r="R45" s="249"/>
      <c r="S45" s="249"/>
      <c r="T45" s="249"/>
      <c r="U45" s="254"/>
      <c r="V45" s="277"/>
      <c r="W45" s="249"/>
      <c r="X45" s="249"/>
      <c r="Y45" s="249"/>
      <c r="Z45" s="249"/>
      <c r="AA45" s="249"/>
      <c r="AB45" s="249"/>
      <c r="AC45" s="249"/>
      <c r="AD45" s="249"/>
      <c r="AE45" s="249"/>
      <c r="AF45" s="249"/>
      <c r="AG45" s="249"/>
      <c r="AH45" s="249"/>
      <c r="AI45" s="249"/>
      <c r="AJ45" s="249"/>
      <c r="AK45" s="249"/>
      <c r="AL45" s="249"/>
      <c r="AM45" s="249"/>
      <c r="AN45" s="249"/>
      <c r="AO45" s="249"/>
      <c r="AP45" s="278"/>
      <c r="AQ45" s="277"/>
      <c r="AR45" s="249"/>
      <c r="AS45" s="249"/>
      <c r="AT45" s="249"/>
      <c r="AU45" s="249"/>
      <c r="AV45" s="249"/>
      <c r="AW45" s="249"/>
      <c r="AX45" s="249"/>
      <c r="AY45" s="249"/>
      <c r="AZ45" s="249"/>
      <c r="BA45" s="249"/>
      <c r="BB45" s="249"/>
      <c r="BC45" s="249"/>
      <c r="BD45" s="249"/>
      <c r="BE45" s="249"/>
      <c r="BF45" s="249"/>
      <c r="BG45" s="249"/>
      <c r="BH45" s="249"/>
      <c r="BI45" s="249"/>
      <c r="BJ45" s="249"/>
      <c r="BK45" s="249"/>
      <c r="BL45" s="278"/>
      <c r="BM45" s="277"/>
      <c r="BN45" s="249"/>
      <c r="BO45" s="249"/>
      <c r="BP45" s="249"/>
      <c r="BQ45" s="249"/>
      <c r="BR45" s="249"/>
      <c r="BS45" s="249"/>
      <c r="BT45" s="249"/>
      <c r="BU45" s="117"/>
    </row>
    <row r="46" spans="1:73" ht="12" hidden="1" customHeight="1" x14ac:dyDescent="0.25">
      <c r="A46" s="98">
        <v>39</v>
      </c>
      <c r="B46" s="150" t="str">
        <f>IF(NOMINA!B39="","",NOMINA!B39)</f>
        <v xml:space="preserve">  </v>
      </c>
      <c r="C46" s="248"/>
      <c r="D46" s="249"/>
      <c r="E46" s="249"/>
      <c r="F46" s="249"/>
      <c r="G46" s="249"/>
      <c r="H46" s="249"/>
      <c r="I46" s="249"/>
      <c r="J46" s="249"/>
      <c r="K46" s="249"/>
      <c r="L46" s="249"/>
      <c r="M46" s="249"/>
      <c r="N46" s="249"/>
      <c r="O46" s="249"/>
      <c r="P46" s="249"/>
      <c r="Q46" s="249"/>
      <c r="R46" s="249"/>
      <c r="S46" s="249"/>
      <c r="T46" s="249"/>
      <c r="U46" s="254"/>
      <c r="V46" s="277"/>
      <c r="W46" s="249"/>
      <c r="X46" s="249"/>
      <c r="Y46" s="249"/>
      <c r="Z46" s="249"/>
      <c r="AA46" s="249"/>
      <c r="AB46" s="249"/>
      <c r="AC46" s="249"/>
      <c r="AD46" s="249"/>
      <c r="AE46" s="249"/>
      <c r="AF46" s="249"/>
      <c r="AG46" s="249"/>
      <c r="AH46" s="249"/>
      <c r="AI46" s="249"/>
      <c r="AJ46" s="249"/>
      <c r="AK46" s="249"/>
      <c r="AL46" s="249"/>
      <c r="AM46" s="249"/>
      <c r="AN46" s="249"/>
      <c r="AO46" s="249"/>
      <c r="AP46" s="278"/>
      <c r="AQ46" s="277"/>
      <c r="AR46" s="249"/>
      <c r="AS46" s="249"/>
      <c r="AT46" s="249"/>
      <c r="AU46" s="249"/>
      <c r="AV46" s="249"/>
      <c r="AW46" s="249"/>
      <c r="AX46" s="249"/>
      <c r="AY46" s="249"/>
      <c r="AZ46" s="249"/>
      <c r="BA46" s="249"/>
      <c r="BB46" s="249"/>
      <c r="BC46" s="249"/>
      <c r="BD46" s="249"/>
      <c r="BE46" s="249"/>
      <c r="BF46" s="249"/>
      <c r="BG46" s="249"/>
      <c r="BH46" s="249"/>
      <c r="BI46" s="249"/>
      <c r="BJ46" s="249"/>
      <c r="BK46" s="249"/>
      <c r="BL46" s="278"/>
      <c r="BM46" s="277"/>
      <c r="BN46" s="249"/>
      <c r="BO46" s="249"/>
      <c r="BP46" s="249"/>
      <c r="BQ46" s="249"/>
      <c r="BR46" s="249"/>
      <c r="BS46" s="249"/>
      <c r="BT46" s="249"/>
      <c r="BU46" s="117"/>
    </row>
    <row r="47" spans="1:73" ht="12" hidden="1" customHeight="1" x14ac:dyDescent="0.25">
      <c r="A47" s="98">
        <v>40</v>
      </c>
      <c r="B47" s="150" t="str">
        <f>IF(NOMINA!B40="","",NOMINA!B40)</f>
        <v xml:space="preserve">  </v>
      </c>
      <c r="C47" s="248"/>
      <c r="D47" s="249"/>
      <c r="E47" s="249"/>
      <c r="F47" s="249"/>
      <c r="G47" s="249"/>
      <c r="H47" s="249"/>
      <c r="I47" s="249"/>
      <c r="J47" s="249"/>
      <c r="K47" s="249"/>
      <c r="L47" s="249"/>
      <c r="M47" s="249"/>
      <c r="N47" s="249"/>
      <c r="O47" s="249"/>
      <c r="P47" s="249"/>
      <c r="Q47" s="249"/>
      <c r="R47" s="249"/>
      <c r="S47" s="249"/>
      <c r="T47" s="249"/>
      <c r="U47" s="254"/>
      <c r="V47" s="277"/>
      <c r="W47" s="249"/>
      <c r="X47" s="249"/>
      <c r="Y47" s="249"/>
      <c r="Z47" s="249"/>
      <c r="AA47" s="249"/>
      <c r="AB47" s="249"/>
      <c r="AC47" s="249"/>
      <c r="AD47" s="249"/>
      <c r="AE47" s="249"/>
      <c r="AF47" s="249"/>
      <c r="AG47" s="249"/>
      <c r="AH47" s="249"/>
      <c r="AI47" s="249"/>
      <c r="AJ47" s="249"/>
      <c r="AK47" s="249"/>
      <c r="AL47" s="249"/>
      <c r="AM47" s="249"/>
      <c r="AN47" s="249"/>
      <c r="AO47" s="249"/>
      <c r="AP47" s="278"/>
      <c r="AQ47" s="277"/>
      <c r="AR47" s="249"/>
      <c r="AS47" s="249"/>
      <c r="AT47" s="249"/>
      <c r="AU47" s="249"/>
      <c r="AV47" s="249"/>
      <c r="AW47" s="249"/>
      <c r="AX47" s="249"/>
      <c r="AY47" s="249"/>
      <c r="AZ47" s="249"/>
      <c r="BA47" s="249"/>
      <c r="BB47" s="249"/>
      <c r="BC47" s="249"/>
      <c r="BD47" s="249"/>
      <c r="BE47" s="249"/>
      <c r="BF47" s="249"/>
      <c r="BG47" s="249"/>
      <c r="BH47" s="249"/>
      <c r="BI47" s="249"/>
      <c r="BJ47" s="249"/>
      <c r="BK47" s="249"/>
      <c r="BL47" s="278"/>
      <c r="BM47" s="277"/>
      <c r="BN47" s="249"/>
      <c r="BO47" s="249"/>
      <c r="BP47" s="249"/>
      <c r="BQ47" s="249"/>
      <c r="BR47" s="249"/>
      <c r="BS47" s="249"/>
      <c r="BT47" s="249"/>
      <c r="BU47" s="117"/>
    </row>
    <row r="48" spans="1:73" ht="12" hidden="1" customHeight="1" x14ac:dyDescent="0.25">
      <c r="A48" s="98">
        <v>41</v>
      </c>
      <c r="B48" s="150" t="str">
        <f>IF(NOMINA!B41="","",NOMINA!B41)</f>
        <v xml:space="preserve">  </v>
      </c>
      <c r="C48" s="248"/>
      <c r="D48" s="249"/>
      <c r="E48" s="249"/>
      <c r="F48" s="249"/>
      <c r="G48" s="249"/>
      <c r="H48" s="249"/>
      <c r="I48" s="249"/>
      <c r="J48" s="249"/>
      <c r="K48" s="249"/>
      <c r="L48" s="249"/>
      <c r="M48" s="249"/>
      <c r="N48" s="249"/>
      <c r="O48" s="249"/>
      <c r="P48" s="249"/>
      <c r="Q48" s="249"/>
      <c r="R48" s="249"/>
      <c r="S48" s="249"/>
      <c r="T48" s="249"/>
      <c r="U48" s="254"/>
      <c r="V48" s="277"/>
      <c r="W48" s="249"/>
      <c r="X48" s="249"/>
      <c r="Y48" s="249"/>
      <c r="Z48" s="249"/>
      <c r="AA48" s="249"/>
      <c r="AB48" s="249"/>
      <c r="AC48" s="249"/>
      <c r="AD48" s="249"/>
      <c r="AE48" s="249"/>
      <c r="AF48" s="249"/>
      <c r="AG48" s="249"/>
      <c r="AH48" s="249"/>
      <c r="AI48" s="249"/>
      <c r="AJ48" s="249"/>
      <c r="AK48" s="249"/>
      <c r="AL48" s="249"/>
      <c r="AM48" s="249"/>
      <c r="AN48" s="249"/>
      <c r="AO48" s="249"/>
      <c r="AP48" s="278"/>
      <c r="AQ48" s="277"/>
      <c r="AR48" s="249"/>
      <c r="AS48" s="249"/>
      <c r="AT48" s="249"/>
      <c r="AU48" s="249"/>
      <c r="AV48" s="249"/>
      <c r="AW48" s="249"/>
      <c r="AX48" s="249"/>
      <c r="AY48" s="249"/>
      <c r="AZ48" s="249"/>
      <c r="BA48" s="249"/>
      <c r="BB48" s="249"/>
      <c r="BC48" s="249"/>
      <c r="BD48" s="249"/>
      <c r="BE48" s="249"/>
      <c r="BF48" s="249"/>
      <c r="BG48" s="249"/>
      <c r="BH48" s="249"/>
      <c r="BI48" s="249"/>
      <c r="BJ48" s="249"/>
      <c r="BK48" s="249"/>
      <c r="BL48" s="278"/>
      <c r="BM48" s="277"/>
      <c r="BN48" s="249"/>
      <c r="BO48" s="249"/>
      <c r="BP48" s="249"/>
      <c r="BQ48" s="249"/>
      <c r="BR48" s="249"/>
      <c r="BS48" s="249"/>
      <c r="BT48" s="249"/>
      <c r="BU48" s="117"/>
    </row>
    <row r="49" spans="1:73" ht="12" hidden="1" customHeight="1" x14ac:dyDescent="0.25">
      <c r="A49" s="98">
        <v>42</v>
      </c>
      <c r="B49" s="150" t="str">
        <f>IF(NOMINA!B42="","",NOMINA!B42)</f>
        <v xml:space="preserve">  </v>
      </c>
      <c r="C49" s="248"/>
      <c r="D49" s="249"/>
      <c r="E49" s="249"/>
      <c r="F49" s="249"/>
      <c r="G49" s="249"/>
      <c r="H49" s="249"/>
      <c r="I49" s="249"/>
      <c r="J49" s="249"/>
      <c r="K49" s="249"/>
      <c r="L49" s="249"/>
      <c r="M49" s="249"/>
      <c r="N49" s="249"/>
      <c r="O49" s="249"/>
      <c r="P49" s="249"/>
      <c r="Q49" s="249"/>
      <c r="R49" s="249"/>
      <c r="S49" s="249"/>
      <c r="T49" s="249"/>
      <c r="U49" s="254"/>
      <c r="V49" s="277"/>
      <c r="W49" s="249"/>
      <c r="X49" s="249"/>
      <c r="Y49" s="249"/>
      <c r="Z49" s="249"/>
      <c r="AA49" s="249"/>
      <c r="AB49" s="249"/>
      <c r="AC49" s="249"/>
      <c r="AD49" s="249"/>
      <c r="AE49" s="249"/>
      <c r="AF49" s="249"/>
      <c r="AG49" s="249"/>
      <c r="AH49" s="249"/>
      <c r="AI49" s="249"/>
      <c r="AJ49" s="249"/>
      <c r="AK49" s="249"/>
      <c r="AL49" s="249"/>
      <c r="AM49" s="249"/>
      <c r="AN49" s="249"/>
      <c r="AO49" s="249"/>
      <c r="AP49" s="278"/>
      <c r="AQ49" s="277"/>
      <c r="AR49" s="249"/>
      <c r="AS49" s="249"/>
      <c r="AT49" s="249"/>
      <c r="AU49" s="249"/>
      <c r="AV49" s="249"/>
      <c r="AW49" s="249"/>
      <c r="AX49" s="249"/>
      <c r="AY49" s="249"/>
      <c r="AZ49" s="249"/>
      <c r="BA49" s="249"/>
      <c r="BB49" s="249"/>
      <c r="BC49" s="249"/>
      <c r="BD49" s="249"/>
      <c r="BE49" s="249"/>
      <c r="BF49" s="249"/>
      <c r="BG49" s="249"/>
      <c r="BH49" s="249"/>
      <c r="BI49" s="249"/>
      <c r="BJ49" s="249"/>
      <c r="BK49" s="249"/>
      <c r="BL49" s="278"/>
      <c r="BM49" s="277"/>
      <c r="BN49" s="249"/>
      <c r="BO49" s="249"/>
      <c r="BP49" s="249"/>
      <c r="BQ49" s="249"/>
      <c r="BR49" s="249"/>
      <c r="BS49" s="249"/>
      <c r="BT49" s="249"/>
      <c r="BU49" s="117"/>
    </row>
    <row r="50" spans="1:73" ht="12" hidden="1" customHeight="1" x14ac:dyDescent="0.25">
      <c r="A50" s="98">
        <v>43</v>
      </c>
      <c r="B50" s="150" t="str">
        <f>IF(NOMINA!B43="","",NOMINA!B43)</f>
        <v xml:space="preserve">  </v>
      </c>
      <c r="C50" s="248"/>
      <c r="D50" s="249"/>
      <c r="E50" s="249"/>
      <c r="F50" s="249"/>
      <c r="G50" s="249"/>
      <c r="H50" s="249"/>
      <c r="I50" s="249"/>
      <c r="J50" s="249"/>
      <c r="K50" s="249"/>
      <c r="L50" s="249"/>
      <c r="M50" s="249"/>
      <c r="N50" s="249"/>
      <c r="O50" s="249"/>
      <c r="P50" s="249"/>
      <c r="Q50" s="249"/>
      <c r="R50" s="249"/>
      <c r="S50" s="249"/>
      <c r="T50" s="249"/>
      <c r="U50" s="254"/>
      <c r="V50" s="277"/>
      <c r="W50" s="249"/>
      <c r="X50" s="249"/>
      <c r="Y50" s="249"/>
      <c r="Z50" s="249"/>
      <c r="AA50" s="249"/>
      <c r="AB50" s="249"/>
      <c r="AC50" s="249"/>
      <c r="AD50" s="249"/>
      <c r="AE50" s="249"/>
      <c r="AF50" s="249"/>
      <c r="AG50" s="249"/>
      <c r="AH50" s="249"/>
      <c r="AI50" s="249"/>
      <c r="AJ50" s="249"/>
      <c r="AK50" s="249"/>
      <c r="AL50" s="249"/>
      <c r="AM50" s="249"/>
      <c r="AN50" s="249"/>
      <c r="AO50" s="249"/>
      <c r="AP50" s="278"/>
      <c r="AQ50" s="277"/>
      <c r="AR50" s="249"/>
      <c r="AS50" s="249"/>
      <c r="AT50" s="249"/>
      <c r="AU50" s="249"/>
      <c r="AV50" s="249"/>
      <c r="AW50" s="249"/>
      <c r="AX50" s="249"/>
      <c r="AY50" s="249"/>
      <c r="AZ50" s="249"/>
      <c r="BA50" s="249"/>
      <c r="BB50" s="249"/>
      <c r="BC50" s="249"/>
      <c r="BD50" s="249"/>
      <c r="BE50" s="249"/>
      <c r="BF50" s="249"/>
      <c r="BG50" s="249"/>
      <c r="BH50" s="249"/>
      <c r="BI50" s="249"/>
      <c r="BJ50" s="249"/>
      <c r="BK50" s="249"/>
      <c r="BL50" s="278"/>
      <c r="BM50" s="277"/>
      <c r="BN50" s="249"/>
      <c r="BO50" s="249"/>
      <c r="BP50" s="249"/>
      <c r="BQ50" s="249"/>
      <c r="BR50" s="249"/>
      <c r="BS50" s="249"/>
      <c r="BT50" s="249"/>
      <c r="BU50" s="117"/>
    </row>
    <row r="51" spans="1:73" ht="12" hidden="1" customHeight="1" x14ac:dyDescent="0.25">
      <c r="A51" s="98">
        <v>44</v>
      </c>
      <c r="B51" s="150" t="str">
        <f>IF(NOMINA!B44="","",NOMINA!B44)</f>
        <v xml:space="preserve">  </v>
      </c>
      <c r="C51" s="248"/>
      <c r="D51" s="249"/>
      <c r="E51" s="249"/>
      <c r="F51" s="249"/>
      <c r="G51" s="249"/>
      <c r="H51" s="249"/>
      <c r="I51" s="249"/>
      <c r="J51" s="249"/>
      <c r="K51" s="249"/>
      <c r="L51" s="249"/>
      <c r="M51" s="249"/>
      <c r="N51" s="249"/>
      <c r="O51" s="249"/>
      <c r="P51" s="249"/>
      <c r="Q51" s="249"/>
      <c r="R51" s="249"/>
      <c r="S51" s="249"/>
      <c r="T51" s="249"/>
      <c r="U51" s="254"/>
      <c r="V51" s="277"/>
      <c r="W51" s="249"/>
      <c r="X51" s="249"/>
      <c r="Y51" s="249"/>
      <c r="Z51" s="249"/>
      <c r="AA51" s="249"/>
      <c r="AB51" s="249"/>
      <c r="AC51" s="249"/>
      <c r="AD51" s="249"/>
      <c r="AE51" s="249"/>
      <c r="AF51" s="249"/>
      <c r="AG51" s="249"/>
      <c r="AH51" s="249"/>
      <c r="AI51" s="249"/>
      <c r="AJ51" s="249"/>
      <c r="AK51" s="249"/>
      <c r="AL51" s="249"/>
      <c r="AM51" s="249"/>
      <c r="AN51" s="249"/>
      <c r="AO51" s="249"/>
      <c r="AP51" s="278"/>
      <c r="AQ51" s="277"/>
      <c r="AR51" s="249"/>
      <c r="AS51" s="249"/>
      <c r="AT51" s="249"/>
      <c r="AU51" s="249"/>
      <c r="AV51" s="249"/>
      <c r="AW51" s="249"/>
      <c r="AX51" s="249"/>
      <c r="AY51" s="249"/>
      <c r="AZ51" s="249"/>
      <c r="BA51" s="249"/>
      <c r="BB51" s="249"/>
      <c r="BC51" s="249"/>
      <c r="BD51" s="249"/>
      <c r="BE51" s="249"/>
      <c r="BF51" s="249"/>
      <c r="BG51" s="249"/>
      <c r="BH51" s="249"/>
      <c r="BI51" s="249"/>
      <c r="BJ51" s="249"/>
      <c r="BK51" s="249"/>
      <c r="BL51" s="278"/>
      <c r="BM51" s="277"/>
      <c r="BN51" s="249"/>
      <c r="BO51" s="249"/>
      <c r="BP51" s="249"/>
      <c r="BQ51" s="249"/>
      <c r="BR51" s="249"/>
      <c r="BS51" s="249"/>
      <c r="BT51" s="249"/>
      <c r="BU51" s="117"/>
    </row>
    <row r="52" spans="1:73" ht="12" hidden="1" customHeight="1" x14ac:dyDescent="0.25">
      <c r="A52" s="98">
        <v>45</v>
      </c>
      <c r="B52" s="150" t="str">
        <f>IF(NOMINA!B45="","",NOMINA!B45)</f>
        <v xml:space="preserve">  </v>
      </c>
      <c r="C52" s="248"/>
      <c r="D52" s="249"/>
      <c r="E52" s="249"/>
      <c r="F52" s="249"/>
      <c r="G52" s="249"/>
      <c r="H52" s="249"/>
      <c r="I52" s="249"/>
      <c r="J52" s="249"/>
      <c r="K52" s="249"/>
      <c r="L52" s="249"/>
      <c r="M52" s="249"/>
      <c r="N52" s="249"/>
      <c r="O52" s="249"/>
      <c r="P52" s="249"/>
      <c r="Q52" s="249"/>
      <c r="R52" s="249"/>
      <c r="S52" s="249"/>
      <c r="T52" s="249"/>
      <c r="U52" s="254"/>
      <c r="V52" s="277"/>
      <c r="W52" s="249"/>
      <c r="X52" s="249"/>
      <c r="Y52" s="249"/>
      <c r="Z52" s="249"/>
      <c r="AA52" s="249"/>
      <c r="AB52" s="249"/>
      <c r="AC52" s="249"/>
      <c r="AD52" s="249"/>
      <c r="AE52" s="249"/>
      <c r="AF52" s="249"/>
      <c r="AG52" s="249"/>
      <c r="AH52" s="249"/>
      <c r="AI52" s="249"/>
      <c r="AJ52" s="249"/>
      <c r="AK52" s="249"/>
      <c r="AL52" s="249"/>
      <c r="AM52" s="249"/>
      <c r="AN52" s="249"/>
      <c r="AO52" s="249"/>
      <c r="AP52" s="278"/>
      <c r="AQ52" s="277"/>
      <c r="AR52" s="249"/>
      <c r="AS52" s="249"/>
      <c r="AT52" s="249"/>
      <c r="AU52" s="249"/>
      <c r="AV52" s="249"/>
      <c r="AW52" s="249"/>
      <c r="AX52" s="249"/>
      <c r="AY52" s="249"/>
      <c r="AZ52" s="249"/>
      <c r="BA52" s="249"/>
      <c r="BB52" s="249"/>
      <c r="BC52" s="249"/>
      <c r="BD52" s="249"/>
      <c r="BE52" s="249"/>
      <c r="BF52" s="249"/>
      <c r="BG52" s="249"/>
      <c r="BH52" s="249"/>
      <c r="BI52" s="249"/>
      <c r="BJ52" s="249"/>
      <c r="BK52" s="249"/>
      <c r="BL52" s="278"/>
      <c r="BM52" s="277"/>
      <c r="BN52" s="249"/>
      <c r="BO52" s="249"/>
      <c r="BP52" s="249"/>
      <c r="BQ52" s="249"/>
      <c r="BR52" s="249"/>
      <c r="BS52" s="249"/>
      <c r="BT52" s="249"/>
      <c r="BU52" s="117"/>
    </row>
    <row r="53" spans="1:73" ht="12" customHeight="1" x14ac:dyDescent="0.25">
      <c r="A53" s="289"/>
      <c r="B53" s="290"/>
      <c r="C53" s="287"/>
      <c r="D53" s="287"/>
      <c r="E53" s="287"/>
      <c r="F53" s="287"/>
      <c r="G53" s="287"/>
      <c r="H53" s="287"/>
      <c r="I53" s="287"/>
      <c r="J53" s="287"/>
      <c r="K53" s="287"/>
      <c r="L53" s="287"/>
      <c r="M53" s="287"/>
      <c r="N53" s="287"/>
      <c r="O53" s="287"/>
      <c r="P53" s="287"/>
      <c r="Q53" s="287"/>
      <c r="R53" s="287"/>
      <c r="S53" s="287"/>
      <c r="T53" s="287"/>
      <c r="U53" s="287"/>
      <c r="V53" s="287"/>
      <c r="W53" s="287"/>
      <c r="X53" s="287"/>
      <c r="Y53" s="287"/>
      <c r="Z53" s="287"/>
      <c r="AA53" s="287"/>
      <c r="AB53" s="287"/>
      <c r="AC53" s="287"/>
      <c r="AD53" s="287"/>
      <c r="AE53" s="287"/>
      <c r="AF53" s="287"/>
      <c r="AG53" s="287"/>
      <c r="AH53" s="287"/>
      <c r="AI53" s="287"/>
      <c r="AJ53" s="287"/>
      <c r="AK53" s="287"/>
      <c r="AL53" s="287"/>
      <c r="AM53" s="287"/>
      <c r="AN53" s="287"/>
      <c r="AO53" s="287"/>
      <c r="AP53" s="287"/>
      <c r="AQ53" s="287"/>
      <c r="AR53" s="287"/>
      <c r="AS53" s="287"/>
      <c r="AT53" s="287"/>
      <c r="AU53" s="287"/>
      <c r="AV53" s="287"/>
      <c r="AW53" s="287"/>
      <c r="AX53" s="287"/>
      <c r="AY53" s="287"/>
      <c r="AZ53" s="287"/>
      <c r="BA53" s="287"/>
      <c r="BB53" s="287"/>
      <c r="BC53" s="287"/>
      <c r="BD53" s="287"/>
      <c r="BE53" s="287"/>
      <c r="BF53" s="287"/>
      <c r="BG53" s="287"/>
      <c r="BH53" s="287"/>
      <c r="BI53" s="287"/>
      <c r="BJ53" s="287"/>
      <c r="BK53" s="287"/>
      <c r="BL53" s="287"/>
      <c r="BM53" s="287"/>
      <c r="BN53" s="287"/>
      <c r="BO53" s="287"/>
      <c r="BP53" s="287"/>
      <c r="BQ53" s="287"/>
      <c r="BR53" s="287"/>
      <c r="BS53" s="287"/>
      <c r="BT53" s="287"/>
      <c r="BU53" s="291"/>
    </row>
    <row r="54" spans="1:73" ht="12" customHeight="1" x14ac:dyDescent="0.25">
      <c r="A54" s="284"/>
      <c r="B54" s="285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6"/>
      <c r="N54" s="286"/>
      <c r="O54" s="286"/>
      <c r="P54" s="286"/>
      <c r="Q54" s="286"/>
      <c r="R54" s="286"/>
      <c r="S54" s="286"/>
      <c r="T54" s="286"/>
      <c r="U54" s="286"/>
      <c r="V54" s="286"/>
      <c r="W54" s="286"/>
      <c r="X54" s="286"/>
      <c r="Y54" s="286"/>
      <c r="Z54" s="286"/>
      <c r="AA54" s="286"/>
      <c r="AB54" s="286"/>
      <c r="AC54" s="286"/>
      <c r="AD54" s="286"/>
      <c r="AE54" s="286"/>
      <c r="AF54" s="286"/>
      <c r="AG54" s="286"/>
      <c r="AH54" s="286"/>
      <c r="AI54" s="286"/>
      <c r="AJ54" s="286"/>
      <c r="AK54" s="286"/>
      <c r="AL54" s="286"/>
      <c r="AM54" s="286"/>
      <c r="AN54" s="286"/>
      <c r="AO54" s="286"/>
      <c r="AP54" s="286"/>
      <c r="AQ54" s="286"/>
      <c r="AR54" s="286"/>
      <c r="AS54" s="286"/>
      <c r="AT54" s="286"/>
      <c r="AU54" s="286"/>
      <c r="AV54" s="286"/>
      <c r="AW54" s="286"/>
      <c r="AX54" s="286"/>
      <c r="AY54" s="286"/>
      <c r="AZ54" s="286"/>
      <c r="BA54" s="286"/>
      <c r="BB54" s="286"/>
      <c r="BC54" s="286"/>
      <c r="BD54" s="286"/>
      <c r="BE54" s="286"/>
      <c r="BF54" s="286"/>
      <c r="BG54" s="286"/>
      <c r="BH54" s="286"/>
      <c r="BI54" s="286"/>
      <c r="BJ54" s="286"/>
      <c r="BK54" s="286"/>
      <c r="BL54" s="286"/>
      <c r="BM54" s="286"/>
      <c r="BN54" s="286"/>
      <c r="BO54" s="286"/>
      <c r="BP54" s="286"/>
      <c r="BQ54" s="286"/>
      <c r="BR54" s="286"/>
      <c r="BS54" s="286"/>
      <c r="BT54" s="286"/>
      <c r="BU54" s="288"/>
    </row>
    <row r="55" spans="1:73" ht="12" customHeight="1" x14ac:dyDescent="0.25">
      <c r="A55" s="284"/>
      <c r="B55" s="285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6"/>
      <c r="N55" s="286"/>
      <c r="O55" s="286"/>
      <c r="P55" s="286"/>
      <c r="Q55" s="286"/>
      <c r="R55" s="286"/>
      <c r="S55" s="286"/>
      <c r="T55" s="286"/>
      <c r="U55" s="286"/>
      <c r="V55" s="286"/>
      <c r="W55" s="286"/>
      <c r="X55" s="286"/>
      <c r="Y55" s="286"/>
      <c r="Z55" s="286"/>
      <c r="AA55" s="286"/>
      <c r="AB55" s="286"/>
      <c r="AC55" s="286"/>
      <c r="AD55" s="286"/>
      <c r="AE55" s="286"/>
      <c r="AF55" s="286"/>
      <c r="AG55" s="286"/>
      <c r="AH55" s="286"/>
      <c r="AI55" s="286"/>
      <c r="AJ55" s="286"/>
      <c r="AK55" s="286"/>
      <c r="AL55" s="286"/>
      <c r="AM55" s="286"/>
      <c r="AN55" s="286"/>
      <c r="AO55" s="286"/>
      <c r="AP55" s="286"/>
      <c r="AQ55" s="286"/>
      <c r="AR55" s="286"/>
      <c r="AS55" s="286"/>
      <c r="AT55" s="286"/>
      <c r="AU55" s="286"/>
      <c r="AV55" s="286"/>
      <c r="AW55" s="286"/>
      <c r="AX55" s="286"/>
      <c r="AY55" s="286"/>
      <c r="AZ55" s="286"/>
      <c r="BA55" s="286"/>
      <c r="BB55" s="286"/>
      <c r="BC55" s="286"/>
      <c r="BD55" s="286"/>
      <c r="BE55" s="286"/>
      <c r="BF55" s="286"/>
      <c r="BG55" s="286"/>
      <c r="BH55" s="286"/>
      <c r="BI55" s="286"/>
      <c r="BJ55" s="286"/>
      <c r="BK55" s="286"/>
      <c r="BL55" s="286"/>
      <c r="BM55" s="286"/>
      <c r="BN55" s="286"/>
      <c r="BO55" s="286"/>
      <c r="BP55" s="286"/>
      <c r="BQ55" s="286"/>
      <c r="BR55" s="286"/>
      <c r="BS55" s="286"/>
      <c r="BT55" s="286"/>
      <c r="BU55" s="288"/>
    </row>
    <row r="56" spans="1:73" ht="12" customHeight="1" x14ac:dyDescent="0.25">
      <c r="A56" s="284"/>
      <c r="B56" s="285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6"/>
      <c r="N56" s="286"/>
      <c r="O56" s="286"/>
      <c r="P56" s="286"/>
      <c r="Q56" s="286"/>
      <c r="R56" s="286"/>
      <c r="S56" s="286"/>
      <c r="T56" s="286"/>
      <c r="U56" s="286"/>
      <c r="V56" s="286"/>
      <c r="W56" s="286"/>
      <c r="X56" s="286"/>
      <c r="Y56" s="286"/>
      <c r="Z56" s="286"/>
      <c r="AA56" s="286"/>
      <c r="AB56" s="286"/>
      <c r="AC56" s="286"/>
      <c r="AD56" s="286"/>
      <c r="AE56" s="286"/>
      <c r="AF56" s="286"/>
      <c r="AG56" s="286"/>
      <c r="AH56" s="286"/>
      <c r="AI56" s="286"/>
      <c r="AJ56" s="286"/>
      <c r="AK56" s="286"/>
      <c r="AL56" s="286"/>
      <c r="AM56" s="286"/>
      <c r="AN56" s="286"/>
      <c r="AO56" s="286"/>
      <c r="AP56" s="286"/>
      <c r="AQ56" s="286"/>
      <c r="AR56" s="286"/>
      <c r="AS56" s="286"/>
      <c r="AT56" s="286"/>
      <c r="AU56" s="286"/>
      <c r="AV56" s="286"/>
      <c r="AW56" s="286"/>
      <c r="AX56" s="286"/>
      <c r="AY56" s="286"/>
      <c r="AZ56" s="286"/>
      <c r="BA56" s="286"/>
      <c r="BB56" s="286"/>
      <c r="BC56" s="286"/>
      <c r="BD56" s="286"/>
      <c r="BE56" s="286"/>
      <c r="BF56" s="286"/>
      <c r="BG56" s="286"/>
      <c r="BH56" s="286"/>
      <c r="BI56" s="286"/>
      <c r="BJ56" s="286"/>
      <c r="BK56" s="286"/>
      <c r="BL56" s="286"/>
      <c r="BM56" s="286"/>
      <c r="BN56" s="286"/>
      <c r="BO56" s="286"/>
      <c r="BP56" s="286"/>
      <c r="BQ56" s="286"/>
      <c r="BR56" s="286"/>
      <c r="BS56" s="286"/>
      <c r="BT56" s="286"/>
      <c r="BU56" s="288"/>
    </row>
    <row r="57" spans="1:73" ht="13.5" customHeight="1" x14ac:dyDescent="0.25"/>
    <row r="58" spans="1:73" ht="13.5" customHeight="1" x14ac:dyDescent="0.25"/>
  </sheetData>
  <sheetProtection selectLockedCells="1"/>
  <dataConsolidate link="1">
    <dataRefs count="1">
      <dataRef ref="D62:AB62" sheet="ASISTENCIA" r:id="rId1"/>
    </dataRefs>
  </dataConsolidate>
  <mergeCells count="8">
    <mergeCell ref="BU5:BU7"/>
    <mergeCell ref="A2:BU2"/>
    <mergeCell ref="A5:A7"/>
    <mergeCell ref="B5:B7"/>
    <mergeCell ref="C5:U5"/>
    <mergeCell ref="V5:AP5"/>
    <mergeCell ref="AQ5:BL5"/>
    <mergeCell ref="BM5:BT5"/>
  </mergeCells>
  <conditionalFormatting sqref="BM8:BT56">
    <cfRule type="cellIs" dxfId="1" priority="10" operator="equal">
      <formula>0</formula>
    </cfRule>
  </conditionalFormatting>
  <printOptions horizontalCentered="1"/>
  <pageMargins left="0.23622047244094491" right="0.23622047244094491" top="0.51181102362204722" bottom="0.19685039370078741" header="0.31496062992125984" footer="0.31496062992125984"/>
  <pageSetup scale="90" orientation="landscape" horizontalDpi="120" verticalDpi="144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A5C55-2029-4EDB-8505-03E4FDF937F2}">
  <sheetPr>
    <tabColor theme="9" tint="-0.499984740745262"/>
    <pageSetUpPr fitToPage="1"/>
  </sheetPr>
  <dimension ref="A1:BU58"/>
  <sheetViews>
    <sheetView view="pageBreakPreview" topLeftCell="A3" zoomScale="160" zoomScaleNormal="100" zoomScaleSheetLayoutView="160" zoomScalePageLayoutView="140" workbookViewId="0">
      <selection activeCell="I4" sqref="I4"/>
    </sheetView>
  </sheetViews>
  <sheetFormatPr baseColWidth="10" defaultRowHeight="15" x14ac:dyDescent="0.25"/>
  <cols>
    <col min="1" max="1" width="2.28515625" customWidth="1"/>
    <col min="2" max="2" width="24.140625" customWidth="1"/>
    <col min="3" max="72" width="1.7109375" customWidth="1"/>
    <col min="73" max="73" width="3.140625" customWidth="1"/>
    <col min="74" max="136" width="2" customWidth="1"/>
  </cols>
  <sheetData>
    <row r="1" spans="1:73" ht="11.25" customHeight="1" x14ac:dyDescent="0.25">
      <c r="A1" s="21" t="str">
        <f>NOMINA!$F$1</f>
        <v>U.E. "BEATRIZ HARTMANN DE BEDREGAL"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</row>
    <row r="2" spans="1:73" ht="24.75" customHeight="1" x14ac:dyDescent="0.25">
      <c r="A2" s="412" t="s">
        <v>176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  <c r="U2" s="412"/>
      <c r="V2" s="412"/>
      <c r="W2" s="412"/>
      <c r="X2" s="412"/>
      <c r="Y2" s="412"/>
      <c r="Z2" s="412"/>
      <c r="AA2" s="412"/>
      <c r="AB2" s="412"/>
      <c r="AC2" s="412"/>
      <c r="AD2" s="412"/>
      <c r="AE2" s="412"/>
      <c r="AF2" s="412"/>
      <c r="AG2" s="412"/>
      <c r="AH2" s="412"/>
      <c r="AI2" s="412"/>
      <c r="AJ2" s="412"/>
      <c r="AK2" s="412"/>
      <c r="AL2" s="412"/>
      <c r="AM2" s="412"/>
      <c r="AN2" s="412"/>
      <c r="AO2" s="412"/>
      <c r="AP2" s="412"/>
      <c r="AQ2" s="412"/>
      <c r="AR2" s="412"/>
      <c r="AS2" s="412"/>
      <c r="AT2" s="412"/>
      <c r="AU2" s="412"/>
      <c r="AV2" s="412"/>
      <c r="AW2" s="412"/>
      <c r="AX2" s="412"/>
      <c r="AY2" s="412"/>
      <c r="AZ2" s="412"/>
      <c r="BA2" s="412"/>
      <c r="BB2" s="412"/>
      <c r="BC2" s="412"/>
      <c r="BD2" s="412"/>
      <c r="BE2" s="412"/>
      <c r="BF2" s="412"/>
      <c r="BG2" s="412"/>
      <c r="BH2" s="412"/>
      <c r="BI2" s="412"/>
      <c r="BJ2" s="412"/>
      <c r="BK2" s="412"/>
      <c r="BL2" s="412"/>
      <c r="BM2" s="412"/>
      <c r="BN2" s="412"/>
      <c r="BO2" s="412"/>
      <c r="BP2" s="412"/>
      <c r="BQ2" s="412"/>
      <c r="BR2" s="412"/>
      <c r="BS2" s="412"/>
      <c r="BT2" s="412"/>
      <c r="BU2" s="412"/>
    </row>
    <row r="3" spans="1:73" ht="24.75" customHeight="1" x14ac:dyDescent="0.25">
      <c r="A3" s="133"/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3"/>
      <c r="BE3" s="133"/>
      <c r="BF3" s="133"/>
      <c r="BG3" s="133"/>
      <c r="BH3" s="133"/>
      <c r="BI3" s="133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</row>
    <row r="4" spans="1:73" s="154" customFormat="1" ht="21.75" customHeight="1" x14ac:dyDescent="0.25">
      <c r="A4" s="151" t="str">
        <f>NOMINA!$C$1</f>
        <v>PROFESOR(A): SARA VALDIVIA ARANCIBIA</v>
      </c>
      <c r="B4" s="152"/>
      <c r="C4" s="152"/>
      <c r="D4" s="152"/>
      <c r="E4" s="153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1" t="str">
        <f>NOMINA!$C$2</f>
        <v>CURSO: 5º "A" PRIMARIA</v>
      </c>
      <c r="Y4" s="152"/>
      <c r="Z4" s="153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1" t="str">
        <f>NOMINA!$C$4</f>
        <v>GESTIÓN: 2024</v>
      </c>
      <c r="AS4" s="152"/>
      <c r="AT4" s="153"/>
      <c r="AU4" s="153"/>
      <c r="AV4" s="152"/>
      <c r="AW4" s="152"/>
      <c r="AX4" s="152"/>
      <c r="AY4" s="152"/>
      <c r="AZ4" s="152"/>
      <c r="BA4" s="152"/>
      <c r="BB4" s="152"/>
      <c r="BC4" s="152"/>
      <c r="BD4" s="152"/>
      <c r="BE4" s="152"/>
      <c r="BF4" s="152"/>
      <c r="BG4" s="152"/>
      <c r="BH4" s="152"/>
      <c r="BI4" s="152"/>
      <c r="BJ4" s="152"/>
      <c r="BK4" s="152"/>
      <c r="BL4" s="152"/>
      <c r="BM4" s="152"/>
      <c r="BN4" s="152"/>
      <c r="BO4" s="152"/>
      <c r="BP4" s="152"/>
      <c r="BQ4" s="152"/>
      <c r="BR4" s="152"/>
      <c r="BS4" s="152"/>
      <c r="BT4" s="152"/>
    </row>
    <row r="5" spans="1:73" s="36" customFormat="1" ht="17.25" customHeight="1" x14ac:dyDescent="0.25">
      <c r="A5" s="415" t="s">
        <v>0</v>
      </c>
      <c r="B5" s="416" t="s">
        <v>181</v>
      </c>
      <c r="C5" s="422" t="s">
        <v>31</v>
      </c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7"/>
      <c r="U5" s="417"/>
      <c r="V5" s="406" t="s">
        <v>32</v>
      </c>
      <c r="W5" s="407"/>
      <c r="X5" s="407"/>
      <c r="Y5" s="407"/>
      <c r="Z5" s="407"/>
      <c r="AA5" s="407"/>
      <c r="AB5" s="407"/>
      <c r="AC5" s="407"/>
      <c r="AD5" s="407"/>
      <c r="AE5" s="407"/>
      <c r="AF5" s="407"/>
      <c r="AG5" s="407"/>
      <c r="AH5" s="407"/>
      <c r="AI5" s="407"/>
      <c r="AJ5" s="407"/>
      <c r="AK5" s="407"/>
      <c r="AL5" s="407"/>
      <c r="AM5" s="407"/>
      <c r="AN5" s="407"/>
      <c r="AO5" s="407"/>
      <c r="AP5" s="407"/>
      <c r="AQ5" s="406" t="s">
        <v>30</v>
      </c>
      <c r="AR5" s="407"/>
      <c r="AS5" s="407"/>
      <c r="AT5" s="407"/>
      <c r="AU5" s="407"/>
      <c r="AV5" s="407"/>
      <c r="AW5" s="407"/>
      <c r="AX5" s="407"/>
      <c r="AY5" s="407"/>
      <c r="AZ5" s="407"/>
      <c r="BA5" s="407"/>
      <c r="BB5" s="407"/>
      <c r="BC5" s="407"/>
      <c r="BD5" s="407"/>
      <c r="BE5" s="407"/>
      <c r="BF5" s="407"/>
      <c r="BG5" s="407"/>
      <c r="BH5" s="407"/>
      <c r="BI5" s="407"/>
      <c r="BJ5" s="407"/>
      <c r="BK5" s="407"/>
      <c r="BL5" s="417"/>
      <c r="BM5" s="406" t="s">
        <v>175</v>
      </c>
      <c r="BN5" s="407"/>
      <c r="BO5" s="407"/>
      <c r="BP5" s="407"/>
      <c r="BQ5" s="407"/>
      <c r="BR5" s="407"/>
      <c r="BS5" s="407"/>
      <c r="BT5" s="407"/>
      <c r="BU5" s="399" t="s">
        <v>33</v>
      </c>
    </row>
    <row r="6" spans="1:73" s="36" customFormat="1" ht="17.25" customHeight="1" x14ac:dyDescent="0.25">
      <c r="A6" s="415"/>
      <c r="B6" s="416"/>
      <c r="C6" s="247" t="s">
        <v>98</v>
      </c>
      <c r="D6" s="246" t="s">
        <v>26</v>
      </c>
      <c r="E6" s="246" t="s">
        <v>403</v>
      </c>
      <c r="F6" s="246" t="s">
        <v>99</v>
      </c>
      <c r="G6" s="246" t="s">
        <v>25</v>
      </c>
      <c r="H6" s="247" t="s">
        <v>98</v>
      </c>
      <c r="I6" s="246" t="s">
        <v>26</v>
      </c>
      <c r="J6" s="246" t="s">
        <v>403</v>
      </c>
      <c r="K6" s="246" t="s">
        <v>99</v>
      </c>
      <c r="L6" s="246" t="s">
        <v>25</v>
      </c>
      <c r="M6" s="247" t="s">
        <v>98</v>
      </c>
      <c r="N6" s="246" t="s">
        <v>26</v>
      </c>
      <c r="O6" s="246" t="s">
        <v>403</v>
      </c>
      <c r="P6" s="246" t="s">
        <v>99</v>
      </c>
      <c r="Q6" s="246" t="s">
        <v>25</v>
      </c>
      <c r="R6" s="247" t="s">
        <v>98</v>
      </c>
      <c r="S6" s="246" t="s">
        <v>26</v>
      </c>
      <c r="T6" s="246" t="s">
        <v>403</v>
      </c>
      <c r="U6" s="250" t="s">
        <v>99</v>
      </c>
      <c r="V6" s="252" t="s">
        <v>25</v>
      </c>
      <c r="W6" s="247" t="s">
        <v>98</v>
      </c>
      <c r="X6" s="246" t="s">
        <v>26</v>
      </c>
      <c r="Y6" s="246" t="s">
        <v>403</v>
      </c>
      <c r="Z6" s="246" t="s">
        <v>99</v>
      </c>
      <c r="AA6" s="246" t="s">
        <v>25</v>
      </c>
      <c r="AB6" s="247" t="s">
        <v>98</v>
      </c>
      <c r="AC6" s="246" t="s">
        <v>26</v>
      </c>
      <c r="AD6" s="246" t="s">
        <v>403</v>
      </c>
      <c r="AE6" s="246" t="s">
        <v>99</v>
      </c>
      <c r="AF6" s="246" t="s">
        <v>25</v>
      </c>
      <c r="AG6" s="247" t="s">
        <v>98</v>
      </c>
      <c r="AH6" s="246" t="s">
        <v>26</v>
      </c>
      <c r="AI6" s="246" t="s">
        <v>403</v>
      </c>
      <c r="AJ6" s="246" t="s">
        <v>99</v>
      </c>
      <c r="AK6" s="246" t="s">
        <v>25</v>
      </c>
      <c r="AL6" s="247" t="s">
        <v>98</v>
      </c>
      <c r="AM6" s="246" t="s">
        <v>26</v>
      </c>
      <c r="AN6" s="246" t="s">
        <v>403</v>
      </c>
      <c r="AO6" s="246" t="s">
        <v>99</v>
      </c>
      <c r="AP6" s="250" t="s">
        <v>25</v>
      </c>
      <c r="AQ6" s="253" t="s">
        <v>98</v>
      </c>
      <c r="AR6" s="246" t="s">
        <v>26</v>
      </c>
      <c r="AS6" s="246" t="s">
        <v>403</v>
      </c>
      <c r="AT6" s="246" t="s">
        <v>99</v>
      </c>
      <c r="AU6" s="246" t="s">
        <v>25</v>
      </c>
      <c r="AV6" s="247" t="s">
        <v>98</v>
      </c>
      <c r="AW6" s="246" t="s">
        <v>26</v>
      </c>
      <c r="AX6" s="246" t="s">
        <v>403</v>
      </c>
      <c r="AY6" s="246" t="s">
        <v>99</v>
      </c>
      <c r="AZ6" s="246" t="s">
        <v>25</v>
      </c>
      <c r="BA6" s="247" t="s">
        <v>98</v>
      </c>
      <c r="BB6" s="246" t="s">
        <v>26</v>
      </c>
      <c r="BC6" s="246" t="s">
        <v>403</v>
      </c>
      <c r="BD6" s="246" t="s">
        <v>99</v>
      </c>
      <c r="BE6" s="246" t="s">
        <v>25</v>
      </c>
      <c r="BF6" s="247" t="s">
        <v>98</v>
      </c>
      <c r="BG6" s="246" t="s">
        <v>26</v>
      </c>
      <c r="BH6" s="246" t="s">
        <v>403</v>
      </c>
      <c r="BI6" s="246" t="s">
        <v>99</v>
      </c>
      <c r="BJ6" s="246" t="s">
        <v>25</v>
      </c>
      <c r="BK6" s="247" t="s">
        <v>98</v>
      </c>
      <c r="BL6" s="250" t="s">
        <v>26</v>
      </c>
      <c r="BM6" s="252" t="s">
        <v>403</v>
      </c>
      <c r="BN6" s="246" t="s">
        <v>99</v>
      </c>
      <c r="BO6" s="246" t="s">
        <v>25</v>
      </c>
      <c r="BP6" s="247" t="s">
        <v>98</v>
      </c>
      <c r="BQ6" s="246" t="s">
        <v>26</v>
      </c>
      <c r="BR6" s="246" t="s">
        <v>403</v>
      </c>
      <c r="BS6" s="246" t="s">
        <v>99</v>
      </c>
      <c r="BT6" s="246" t="s">
        <v>25</v>
      </c>
      <c r="BU6" s="400"/>
    </row>
    <row r="7" spans="1:73" s="36" customFormat="1" ht="17.25" customHeight="1" x14ac:dyDescent="0.25">
      <c r="A7" s="415"/>
      <c r="B7" s="416"/>
      <c r="C7" s="246">
        <v>5</v>
      </c>
      <c r="D7" s="246">
        <v>6</v>
      </c>
      <c r="E7" s="246">
        <v>7</v>
      </c>
      <c r="F7" s="246">
        <v>8</v>
      </c>
      <c r="G7" s="246">
        <v>9</v>
      </c>
      <c r="H7" s="246">
        <v>12</v>
      </c>
      <c r="I7" s="246">
        <v>13</v>
      </c>
      <c r="J7" s="246">
        <v>14</v>
      </c>
      <c r="K7" s="246">
        <v>15</v>
      </c>
      <c r="L7" s="246">
        <v>16</v>
      </c>
      <c r="M7" s="246">
        <v>19</v>
      </c>
      <c r="N7" s="246">
        <v>20</v>
      </c>
      <c r="O7" s="246">
        <v>21</v>
      </c>
      <c r="P7" s="246">
        <v>22</v>
      </c>
      <c r="Q7" s="246">
        <v>23</v>
      </c>
      <c r="R7" s="246">
        <v>26</v>
      </c>
      <c r="S7" s="246">
        <v>27</v>
      </c>
      <c r="T7" s="246">
        <v>28</v>
      </c>
      <c r="U7" s="250">
        <v>29</v>
      </c>
      <c r="V7" s="252">
        <v>1</v>
      </c>
      <c r="W7" s="246">
        <v>4</v>
      </c>
      <c r="X7" s="246">
        <v>5</v>
      </c>
      <c r="Y7" s="246">
        <v>6</v>
      </c>
      <c r="Z7" s="246">
        <v>7</v>
      </c>
      <c r="AA7" s="246">
        <v>8</v>
      </c>
      <c r="AB7" s="246">
        <v>11</v>
      </c>
      <c r="AC7" s="246">
        <v>12</v>
      </c>
      <c r="AD7" s="246">
        <v>13</v>
      </c>
      <c r="AE7" s="246">
        <v>14</v>
      </c>
      <c r="AF7" s="246">
        <v>15</v>
      </c>
      <c r="AG7" s="246">
        <v>18</v>
      </c>
      <c r="AH7" s="246">
        <v>19</v>
      </c>
      <c r="AI7" s="246">
        <v>20</v>
      </c>
      <c r="AJ7" s="246">
        <v>21</v>
      </c>
      <c r="AK7" s="246">
        <v>22</v>
      </c>
      <c r="AL7" s="246">
        <v>25</v>
      </c>
      <c r="AM7" s="246">
        <v>26</v>
      </c>
      <c r="AN7" s="246">
        <v>27</v>
      </c>
      <c r="AO7" s="246">
        <v>28</v>
      </c>
      <c r="AP7" s="250">
        <v>29</v>
      </c>
      <c r="AQ7" s="252">
        <v>1</v>
      </c>
      <c r="AR7" s="246">
        <v>2</v>
      </c>
      <c r="AS7" s="246">
        <v>3</v>
      </c>
      <c r="AT7" s="246">
        <v>4</v>
      </c>
      <c r="AU7" s="246">
        <v>5</v>
      </c>
      <c r="AV7" s="246">
        <v>8</v>
      </c>
      <c r="AW7" s="246">
        <v>9</v>
      </c>
      <c r="AX7" s="246">
        <v>10</v>
      </c>
      <c r="AY7" s="246">
        <v>11</v>
      </c>
      <c r="AZ7" s="246">
        <v>12</v>
      </c>
      <c r="BA7" s="246">
        <v>15</v>
      </c>
      <c r="BB7" s="246">
        <v>16</v>
      </c>
      <c r="BC7" s="246">
        <v>17</v>
      </c>
      <c r="BD7" s="246">
        <v>18</v>
      </c>
      <c r="BE7" s="246">
        <v>19</v>
      </c>
      <c r="BF7" s="246">
        <v>22</v>
      </c>
      <c r="BG7" s="246">
        <v>23</v>
      </c>
      <c r="BH7" s="246">
        <v>24</v>
      </c>
      <c r="BI7" s="246">
        <v>25</v>
      </c>
      <c r="BJ7" s="246">
        <v>26</v>
      </c>
      <c r="BK7" s="246">
        <v>29</v>
      </c>
      <c r="BL7" s="250">
        <v>30</v>
      </c>
      <c r="BM7" s="252">
        <v>1</v>
      </c>
      <c r="BN7" s="246">
        <v>2</v>
      </c>
      <c r="BO7" s="246">
        <v>3</v>
      </c>
      <c r="BP7" s="246">
        <v>6</v>
      </c>
      <c r="BQ7" s="246">
        <v>7</v>
      </c>
      <c r="BR7" s="246">
        <v>8</v>
      </c>
      <c r="BS7" s="246">
        <v>9</v>
      </c>
      <c r="BT7" s="246">
        <v>10</v>
      </c>
      <c r="BU7" s="401"/>
    </row>
    <row r="8" spans="1:73" ht="17.100000000000001" customHeight="1" x14ac:dyDescent="0.25">
      <c r="A8" s="98">
        <v>1</v>
      </c>
      <c r="B8" s="150" t="str">
        <f>IF(NOMINA!B1="","",NOMINA!B1)</f>
        <v xml:space="preserve"> TORREZ CAMILA VICTORIA</v>
      </c>
      <c r="C8" s="248"/>
      <c r="D8" s="249"/>
      <c r="E8" s="249"/>
      <c r="F8" s="249"/>
      <c r="G8" s="249"/>
      <c r="H8" s="249"/>
      <c r="I8" s="249"/>
      <c r="J8" s="249"/>
      <c r="K8" s="249"/>
      <c r="L8" s="249"/>
      <c r="M8" s="249"/>
      <c r="N8" s="249"/>
      <c r="O8" s="249"/>
      <c r="P8" s="249"/>
      <c r="Q8" s="249"/>
      <c r="R8" s="249"/>
      <c r="S8" s="249"/>
      <c r="T8" s="249"/>
      <c r="U8" s="254"/>
      <c r="V8" s="277"/>
      <c r="W8" s="249"/>
      <c r="X8" s="249"/>
      <c r="Y8" s="249"/>
      <c r="Z8" s="249"/>
      <c r="AA8" s="249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78"/>
      <c r="AQ8" s="277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78"/>
      <c r="BM8" s="277"/>
      <c r="BN8" s="249"/>
      <c r="BO8" s="249"/>
      <c r="BP8" s="249"/>
      <c r="BQ8" s="249"/>
      <c r="BR8" s="249"/>
      <c r="BS8" s="249"/>
      <c r="BT8" s="249"/>
      <c r="BU8" s="117"/>
    </row>
    <row r="9" spans="1:73" ht="17.100000000000001" customHeight="1" x14ac:dyDescent="0.25">
      <c r="A9" s="98">
        <v>2</v>
      </c>
      <c r="B9" s="150" t="str">
        <f>IF(NOMINA!B2="","",NOMINA!B2)</f>
        <v>AZERO BLANCO SARAH JOYCE</v>
      </c>
      <c r="C9" s="248"/>
      <c r="D9" s="249"/>
      <c r="E9" s="249"/>
      <c r="F9" s="249"/>
      <c r="G9" s="249"/>
      <c r="H9" s="249"/>
      <c r="I9" s="249"/>
      <c r="J9" s="249"/>
      <c r="K9" s="249"/>
      <c r="L9" s="249"/>
      <c r="M9" s="249"/>
      <c r="N9" s="249"/>
      <c r="O9" s="249"/>
      <c r="P9" s="249"/>
      <c r="Q9" s="249"/>
      <c r="R9" s="249"/>
      <c r="S9" s="249"/>
      <c r="T9" s="249"/>
      <c r="U9" s="254"/>
      <c r="V9" s="277"/>
      <c r="W9" s="249"/>
      <c r="X9" s="249"/>
      <c r="Y9" s="249"/>
      <c r="Z9" s="249"/>
      <c r="AA9" s="249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78"/>
      <c r="AQ9" s="277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78"/>
      <c r="BM9" s="277"/>
      <c r="BN9" s="249"/>
      <c r="BO9" s="249"/>
      <c r="BP9" s="249"/>
      <c r="BQ9" s="249"/>
      <c r="BR9" s="249"/>
      <c r="BS9" s="249"/>
      <c r="BT9" s="249"/>
      <c r="BU9" s="117"/>
    </row>
    <row r="10" spans="1:73" ht="17.100000000000001" customHeight="1" x14ac:dyDescent="0.25">
      <c r="A10" s="98">
        <v>3</v>
      </c>
      <c r="B10" s="150" t="str">
        <f>IF(NOMINA!B3="","",NOMINA!B3)</f>
        <v xml:space="preserve">BAUTISTA MITA RODRIGO </v>
      </c>
      <c r="C10" s="248"/>
      <c r="D10" s="249"/>
      <c r="E10" s="249"/>
      <c r="F10" s="249"/>
      <c r="G10" s="249"/>
      <c r="H10" s="249"/>
      <c r="I10" s="249"/>
      <c r="J10" s="249"/>
      <c r="K10" s="249"/>
      <c r="L10" s="249"/>
      <c r="M10" s="249"/>
      <c r="N10" s="249"/>
      <c r="O10" s="249"/>
      <c r="P10" s="249"/>
      <c r="Q10" s="249"/>
      <c r="R10" s="249"/>
      <c r="S10" s="249"/>
      <c r="T10" s="249"/>
      <c r="U10" s="254"/>
      <c r="V10" s="277"/>
      <c r="W10" s="249"/>
      <c r="X10" s="249"/>
      <c r="Y10" s="249"/>
      <c r="Z10" s="249"/>
      <c r="AA10" s="249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78"/>
      <c r="AQ10" s="277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78"/>
      <c r="BM10" s="277"/>
      <c r="BN10" s="249"/>
      <c r="BO10" s="249"/>
      <c r="BP10" s="249"/>
      <c r="BQ10" s="249"/>
      <c r="BR10" s="249"/>
      <c r="BS10" s="249"/>
      <c r="BT10" s="249"/>
      <c r="BU10" s="117"/>
    </row>
    <row r="11" spans="1:73" ht="17.100000000000001" customHeight="1" x14ac:dyDescent="0.25">
      <c r="A11" s="98">
        <v>4</v>
      </c>
      <c r="B11" s="150" t="str">
        <f>IF(NOMINA!B4="","",NOMINA!B4)</f>
        <v>CANSECO PEREDO ANGELINA ISABELLA</v>
      </c>
      <c r="C11" s="248"/>
      <c r="D11" s="249"/>
      <c r="E11" s="249"/>
      <c r="F11" s="249"/>
      <c r="G11" s="249"/>
      <c r="H11" s="249"/>
      <c r="I11" s="249"/>
      <c r="J11" s="249"/>
      <c r="K11" s="249"/>
      <c r="L11" s="249"/>
      <c r="M11" s="249"/>
      <c r="N11" s="249"/>
      <c r="O11" s="249"/>
      <c r="P11" s="249"/>
      <c r="Q11" s="249"/>
      <c r="R11" s="249"/>
      <c r="S11" s="249"/>
      <c r="T11" s="249"/>
      <c r="U11" s="254"/>
      <c r="V11" s="277"/>
      <c r="W11" s="249"/>
      <c r="X11" s="249"/>
      <c r="Y11" s="249"/>
      <c r="Z11" s="249"/>
      <c r="AA11" s="249"/>
      <c r="AB11" s="249"/>
      <c r="AC11" s="249"/>
      <c r="AD11" s="249"/>
      <c r="AE11" s="249"/>
      <c r="AF11" s="249"/>
      <c r="AG11" s="249"/>
      <c r="AH11" s="249"/>
      <c r="AI11" s="249"/>
      <c r="AJ11" s="279"/>
      <c r="AK11" s="249"/>
      <c r="AL11" s="249"/>
      <c r="AM11" s="249"/>
      <c r="AN11" s="249"/>
      <c r="AO11" s="249"/>
      <c r="AP11" s="278"/>
      <c r="AQ11" s="277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78"/>
      <c r="BM11" s="277"/>
      <c r="BN11" s="249"/>
      <c r="BO11" s="249"/>
      <c r="BP11" s="249"/>
      <c r="BQ11" s="249"/>
      <c r="BR11" s="249"/>
      <c r="BS11" s="249"/>
      <c r="BT11" s="249"/>
      <c r="BU11" s="117"/>
    </row>
    <row r="12" spans="1:73" ht="17.100000000000001" customHeight="1" x14ac:dyDescent="0.25">
      <c r="A12" s="98">
        <v>5</v>
      </c>
      <c r="B12" s="150" t="str">
        <f>IF(NOMINA!B5="","",NOMINA!B5)</f>
        <v>CERVANTES GUTIERREZ LUIS FERNANDO</v>
      </c>
      <c r="C12" s="248"/>
      <c r="D12" s="249"/>
      <c r="E12" s="249"/>
      <c r="F12" s="249"/>
      <c r="G12" s="249"/>
      <c r="H12" s="249"/>
      <c r="I12" s="249"/>
      <c r="J12" s="249"/>
      <c r="K12" s="249"/>
      <c r="L12" s="249"/>
      <c r="M12" s="249"/>
      <c r="N12" s="249"/>
      <c r="O12" s="249"/>
      <c r="P12" s="249"/>
      <c r="Q12" s="249"/>
      <c r="R12" s="249"/>
      <c r="S12" s="249"/>
      <c r="T12" s="249"/>
      <c r="U12" s="254"/>
      <c r="V12" s="277"/>
      <c r="W12" s="249"/>
      <c r="X12" s="249"/>
      <c r="Y12" s="249"/>
      <c r="Z12" s="249"/>
      <c r="AA12" s="249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78"/>
      <c r="AQ12" s="277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78"/>
      <c r="BM12" s="277"/>
      <c r="BN12" s="249"/>
      <c r="BO12" s="249"/>
      <c r="BP12" s="249"/>
      <c r="BQ12" s="249"/>
      <c r="BR12" s="249"/>
      <c r="BS12" s="249"/>
      <c r="BT12" s="249"/>
      <c r="BU12" s="117"/>
    </row>
    <row r="13" spans="1:73" ht="17.100000000000001" customHeight="1" x14ac:dyDescent="0.25">
      <c r="A13" s="98">
        <v>6</v>
      </c>
      <c r="B13" s="150" t="str">
        <f>IF(NOMINA!B6="","",NOMINA!B6)</f>
        <v>COLQUE QUENTA MICHELLE ANGELETH</v>
      </c>
      <c r="C13" s="248"/>
      <c r="D13" s="249"/>
      <c r="E13" s="249"/>
      <c r="F13" s="249"/>
      <c r="G13" s="249"/>
      <c r="H13" s="249"/>
      <c r="I13" s="249"/>
      <c r="J13" s="249"/>
      <c r="K13" s="249"/>
      <c r="L13" s="249"/>
      <c r="M13" s="249"/>
      <c r="N13" s="249"/>
      <c r="O13" s="249"/>
      <c r="P13" s="249"/>
      <c r="Q13" s="249"/>
      <c r="R13" s="249"/>
      <c r="S13" s="249"/>
      <c r="T13" s="249"/>
      <c r="U13" s="254"/>
      <c r="V13" s="277"/>
      <c r="W13" s="249"/>
      <c r="X13" s="249"/>
      <c r="Y13" s="249"/>
      <c r="Z13" s="249"/>
      <c r="AA13" s="249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78"/>
      <c r="AQ13" s="277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78"/>
      <c r="BM13" s="277"/>
      <c r="BN13" s="249"/>
      <c r="BO13" s="249"/>
      <c r="BP13" s="249"/>
      <c r="BQ13" s="249"/>
      <c r="BR13" s="249"/>
      <c r="BS13" s="249"/>
      <c r="BT13" s="249"/>
      <c r="BU13" s="117"/>
    </row>
    <row r="14" spans="1:73" ht="17.100000000000001" customHeight="1" x14ac:dyDescent="0.25">
      <c r="A14" s="98">
        <v>7</v>
      </c>
      <c r="B14" s="150" t="str">
        <f>IF(NOMINA!B7="","",NOMINA!B7)</f>
        <v>CORDOVA MONTAÑO KENDALL MATIAS</v>
      </c>
      <c r="C14" s="248"/>
      <c r="D14" s="249"/>
      <c r="E14" s="249"/>
      <c r="F14" s="249"/>
      <c r="G14" s="249"/>
      <c r="H14" s="249"/>
      <c r="I14" s="249"/>
      <c r="J14" s="249"/>
      <c r="K14" s="249"/>
      <c r="L14" s="249"/>
      <c r="M14" s="249"/>
      <c r="N14" s="249"/>
      <c r="O14" s="249"/>
      <c r="P14" s="249"/>
      <c r="Q14" s="249"/>
      <c r="R14" s="249"/>
      <c r="S14" s="249"/>
      <c r="T14" s="249"/>
      <c r="U14" s="254"/>
      <c r="V14" s="277"/>
      <c r="W14" s="249"/>
      <c r="X14" s="249"/>
      <c r="Y14" s="249"/>
      <c r="Z14" s="249"/>
      <c r="AA14" s="249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78"/>
      <c r="AQ14" s="277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78"/>
      <c r="BM14" s="277"/>
      <c r="BN14" s="249"/>
      <c r="BO14" s="249"/>
      <c r="BP14" s="249"/>
      <c r="BQ14" s="249"/>
      <c r="BR14" s="249"/>
      <c r="BS14" s="249"/>
      <c r="BT14" s="249"/>
      <c r="BU14" s="117"/>
    </row>
    <row r="15" spans="1:73" ht="17.100000000000001" customHeight="1" x14ac:dyDescent="0.25">
      <c r="A15" s="98">
        <v>8</v>
      </c>
      <c r="B15" s="150" t="str">
        <f>IF(NOMINA!B8="","",NOMINA!B8)</f>
        <v xml:space="preserve">CUCHALLO ALORAS CHRISTOPHER </v>
      </c>
      <c r="C15" s="248"/>
      <c r="D15" s="249"/>
      <c r="E15" s="249"/>
      <c r="F15" s="249"/>
      <c r="G15" s="249"/>
      <c r="H15" s="249"/>
      <c r="I15" s="249"/>
      <c r="J15" s="249"/>
      <c r="K15" s="249"/>
      <c r="L15" s="249"/>
      <c r="M15" s="249"/>
      <c r="N15" s="249"/>
      <c r="O15" s="249"/>
      <c r="P15" s="249"/>
      <c r="Q15" s="249"/>
      <c r="R15" s="249"/>
      <c r="S15" s="249"/>
      <c r="T15" s="249"/>
      <c r="U15" s="254"/>
      <c r="V15" s="277"/>
      <c r="W15" s="249"/>
      <c r="X15" s="249"/>
      <c r="Y15" s="249"/>
      <c r="Z15" s="249"/>
      <c r="AA15" s="249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78"/>
      <c r="AQ15" s="277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78"/>
      <c r="BM15" s="277"/>
      <c r="BN15" s="249"/>
      <c r="BO15" s="249"/>
      <c r="BP15" s="249"/>
      <c r="BQ15" s="249"/>
      <c r="BR15" s="249"/>
      <c r="BS15" s="249"/>
      <c r="BT15" s="249"/>
      <c r="BU15" s="117"/>
    </row>
    <row r="16" spans="1:73" ht="17.100000000000001" customHeight="1" x14ac:dyDescent="0.25">
      <c r="A16" s="98">
        <v>9</v>
      </c>
      <c r="B16" s="150" t="str">
        <f>IF(NOMINA!B9="","",NOMINA!B9)</f>
        <v>DUARTE MELO ANA CLARA</v>
      </c>
      <c r="C16" s="248"/>
      <c r="D16" s="249"/>
      <c r="E16" s="249"/>
      <c r="F16" s="249"/>
      <c r="G16" s="249"/>
      <c r="H16" s="249"/>
      <c r="I16" s="249"/>
      <c r="J16" s="249"/>
      <c r="K16" s="249"/>
      <c r="L16" s="249"/>
      <c r="M16" s="249"/>
      <c r="N16" s="249"/>
      <c r="O16" s="249"/>
      <c r="P16" s="249"/>
      <c r="Q16" s="249"/>
      <c r="R16" s="249"/>
      <c r="S16" s="249"/>
      <c r="T16" s="249"/>
      <c r="U16" s="254"/>
      <c r="V16" s="277"/>
      <c r="W16" s="249"/>
      <c r="X16" s="249"/>
      <c r="Y16" s="249"/>
      <c r="Z16" s="249"/>
      <c r="AA16" s="249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78"/>
      <c r="AQ16" s="277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78"/>
      <c r="BM16" s="277"/>
      <c r="BN16" s="249"/>
      <c r="BO16" s="249"/>
      <c r="BP16" s="249"/>
      <c r="BQ16" s="249"/>
      <c r="BR16" s="249"/>
      <c r="BS16" s="249"/>
      <c r="BT16" s="249"/>
      <c r="BU16" s="117"/>
    </row>
    <row r="17" spans="1:73" ht="17.100000000000001" customHeight="1" x14ac:dyDescent="0.25">
      <c r="A17" s="98">
        <v>10</v>
      </c>
      <c r="B17" s="150" t="str">
        <f>IF(NOMINA!B10="","",NOMINA!B10)</f>
        <v>GONZALES ROJAS ANTONELLA INDIRA</v>
      </c>
      <c r="C17" s="248"/>
      <c r="D17" s="249"/>
      <c r="E17" s="249"/>
      <c r="F17" s="249"/>
      <c r="G17" s="249"/>
      <c r="H17" s="249"/>
      <c r="I17" s="249"/>
      <c r="J17" s="249"/>
      <c r="K17" s="249"/>
      <c r="L17" s="249"/>
      <c r="M17" s="249"/>
      <c r="N17" s="249"/>
      <c r="O17" s="249"/>
      <c r="P17" s="249"/>
      <c r="Q17" s="249"/>
      <c r="R17" s="249"/>
      <c r="S17" s="249"/>
      <c r="T17" s="249"/>
      <c r="U17" s="254"/>
      <c r="V17" s="277"/>
      <c r="W17" s="249"/>
      <c r="X17" s="249"/>
      <c r="Y17" s="249"/>
      <c r="Z17" s="249"/>
      <c r="AA17" s="249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78"/>
      <c r="AQ17" s="277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78"/>
      <c r="BM17" s="277"/>
      <c r="BN17" s="249"/>
      <c r="BO17" s="249"/>
      <c r="BP17" s="249"/>
      <c r="BQ17" s="249"/>
      <c r="BR17" s="249"/>
      <c r="BS17" s="249"/>
      <c r="BT17" s="249"/>
      <c r="BU17" s="117"/>
    </row>
    <row r="18" spans="1:73" ht="17.100000000000001" customHeight="1" x14ac:dyDescent="0.25">
      <c r="A18" s="98">
        <v>11</v>
      </c>
      <c r="B18" s="150" t="str">
        <f>IF(NOMINA!B11="","",NOMINA!B11)</f>
        <v>GUERRA PANTIGOSO ROGER ALEJANDRO</v>
      </c>
      <c r="C18" s="248"/>
      <c r="D18" s="249"/>
      <c r="E18" s="249"/>
      <c r="F18" s="249"/>
      <c r="G18" s="249"/>
      <c r="H18" s="249"/>
      <c r="I18" s="249"/>
      <c r="J18" s="249"/>
      <c r="K18" s="249"/>
      <c r="L18" s="249"/>
      <c r="M18" s="249"/>
      <c r="N18" s="249"/>
      <c r="O18" s="249"/>
      <c r="P18" s="249"/>
      <c r="Q18" s="249"/>
      <c r="R18" s="249"/>
      <c r="S18" s="249"/>
      <c r="T18" s="249"/>
      <c r="U18" s="254"/>
      <c r="V18" s="277"/>
      <c r="W18" s="249"/>
      <c r="X18" s="249"/>
      <c r="Y18" s="249"/>
      <c r="Z18" s="249"/>
      <c r="AA18" s="249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78"/>
      <c r="AQ18" s="277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78"/>
      <c r="BM18" s="277"/>
      <c r="BN18" s="249"/>
      <c r="BO18" s="249"/>
      <c r="BP18" s="249"/>
      <c r="BQ18" s="249"/>
      <c r="BR18" s="249"/>
      <c r="BS18" s="249"/>
      <c r="BT18" s="249"/>
      <c r="BU18" s="117"/>
    </row>
    <row r="19" spans="1:73" ht="17.100000000000001" customHeight="1" x14ac:dyDescent="0.25">
      <c r="A19" s="98">
        <v>12</v>
      </c>
      <c r="B19" s="150" t="str">
        <f>IF(NOMINA!B12="","",NOMINA!B12)</f>
        <v>LEON GARNICA JUNIOR ISAIAS</v>
      </c>
      <c r="C19" s="248"/>
      <c r="D19" s="249"/>
      <c r="E19" s="249"/>
      <c r="F19" s="249"/>
      <c r="G19" s="249"/>
      <c r="H19" s="249"/>
      <c r="I19" s="249"/>
      <c r="J19" s="249"/>
      <c r="K19" s="249"/>
      <c r="L19" s="249"/>
      <c r="M19" s="249"/>
      <c r="N19" s="249"/>
      <c r="O19" s="249"/>
      <c r="P19" s="249"/>
      <c r="Q19" s="249"/>
      <c r="R19" s="249"/>
      <c r="S19" s="249"/>
      <c r="T19" s="249"/>
      <c r="U19" s="254"/>
      <c r="V19" s="277"/>
      <c r="W19" s="249"/>
      <c r="X19" s="249"/>
      <c r="Y19" s="249"/>
      <c r="Z19" s="249"/>
      <c r="AA19" s="249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78"/>
      <c r="AQ19" s="277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78"/>
      <c r="BM19" s="277"/>
      <c r="BN19" s="249"/>
      <c r="BO19" s="249"/>
      <c r="BP19" s="249"/>
      <c r="BQ19" s="249"/>
      <c r="BR19" s="249"/>
      <c r="BS19" s="249"/>
      <c r="BT19" s="249"/>
      <c r="BU19" s="117"/>
    </row>
    <row r="20" spans="1:73" ht="17.100000000000001" customHeight="1" x14ac:dyDescent="0.25">
      <c r="A20" s="98">
        <v>13</v>
      </c>
      <c r="B20" s="150" t="str">
        <f>IF(NOMINA!B13="","",NOMINA!B13)</f>
        <v>MAMANI ESTRADA MARISOL CARMEN</v>
      </c>
      <c r="C20" s="248"/>
      <c r="D20" s="249"/>
      <c r="E20" s="249"/>
      <c r="F20" s="249"/>
      <c r="G20" s="249"/>
      <c r="H20" s="249"/>
      <c r="I20" s="249"/>
      <c r="J20" s="249"/>
      <c r="K20" s="249"/>
      <c r="L20" s="249"/>
      <c r="M20" s="249"/>
      <c r="N20" s="249"/>
      <c r="O20" s="249"/>
      <c r="P20" s="249"/>
      <c r="Q20" s="249"/>
      <c r="R20" s="249"/>
      <c r="S20" s="249"/>
      <c r="T20" s="249"/>
      <c r="U20" s="254"/>
      <c r="V20" s="277"/>
      <c r="W20" s="249"/>
      <c r="X20" s="249"/>
      <c r="Y20" s="249"/>
      <c r="Z20" s="249"/>
      <c r="AA20" s="249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78"/>
      <c r="AQ20" s="277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78"/>
      <c r="BM20" s="277"/>
      <c r="BN20" s="249"/>
      <c r="BO20" s="249"/>
      <c r="BP20" s="249"/>
      <c r="BQ20" s="249"/>
      <c r="BR20" s="249"/>
      <c r="BS20" s="249"/>
      <c r="BT20" s="249"/>
      <c r="BU20" s="117"/>
    </row>
    <row r="21" spans="1:73" ht="17.100000000000001" customHeight="1" x14ac:dyDescent="0.25">
      <c r="A21" s="98">
        <v>14</v>
      </c>
      <c r="B21" s="150" t="str">
        <f>IF(NOMINA!B14="","",NOMINA!B14)</f>
        <v>MURILLO CALIZAYA DAVID GABRIEL</v>
      </c>
      <c r="C21" s="248"/>
      <c r="D21" s="249"/>
      <c r="E21" s="249"/>
      <c r="F21" s="249"/>
      <c r="G21" s="249"/>
      <c r="H21" s="249"/>
      <c r="I21" s="249"/>
      <c r="J21" s="249"/>
      <c r="K21" s="249"/>
      <c r="L21" s="249"/>
      <c r="M21" s="249"/>
      <c r="N21" s="249"/>
      <c r="O21" s="249"/>
      <c r="P21" s="249"/>
      <c r="Q21" s="249"/>
      <c r="R21" s="249"/>
      <c r="S21" s="249"/>
      <c r="T21" s="249"/>
      <c r="U21" s="254"/>
      <c r="V21" s="277"/>
      <c r="W21" s="249"/>
      <c r="X21" s="249"/>
      <c r="Y21" s="249"/>
      <c r="Z21" s="249"/>
      <c r="AA21" s="249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78"/>
      <c r="AQ21" s="277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78"/>
      <c r="BM21" s="277"/>
      <c r="BN21" s="249"/>
      <c r="BO21" s="249"/>
      <c r="BP21" s="249"/>
      <c r="BQ21" s="249"/>
      <c r="BR21" s="249"/>
      <c r="BS21" s="249"/>
      <c r="BT21" s="249"/>
      <c r="BU21" s="117"/>
    </row>
    <row r="22" spans="1:73" ht="17.100000000000001" customHeight="1" x14ac:dyDescent="0.25">
      <c r="A22" s="98">
        <v>15</v>
      </c>
      <c r="B22" s="150" t="str">
        <f>IF(NOMINA!B15="","",NOMINA!B15)</f>
        <v xml:space="preserve">OROSCO LIMACHI ADRIAN </v>
      </c>
      <c r="C22" s="248"/>
      <c r="D22" s="249"/>
      <c r="E22" s="249"/>
      <c r="F22" s="249"/>
      <c r="G22" s="249"/>
      <c r="H22" s="249"/>
      <c r="I22" s="249"/>
      <c r="J22" s="249"/>
      <c r="K22" s="249"/>
      <c r="L22" s="249"/>
      <c r="M22" s="249"/>
      <c r="N22" s="249"/>
      <c r="O22" s="249"/>
      <c r="P22" s="249"/>
      <c r="Q22" s="249"/>
      <c r="R22" s="249"/>
      <c r="S22" s="249"/>
      <c r="T22" s="249"/>
      <c r="U22" s="254"/>
      <c r="V22" s="277"/>
      <c r="W22" s="249"/>
      <c r="X22" s="249"/>
      <c r="Y22" s="249"/>
      <c r="Z22" s="249"/>
      <c r="AA22" s="249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78"/>
      <c r="AQ22" s="277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78"/>
      <c r="BM22" s="277"/>
      <c r="BN22" s="249"/>
      <c r="BO22" s="249"/>
      <c r="BP22" s="249"/>
      <c r="BQ22" s="249"/>
      <c r="BR22" s="249"/>
      <c r="BS22" s="249"/>
      <c r="BT22" s="249"/>
      <c r="BU22" s="117"/>
    </row>
    <row r="23" spans="1:73" ht="17.100000000000001" customHeight="1" x14ac:dyDescent="0.25">
      <c r="A23" s="98">
        <v>16</v>
      </c>
      <c r="B23" s="150" t="str">
        <f>IF(NOMINA!B16="","",NOMINA!B16)</f>
        <v xml:space="preserve">REINAGA CHOQUECALLATA DAYANA </v>
      </c>
      <c r="C23" s="248"/>
      <c r="D23" s="249"/>
      <c r="E23" s="249"/>
      <c r="F23" s="249"/>
      <c r="G23" s="249"/>
      <c r="H23" s="249"/>
      <c r="I23" s="249"/>
      <c r="J23" s="249"/>
      <c r="K23" s="249"/>
      <c r="L23" s="249"/>
      <c r="M23" s="249"/>
      <c r="N23" s="249"/>
      <c r="O23" s="249"/>
      <c r="P23" s="249"/>
      <c r="Q23" s="249"/>
      <c r="R23" s="249"/>
      <c r="S23" s="249"/>
      <c r="T23" s="249"/>
      <c r="U23" s="254"/>
      <c r="V23" s="277"/>
      <c r="W23" s="249"/>
      <c r="X23" s="249"/>
      <c r="Y23" s="249"/>
      <c r="Z23" s="249"/>
      <c r="AA23" s="249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78"/>
      <c r="AQ23" s="277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78"/>
      <c r="BM23" s="277"/>
      <c r="BN23" s="249"/>
      <c r="BO23" s="249"/>
      <c r="BP23" s="249"/>
      <c r="BQ23" s="249"/>
      <c r="BR23" s="249"/>
      <c r="BS23" s="249"/>
      <c r="BT23" s="249"/>
      <c r="BU23" s="117"/>
    </row>
    <row r="24" spans="1:73" ht="17.100000000000001" customHeight="1" x14ac:dyDescent="0.25">
      <c r="A24" s="98">
        <v>17</v>
      </c>
      <c r="B24" s="150" t="str">
        <f>IF(NOMINA!B17="","",NOMINA!B17)</f>
        <v>RIVERO VIDAL LUZ MARIA</v>
      </c>
      <c r="C24" s="248"/>
      <c r="D24" s="249"/>
      <c r="E24" s="249"/>
      <c r="F24" s="249"/>
      <c r="G24" s="249"/>
      <c r="H24" s="249"/>
      <c r="I24" s="249"/>
      <c r="J24" s="249"/>
      <c r="K24" s="249"/>
      <c r="L24" s="249"/>
      <c r="M24" s="249"/>
      <c r="N24" s="249"/>
      <c r="O24" s="249"/>
      <c r="P24" s="249"/>
      <c r="Q24" s="249"/>
      <c r="R24" s="249"/>
      <c r="S24" s="249"/>
      <c r="T24" s="249"/>
      <c r="U24" s="254"/>
      <c r="V24" s="277"/>
      <c r="W24" s="249"/>
      <c r="X24" s="249"/>
      <c r="Y24" s="249"/>
      <c r="Z24" s="249"/>
      <c r="AA24" s="249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78"/>
      <c r="AQ24" s="277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78"/>
      <c r="BM24" s="277"/>
      <c r="BN24" s="249"/>
      <c r="BO24" s="249"/>
      <c r="BP24" s="249"/>
      <c r="BQ24" s="249"/>
      <c r="BR24" s="249"/>
      <c r="BS24" s="249"/>
      <c r="BT24" s="249"/>
      <c r="BU24" s="117"/>
    </row>
    <row r="25" spans="1:73" ht="17.100000000000001" customHeight="1" x14ac:dyDescent="0.25">
      <c r="A25" s="98">
        <v>18</v>
      </c>
      <c r="B25" s="150" t="str">
        <f>IF(NOMINA!B18="","",NOMINA!B18)</f>
        <v>ROJAS MESA KIMBERLYN DARLY</v>
      </c>
      <c r="C25" s="248"/>
      <c r="D25" s="249"/>
      <c r="E25" s="249"/>
      <c r="F25" s="249"/>
      <c r="G25" s="249"/>
      <c r="H25" s="249"/>
      <c r="I25" s="249"/>
      <c r="J25" s="249"/>
      <c r="K25" s="249"/>
      <c r="L25" s="249"/>
      <c r="M25" s="249"/>
      <c r="N25" s="249"/>
      <c r="O25" s="249"/>
      <c r="P25" s="249"/>
      <c r="Q25" s="249"/>
      <c r="R25" s="249"/>
      <c r="S25" s="249"/>
      <c r="T25" s="249"/>
      <c r="U25" s="254"/>
      <c r="V25" s="277"/>
      <c r="W25" s="249"/>
      <c r="X25" s="249"/>
      <c r="Y25" s="249"/>
      <c r="Z25" s="249"/>
      <c r="AA25" s="249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78"/>
      <c r="AQ25" s="277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78"/>
      <c r="BM25" s="277"/>
      <c r="BN25" s="249"/>
      <c r="BO25" s="249"/>
      <c r="BP25" s="249"/>
      <c r="BQ25" s="249"/>
      <c r="BR25" s="249"/>
      <c r="BS25" s="249"/>
      <c r="BT25" s="249"/>
      <c r="BU25" s="117"/>
    </row>
    <row r="26" spans="1:73" ht="17.100000000000001" customHeight="1" x14ac:dyDescent="0.25">
      <c r="A26" s="98">
        <v>19</v>
      </c>
      <c r="B26" s="150" t="str">
        <f>IF(NOMINA!B19="","",NOMINA!B19)</f>
        <v>SOLIZ SAAVEDRA FERNANDO MARTIN</v>
      </c>
      <c r="C26" s="248"/>
      <c r="D26" s="249"/>
      <c r="E26" s="249"/>
      <c r="F26" s="249"/>
      <c r="G26" s="249"/>
      <c r="H26" s="249"/>
      <c r="I26" s="249"/>
      <c r="J26" s="249"/>
      <c r="K26" s="249"/>
      <c r="L26" s="249"/>
      <c r="M26" s="249"/>
      <c r="N26" s="249"/>
      <c r="O26" s="249"/>
      <c r="P26" s="249"/>
      <c r="Q26" s="249"/>
      <c r="R26" s="249"/>
      <c r="S26" s="249"/>
      <c r="T26" s="249"/>
      <c r="U26" s="254"/>
      <c r="V26" s="277"/>
      <c r="W26" s="249"/>
      <c r="X26" s="249"/>
      <c r="Y26" s="249"/>
      <c r="Z26" s="249"/>
      <c r="AA26" s="249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78"/>
      <c r="AQ26" s="277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78"/>
      <c r="BM26" s="277"/>
      <c r="BN26" s="249"/>
      <c r="BO26" s="249"/>
      <c r="BP26" s="249"/>
      <c r="BQ26" s="249"/>
      <c r="BR26" s="249"/>
      <c r="BS26" s="249"/>
      <c r="BT26" s="249"/>
      <c r="BU26" s="117"/>
    </row>
    <row r="27" spans="1:73" ht="17.100000000000001" customHeight="1" x14ac:dyDescent="0.25">
      <c r="A27" s="98">
        <v>20</v>
      </c>
      <c r="B27" s="150" t="str">
        <f>IF(NOMINA!B20="","",NOMINA!B20)</f>
        <v>VILLARROEL CAMPOS ISAIAS ORIOL</v>
      </c>
      <c r="C27" s="248"/>
      <c r="D27" s="249"/>
      <c r="E27" s="249"/>
      <c r="F27" s="249"/>
      <c r="G27" s="249"/>
      <c r="H27" s="249"/>
      <c r="I27" s="249"/>
      <c r="J27" s="249"/>
      <c r="K27" s="249"/>
      <c r="L27" s="249"/>
      <c r="M27" s="249"/>
      <c r="N27" s="249"/>
      <c r="O27" s="249"/>
      <c r="P27" s="249"/>
      <c r="Q27" s="249"/>
      <c r="R27" s="249"/>
      <c r="S27" s="249"/>
      <c r="T27" s="249"/>
      <c r="U27" s="254"/>
      <c r="V27" s="277"/>
      <c r="W27" s="249"/>
      <c r="X27" s="249"/>
      <c r="Y27" s="249"/>
      <c r="Z27" s="249"/>
      <c r="AA27" s="249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78"/>
      <c r="AQ27" s="277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78"/>
      <c r="BM27" s="277"/>
      <c r="BN27" s="249"/>
      <c r="BO27" s="249"/>
      <c r="BP27" s="249"/>
      <c r="BQ27" s="249"/>
      <c r="BR27" s="249"/>
      <c r="BS27" s="249"/>
      <c r="BT27" s="249"/>
      <c r="BU27" s="117"/>
    </row>
    <row r="28" spans="1:73" ht="17.100000000000001" customHeight="1" x14ac:dyDescent="0.25">
      <c r="A28" s="98">
        <v>21</v>
      </c>
      <c r="B28" s="150" t="str">
        <f>IF(NOMINA!B21="","",NOMINA!B21)</f>
        <v xml:space="preserve">  </v>
      </c>
      <c r="C28" s="248"/>
      <c r="D28" s="249"/>
      <c r="E28" s="249"/>
      <c r="F28" s="249"/>
      <c r="G28" s="249"/>
      <c r="H28" s="249"/>
      <c r="I28" s="249"/>
      <c r="J28" s="249"/>
      <c r="K28" s="249"/>
      <c r="L28" s="249"/>
      <c r="M28" s="249"/>
      <c r="N28" s="249"/>
      <c r="O28" s="249"/>
      <c r="P28" s="249"/>
      <c r="Q28" s="249"/>
      <c r="R28" s="249"/>
      <c r="S28" s="249"/>
      <c r="T28" s="249"/>
      <c r="U28" s="254"/>
      <c r="V28" s="277"/>
      <c r="W28" s="249"/>
      <c r="X28" s="249"/>
      <c r="Y28" s="249"/>
      <c r="Z28" s="249"/>
      <c r="AA28" s="249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78"/>
      <c r="AQ28" s="277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78"/>
      <c r="BM28" s="277"/>
      <c r="BN28" s="249"/>
      <c r="BO28" s="249"/>
      <c r="BP28" s="249"/>
      <c r="BQ28" s="249"/>
      <c r="BR28" s="249"/>
      <c r="BS28" s="249"/>
      <c r="BT28" s="249"/>
      <c r="BU28" s="117"/>
    </row>
    <row r="29" spans="1:73" ht="17.100000000000001" customHeight="1" x14ac:dyDescent="0.25">
      <c r="A29" s="98">
        <v>22</v>
      </c>
      <c r="B29" s="150" t="str">
        <f>IF(NOMINA!B22="","",NOMINA!B22)</f>
        <v xml:space="preserve">  </v>
      </c>
      <c r="C29" s="248"/>
      <c r="D29" s="249"/>
      <c r="E29" s="249"/>
      <c r="F29" s="249"/>
      <c r="G29" s="249"/>
      <c r="H29" s="249"/>
      <c r="I29" s="249"/>
      <c r="J29" s="249"/>
      <c r="K29" s="249"/>
      <c r="L29" s="249"/>
      <c r="M29" s="249"/>
      <c r="N29" s="249"/>
      <c r="O29" s="249"/>
      <c r="P29" s="249"/>
      <c r="Q29" s="249"/>
      <c r="R29" s="249"/>
      <c r="S29" s="249"/>
      <c r="T29" s="249"/>
      <c r="U29" s="254"/>
      <c r="V29" s="277"/>
      <c r="W29" s="249"/>
      <c r="X29" s="249"/>
      <c r="Y29" s="249"/>
      <c r="Z29" s="249"/>
      <c r="AA29" s="249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78"/>
      <c r="AQ29" s="277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78"/>
      <c r="BM29" s="277"/>
      <c r="BN29" s="249"/>
      <c r="BO29" s="249"/>
      <c r="BP29" s="249"/>
      <c r="BQ29" s="249"/>
      <c r="BR29" s="249"/>
      <c r="BS29" s="249"/>
      <c r="BT29" s="249"/>
      <c r="BU29" s="117"/>
    </row>
    <row r="30" spans="1:73" ht="17.100000000000001" customHeight="1" x14ac:dyDescent="0.25">
      <c r="A30" s="98">
        <v>23</v>
      </c>
      <c r="B30" s="150" t="str">
        <f>IF(NOMINA!B23="","",NOMINA!B23)</f>
        <v xml:space="preserve">  </v>
      </c>
      <c r="C30" s="248"/>
      <c r="D30" s="249"/>
      <c r="E30" s="249"/>
      <c r="F30" s="249"/>
      <c r="G30" s="249"/>
      <c r="H30" s="249"/>
      <c r="I30" s="249"/>
      <c r="J30" s="249"/>
      <c r="K30" s="249"/>
      <c r="L30" s="249"/>
      <c r="M30" s="249"/>
      <c r="N30" s="249"/>
      <c r="O30" s="249"/>
      <c r="P30" s="249"/>
      <c r="Q30" s="249"/>
      <c r="R30" s="249"/>
      <c r="S30" s="249"/>
      <c r="T30" s="249"/>
      <c r="U30" s="254"/>
      <c r="V30" s="277"/>
      <c r="W30" s="249"/>
      <c r="X30" s="249"/>
      <c r="Y30" s="249"/>
      <c r="Z30" s="249"/>
      <c r="AA30" s="249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78"/>
      <c r="AQ30" s="277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78"/>
      <c r="BM30" s="277"/>
      <c r="BN30" s="249"/>
      <c r="BO30" s="249"/>
      <c r="BP30" s="249"/>
      <c r="BQ30" s="249"/>
      <c r="BR30" s="249"/>
      <c r="BS30" s="249"/>
      <c r="BT30" s="249"/>
      <c r="BU30" s="117"/>
    </row>
    <row r="31" spans="1:73" ht="17.100000000000001" customHeight="1" x14ac:dyDescent="0.25">
      <c r="A31" s="98">
        <v>24</v>
      </c>
      <c r="B31" s="150" t="str">
        <f>IF(NOMINA!B24="","",NOMINA!B24)</f>
        <v xml:space="preserve">  </v>
      </c>
      <c r="C31" s="248"/>
      <c r="D31" s="249"/>
      <c r="E31" s="249"/>
      <c r="F31" s="249"/>
      <c r="G31" s="249"/>
      <c r="H31" s="249"/>
      <c r="I31" s="249"/>
      <c r="J31" s="249"/>
      <c r="K31" s="249"/>
      <c r="L31" s="249"/>
      <c r="M31" s="249"/>
      <c r="N31" s="249"/>
      <c r="O31" s="249"/>
      <c r="P31" s="249"/>
      <c r="Q31" s="249"/>
      <c r="R31" s="249"/>
      <c r="S31" s="249"/>
      <c r="T31" s="249"/>
      <c r="U31" s="254"/>
      <c r="V31" s="277"/>
      <c r="W31" s="249"/>
      <c r="X31" s="249"/>
      <c r="Y31" s="249"/>
      <c r="Z31" s="249"/>
      <c r="AA31" s="249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78"/>
      <c r="AQ31" s="277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78"/>
      <c r="BM31" s="277"/>
      <c r="BN31" s="249"/>
      <c r="BO31" s="249"/>
      <c r="BP31" s="249"/>
      <c r="BQ31" s="249"/>
      <c r="BR31" s="249"/>
      <c r="BS31" s="249"/>
      <c r="BT31" s="249"/>
      <c r="BU31" s="117"/>
    </row>
    <row r="32" spans="1:73" ht="17.100000000000001" customHeight="1" x14ac:dyDescent="0.25">
      <c r="A32" s="98">
        <v>25</v>
      </c>
      <c r="B32" s="150" t="str">
        <f>IF(NOMINA!B25="","",NOMINA!B25)</f>
        <v xml:space="preserve">  </v>
      </c>
      <c r="C32" s="248"/>
      <c r="D32" s="249"/>
      <c r="E32" s="249"/>
      <c r="F32" s="249"/>
      <c r="G32" s="249"/>
      <c r="H32" s="249"/>
      <c r="I32" s="249"/>
      <c r="J32" s="249"/>
      <c r="K32" s="249"/>
      <c r="L32" s="249"/>
      <c r="M32" s="249"/>
      <c r="N32" s="249"/>
      <c r="O32" s="249"/>
      <c r="P32" s="249"/>
      <c r="Q32" s="249"/>
      <c r="R32" s="249"/>
      <c r="S32" s="249"/>
      <c r="T32" s="249"/>
      <c r="U32" s="254"/>
      <c r="V32" s="277"/>
      <c r="W32" s="249"/>
      <c r="X32" s="249"/>
      <c r="Y32" s="249"/>
      <c r="Z32" s="249"/>
      <c r="AA32" s="249"/>
      <c r="AB32" s="249"/>
      <c r="AC32" s="249"/>
      <c r="AD32" s="249"/>
      <c r="AE32" s="249"/>
      <c r="AF32" s="249"/>
      <c r="AG32" s="249"/>
      <c r="AH32" s="249"/>
      <c r="AI32" s="249"/>
      <c r="AJ32" s="249"/>
      <c r="AK32" s="249"/>
      <c r="AL32" s="249"/>
      <c r="AM32" s="249"/>
      <c r="AN32" s="249"/>
      <c r="AO32" s="249"/>
      <c r="AP32" s="278"/>
      <c r="AQ32" s="277"/>
      <c r="AR32" s="249"/>
      <c r="AS32" s="249"/>
      <c r="AT32" s="249"/>
      <c r="AU32" s="249"/>
      <c r="AV32" s="249"/>
      <c r="AW32" s="249"/>
      <c r="AX32" s="249"/>
      <c r="AY32" s="249"/>
      <c r="AZ32" s="249"/>
      <c r="BA32" s="249"/>
      <c r="BB32" s="249"/>
      <c r="BC32" s="249"/>
      <c r="BD32" s="249"/>
      <c r="BE32" s="249"/>
      <c r="BF32" s="249"/>
      <c r="BG32" s="249"/>
      <c r="BH32" s="249"/>
      <c r="BI32" s="249"/>
      <c r="BJ32" s="249"/>
      <c r="BK32" s="249"/>
      <c r="BL32" s="278"/>
      <c r="BM32" s="277"/>
      <c r="BN32" s="249"/>
      <c r="BO32" s="249"/>
      <c r="BP32" s="249"/>
      <c r="BQ32" s="249"/>
      <c r="BR32" s="249"/>
      <c r="BS32" s="249"/>
      <c r="BT32" s="249"/>
      <c r="BU32" s="117"/>
    </row>
    <row r="33" spans="1:73" ht="17.100000000000001" hidden="1" customHeight="1" x14ac:dyDescent="0.25">
      <c r="A33" s="98">
        <v>26</v>
      </c>
      <c r="B33" s="150" t="str">
        <f>IF(NOMINA!B26="","",NOMINA!B26)</f>
        <v xml:space="preserve">  </v>
      </c>
      <c r="C33" s="248"/>
      <c r="D33" s="249"/>
      <c r="E33" s="249"/>
      <c r="F33" s="249"/>
      <c r="G33" s="249"/>
      <c r="H33" s="249"/>
      <c r="I33" s="249"/>
      <c r="J33" s="249"/>
      <c r="K33" s="249"/>
      <c r="L33" s="249"/>
      <c r="M33" s="249"/>
      <c r="N33" s="249"/>
      <c r="O33" s="249"/>
      <c r="P33" s="249"/>
      <c r="Q33" s="249"/>
      <c r="R33" s="249"/>
      <c r="S33" s="249"/>
      <c r="T33" s="249"/>
      <c r="U33" s="254"/>
      <c r="V33" s="277"/>
      <c r="W33" s="249"/>
      <c r="X33" s="249"/>
      <c r="Y33" s="249"/>
      <c r="Z33" s="249"/>
      <c r="AA33" s="249"/>
      <c r="AB33" s="249"/>
      <c r="AC33" s="249"/>
      <c r="AD33" s="249"/>
      <c r="AE33" s="249"/>
      <c r="AF33" s="249"/>
      <c r="AG33" s="249"/>
      <c r="AH33" s="249"/>
      <c r="AI33" s="249"/>
      <c r="AJ33" s="249"/>
      <c r="AK33" s="249"/>
      <c r="AL33" s="249"/>
      <c r="AM33" s="249"/>
      <c r="AN33" s="249"/>
      <c r="AO33" s="249"/>
      <c r="AP33" s="278"/>
      <c r="AQ33" s="277"/>
      <c r="AR33" s="249"/>
      <c r="AS33" s="249"/>
      <c r="AT33" s="249"/>
      <c r="AU33" s="249"/>
      <c r="AV33" s="249"/>
      <c r="AW33" s="249"/>
      <c r="AX33" s="249"/>
      <c r="AY33" s="249"/>
      <c r="AZ33" s="249"/>
      <c r="BA33" s="249"/>
      <c r="BB33" s="249"/>
      <c r="BC33" s="249"/>
      <c r="BD33" s="249"/>
      <c r="BE33" s="249"/>
      <c r="BF33" s="249"/>
      <c r="BG33" s="249"/>
      <c r="BH33" s="249"/>
      <c r="BI33" s="249"/>
      <c r="BJ33" s="249"/>
      <c r="BK33" s="249"/>
      <c r="BL33" s="278"/>
      <c r="BM33" s="277"/>
      <c r="BN33" s="249"/>
      <c r="BO33" s="249"/>
      <c r="BP33" s="249"/>
      <c r="BQ33" s="249"/>
      <c r="BR33" s="249"/>
      <c r="BS33" s="249"/>
      <c r="BT33" s="249"/>
      <c r="BU33" s="117"/>
    </row>
    <row r="34" spans="1:73" ht="17.100000000000001" hidden="1" customHeight="1" x14ac:dyDescent="0.25">
      <c r="A34" s="98">
        <v>27</v>
      </c>
      <c r="B34" s="150" t="str">
        <f>IF(NOMINA!B27="","",NOMINA!B27)</f>
        <v xml:space="preserve">  </v>
      </c>
      <c r="C34" s="248"/>
      <c r="D34" s="249"/>
      <c r="E34" s="249"/>
      <c r="F34" s="249"/>
      <c r="G34" s="249"/>
      <c r="H34" s="249"/>
      <c r="I34" s="249"/>
      <c r="J34" s="249"/>
      <c r="K34" s="249"/>
      <c r="L34" s="249"/>
      <c r="M34" s="249"/>
      <c r="N34" s="249"/>
      <c r="O34" s="249"/>
      <c r="P34" s="249"/>
      <c r="Q34" s="249"/>
      <c r="R34" s="249"/>
      <c r="S34" s="249"/>
      <c r="T34" s="249"/>
      <c r="U34" s="254"/>
      <c r="V34" s="277"/>
      <c r="W34" s="249"/>
      <c r="X34" s="249"/>
      <c r="Y34" s="249"/>
      <c r="Z34" s="249"/>
      <c r="AA34" s="249"/>
      <c r="AB34" s="249"/>
      <c r="AC34" s="249"/>
      <c r="AD34" s="249"/>
      <c r="AE34" s="249"/>
      <c r="AF34" s="249"/>
      <c r="AG34" s="249"/>
      <c r="AH34" s="249"/>
      <c r="AI34" s="249"/>
      <c r="AJ34" s="249"/>
      <c r="AK34" s="249"/>
      <c r="AL34" s="249"/>
      <c r="AM34" s="249"/>
      <c r="AN34" s="249"/>
      <c r="AO34" s="249"/>
      <c r="AP34" s="278"/>
      <c r="AQ34" s="277"/>
      <c r="AR34" s="249"/>
      <c r="AS34" s="249"/>
      <c r="AT34" s="249"/>
      <c r="AU34" s="249"/>
      <c r="AV34" s="249"/>
      <c r="AW34" s="249"/>
      <c r="AX34" s="249"/>
      <c r="AY34" s="249"/>
      <c r="AZ34" s="249"/>
      <c r="BA34" s="249"/>
      <c r="BB34" s="249"/>
      <c r="BC34" s="249"/>
      <c r="BD34" s="249"/>
      <c r="BE34" s="249"/>
      <c r="BF34" s="249"/>
      <c r="BG34" s="249"/>
      <c r="BH34" s="249"/>
      <c r="BI34" s="249"/>
      <c r="BJ34" s="249"/>
      <c r="BK34" s="249"/>
      <c r="BL34" s="278"/>
      <c r="BM34" s="277"/>
      <c r="BN34" s="249"/>
      <c r="BO34" s="249"/>
      <c r="BP34" s="249"/>
      <c r="BQ34" s="249"/>
      <c r="BR34" s="249"/>
      <c r="BS34" s="249"/>
      <c r="BT34" s="249"/>
      <c r="BU34" s="117"/>
    </row>
    <row r="35" spans="1:73" ht="17.100000000000001" hidden="1" customHeight="1" x14ac:dyDescent="0.25">
      <c r="A35" s="98">
        <v>28</v>
      </c>
      <c r="B35" s="150" t="str">
        <f>IF(NOMINA!B28="","",NOMINA!B28)</f>
        <v xml:space="preserve">  </v>
      </c>
      <c r="C35" s="248"/>
      <c r="D35" s="249"/>
      <c r="E35" s="249"/>
      <c r="F35" s="249"/>
      <c r="G35" s="249"/>
      <c r="H35" s="249"/>
      <c r="I35" s="249"/>
      <c r="J35" s="249"/>
      <c r="K35" s="249"/>
      <c r="L35" s="249"/>
      <c r="M35" s="249"/>
      <c r="N35" s="249"/>
      <c r="O35" s="249"/>
      <c r="P35" s="249"/>
      <c r="Q35" s="249"/>
      <c r="R35" s="249"/>
      <c r="S35" s="249"/>
      <c r="T35" s="249"/>
      <c r="U35" s="254"/>
      <c r="V35" s="277"/>
      <c r="W35" s="249"/>
      <c r="X35" s="249"/>
      <c r="Y35" s="249"/>
      <c r="Z35" s="249"/>
      <c r="AA35" s="249"/>
      <c r="AB35" s="249"/>
      <c r="AC35" s="249"/>
      <c r="AD35" s="249"/>
      <c r="AE35" s="249"/>
      <c r="AF35" s="249"/>
      <c r="AG35" s="249"/>
      <c r="AH35" s="249"/>
      <c r="AI35" s="249"/>
      <c r="AJ35" s="249"/>
      <c r="AK35" s="249"/>
      <c r="AL35" s="249"/>
      <c r="AM35" s="249"/>
      <c r="AN35" s="249"/>
      <c r="AO35" s="249"/>
      <c r="AP35" s="278"/>
      <c r="AQ35" s="277"/>
      <c r="AR35" s="249"/>
      <c r="AS35" s="249"/>
      <c r="AT35" s="249"/>
      <c r="AU35" s="249"/>
      <c r="AV35" s="249"/>
      <c r="AW35" s="249"/>
      <c r="AX35" s="249"/>
      <c r="AY35" s="249"/>
      <c r="AZ35" s="249"/>
      <c r="BA35" s="249"/>
      <c r="BB35" s="249"/>
      <c r="BC35" s="249"/>
      <c r="BD35" s="249"/>
      <c r="BE35" s="249"/>
      <c r="BF35" s="249"/>
      <c r="BG35" s="249"/>
      <c r="BH35" s="249"/>
      <c r="BI35" s="249"/>
      <c r="BJ35" s="249"/>
      <c r="BK35" s="249"/>
      <c r="BL35" s="278"/>
      <c r="BM35" s="277"/>
      <c r="BN35" s="249"/>
      <c r="BO35" s="249"/>
      <c r="BP35" s="249"/>
      <c r="BQ35" s="249"/>
      <c r="BR35" s="249"/>
      <c r="BS35" s="249"/>
      <c r="BT35" s="249"/>
      <c r="BU35" s="117"/>
    </row>
    <row r="36" spans="1:73" ht="17.100000000000001" hidden="1" customHeight="1" x14ac:dyDescent="0.25">
      <c r="A36" s="98">
        <v>29</v>
      </c>
      <c r="B36" s="150" t="str">
        <f>IF(NOMINA!B29="","",NOMINA!B29)</f>
        <v xml:space="preserve">  </v>
      </c>
      <c r="C36" s="248"/>
      <c r="D36" s="249"/>
      <c r="E36" s="249"/>
      <c r="F36" s="249"/>
      <c r="G36" s="249"/>
      <c r="H36" s="249"/>
      <c r="I36" s="249"/>
      <c r="J36" s="249"/>
      <c r="K36" s="249"/>
      <c r="L36" s="249"/>
      <c r="M36" s="249"/>
      <c r="N36" s="249"/>
      <c r="O36" s="249"/>
      <c r="P36" s="249"/>
      <c r="Q36" s="249"/>
      <c r="R36" s="249"/>
      <c r="S36" s="249"/>
      <c r="T36" s="249"/>
      <c r="U36" s="254"/>
      <c r="V36" s="277"/>
      <c r="W36" s="249"/>
      <c r="X36" s="249"/>
      <c r="Y36" s="249"/>
      <c r="Z36" s="249"/>
      <c r="AA36" s="249"/>
      <c r="AB36" s="249"/>
      <c r="AC36" s="249"/>
      <c r="AD36" s="249"/>
      <c r="AE36" s="249"/>
      <c r="AF36" s="249"/>
      <c r="AG36" s="249"/>
      <c r="AH36" s="249"/>
      <c r="AI36" s="249"/>
      <c r="AJ36" s="249"/>
      <c r="AK36" s="249"/>
      <c r="AL36" s="249"/>
      <c r="AM36" s="249"/>
      <c r="AN36" s="249"/>
      <c r="AO36" s="249"/>
      <c r="AP36" s="278"/>
      <c r="AQ36" s="277"/>
      <c r="AR36" s="249"/>
      <c r="AS36" s="249"/>
      <c r="AT36" s="249"/>
      <c r="AU36" s="249"/>
      <c r="AV36" s="249"/>
      <c r="AW36" s="249"/>
      <c r="AX36" s="249"/>
      <c r="AY36" s="249"/>
      <c r="AZ36" s="249"/>
      <c r="BA36" s="249"/>
      <c r="BB36" s="249"/>
      <c r="BC36" s="249"/>
      <c r="BD36" s="249"/>
      <c r="BE36" s="249"/>
      <c r="BF36" s="249"/>
      <c r="BG36" s="249"/>
      <c r="BH36" s="249"/>
      <c r="BI36" s="249"/>
      <c r="BJ36" s="249"/>
      <c r="BK36" s="249"/>
      <c r="BL36" s="278"/>
      <c r="BM36" s="277"/>
      <c r="BN36" s="249"/>
      <c r="BO36" s="249"/>
      <c r="BP36" s="249"/>
      <c r="BQ36" s="249"/>
      <c r="BR36" s="249"/>
      <c r="BS36" s="249"/>
      <c r="BT36" s="249"/>
      <c r="BU36" s="117"/>
    </row>
    <row r="37" spans="1:73" ht="17.100000000000001" hidden="1" customHeight="1" x14ac:dyDescent="0.25">
      <c r="A37" s="98">
        <v>30</v>
      </c>
      <c r="B37" s="150" t="str">
        <f>IF(NOMINA!B30="","",NOMINA!B30)</f>
        <v xml:space="preserve">  </v>
      </c>
      <c r="C37" s="248"/>
      <c r="D37" s="249"/>
      <c r="E37" s="249"/>
      <c r="F37" s="249"/>
      <c r="G37" s="249"/>
      <c r="H37" s="249"/>
      <c r="I37" s="249"/>
      <c r="J37" s="249"/>
      <c r="K37" s="249"/>
      <c r="L37" s="249"/>
      <c r="M37" s="249"/>
      <c r="N37" s="249"/>
      <c r="O37" s="249"/>
      <c r="P37" s="249"/>
      <c r="Q37" s="249"/>
      <c r="R37" s="249"/>
      <c r="S37" s="249"/>
      <c r="T37" s="249"/>
      <c r="U37" s="254"/>
      <c r="V37" s="277"/>
      <c r="W37" s="249"/>
      <c r="X37" s="249"/>
      <c r="Y37" s="249"/>
      <c r="Z37" s="249"/>
      <c r="AA37" s="249"/>
      <c r="AB37" s="249"/>
      <c r="AC37" s="249"/>
      <c r="AD37" s="249"/>
      <c r="AE37" s="249"/>
      <c r="AF37" s="249"/>
      <c r="AG37" s="249"/>
      <c r="AH37" s="249"/>
      <c r="AI37" s="249"/>
      <c r="AJ37" s="249"/>
      <c r="AK37" s="249"/>
      <c r="AL37" s="249"/>
      <c r="AM37" s="249"/>
      <c r="AN37" s="249"/>
      <c r="AO37" s="249"/>
      <c r="AP37" s="278"/>
      <c r="AQ37" s="277"/>
      <c r="AR37" s="249"/>
      <c r="AS37" s="249"/>
      <c r="AT37" s="249"/>
      <c r="AU37" s="249"/>
      <c r="AV37" s="249"/>
      <c r="AW37" s="249"/>
      <c r="AX37" s="249"/>
      <c r="AY37" s="249"/>
      <c r="AZ37" s="249"/>
      <c r="BA37" s="249"/>
      <c r="BB37" s="249"/>
      <c r="BC37" s="249"/>
      <c r="BD37" s="249"/>
      <c r="BE37" s="249"/>
      <c r="BF37" s="249"/>
      <c r="BG37" s="249"/>
      <c r="BH37" s="249"/>
      <c r="BI37" s="249"/>
      <c r="BJ37" s="249"/>
      <c r="BK37" s="249"/>
      <c r="BL37" s="278"/>
      <c r="BM37" s="277"/>
      <c r="BN37" s="249"/>
      <c r="BO37" s="249"/>
      <c r="BP37" s="249"/>
      <c r="BQ37" s="249"/>
      <c r="BR37" s="249"/>
      <c r="BS37" s="249"/>
      <c r="BT37" s="249"/>
      <c r="BU37" s="117"/>
    </row>
    <row r="38" spans="1:73" ht="17.100000000000001" hidden="1" customHeight="1" x14ac:dyDescent="0.25">
      <c r="A38" s="98">
        <v>31</v>
      </c>
      <c r="B38" s="150" t="str">
        <f>IF(NOMINA!B31="","",NOMINA!B31)</f>
        <v xml:space="preserve">  </v>
      </c>
      <c r="C38" s="248"/>
      <c r="D38" s="249"/>
      <c r="E38" s="249"/>
      <c r="F38" s="249"/>
      <c r="G38" s="249"/>
      <c r="H38" s="249"/>
      <c r="I38" s="249"/>
      <c r="J38" s="249"/>
      <c r="K38" s="249"/>
      <c r="L38" s="249"/>
      <c r="M38" s="249"/>
      <c r="N38" s="249"/>
      <c r="O38" s="249"/>
      <c r="P38" s="249"/>
      <c r="Q38" s="249"/>
      <c r="R38" s="249"/>
      <c r="S38" s="249"/>
      <c r="T38" s="249"/>
      <c r="U38" s="254"/>
      <c r="V38" s="277"/>
      <c r="W38" s="249"/>
      <c r="X38" s="249"/>
      <c r="Y38" s="249"/>
      <c r="Z38" s="249"/>
      <c r="AA38" s="249"/>
      <c r="AB38" s="249"/>
      <c r="AC38" s="249"/>
      <c r="AD38" s="249"/>
      <c r="AE38" s="249"/>
      <c r="AF38" s="249"/>
      <c r="AG38" s="249"/>
      <c r="AH38" s="249"/>
      <c r="AI38" s="249"/>
      <c r="AJ38" s="249"/>
      <c r="AK38" s="249"/>
      <c r="AL38" s="249"/>
      <c r="AM38" s="249"/>
      <c r="AN38" s="249"/>
      <c r="AO38" s="249"/>
      <c r="AP38" s="278"/>
      <c r="AQ38" s="277"/>
      <c r="AR38" s="249"/>
      <c r="AS38" s="249"/>
      <c r="AT38" s="249"/>
      <c r="AU38" s="249"/>
      <c r="AV38" s="249"/>
      <c r="AW38" s="249"/>
      <c r="AX38" s="249"/>
      <c r="AY38" s="249"/>
      <c r="AZ38" s="249"/>
      <c r="BA38" s="249"/>
      <c r="BB38" s="249"/>
      <c r="BC38" s="249"/>
      <c r="BD38" s="249"/>
      <c r="BE38" s="249"/>
      <c r="BF38" s="249"/>
      <c r="BG38" s="249"/>
      <c r="BH38" s="249"/>
      <c r="BI38" s="249"/>
      <c r="BJ38" s="249"/>
      <c r="BK38" s="249"/>
      <c r="BL38" s="278"/>
      <c r="BM38" s="277"/>
      <c r="BN38" s="249"/>
      <c r="BO38" s="249"/>
      <c r="BP38" s="249"/>
      <c r="BQ38" s="249"/>
      <c r="BR38" s="249"/>
      <c r="BS38" s="249"/>
      <c r="BT38" s="249"/>
      <c r="BU38" s="117"/>
    </row>
    <row r="39" spans="1:73" ht="17.100000000000001" hidden="1" customHeight="1" x14ac:dyDescent="0.25">
      <c r="A39" s="98">
        <v>32</v>
      </c>
      <c r="B39" s="150" t="str">
        <f>IF(NOMINA!B32="","",NOMINA!B32)</f>
        <v xml:space="preserve">  </v>
      </c>
      <c r="C39" s="248"/>
      <c r="D39" s="249"/>
      <c r="E39" s="249"/>
      <c r="F39" s="249"/>
      <c r="G39" s="249"/>
      <c r="H39" s="249"/>
      <c r="I39" s="249"/>
      <c r="J39" s="249"/>
      <c r="K39" s="249"/>
      <c r="L39" s="249"/>
      <c r="M39" s="249"/>
      <c r="N39" s="249"/>
      <c r="O39" s="249"/>
      <c r="P39" s="249"/>
      <c r="Q39" s="249"/>
      <c r="R39" s="249"/>
      <c r="S39" s="249"/>
      <c r="T39" s="249"/>
      <c r="U39" s="254"/>
      <c r="V39" s="277"/>
      <c r="W39" s="249"/>
      <c r="X39" s="249"/>
      <c r="Y39" s="249"/>
      <c r="Z39" s="249"/>
      <c r="AA39" s="249"/>
      <c r="AB39" s="249"/>
      <c r="AC39" s="249"/>
      <c r="AD39" s="249"/>
      <c r="AE39" s="249"/>
      <c r="AF39" s="249"/>
      <c r="AG39" s="249"/>
      <c r="AH39" s="249"/>
      <c r="AI39" s="249"/>
      <c r="AJ39" s="249"/>
      <c r="AK39" s="249"/>
      <c r="AL39" s="249"/>
      <c r="AM39" s="249"/>
      <c r="AN39" s="249"/>
      <c r="AO39" s="249"/>
      <c r="AP39" s="278"/>
      <c r="AQ39" s="277"/>
      <c r="AR39" s="249"/>
      <c r="AS39" s="249"/>
      <c r="AT39" s="249"/>
      <c r="AU39" s="249"/>
      <c r="AV39" s="249"/>
      <c r="AW39" s="249"/>
      <c r="AX39" s="249"/>
      <c r="AY39" s="249"/>
      <c r="AZ39" s="249"/>
      <c r="BA39" s="249"/>
      <c r="BB39" s="249"/>
      <c r="BC39" s="249"/>
      <c r="BD39" s="249"/>
      <c r="BE39" s="249"/>
      <c r="BF39" s="249"/>
      <c r="BG39" s="249"/>
      <c r="BH39" s="249"/>
      <c r="BI39" s="249"/>
      <c r="BJ39" s="249"/>
      <c r="BK39" s="249"/>
      <c r="BL39" s="278"/>
      <c r="BM39" s="277"/>
      <c r="BN39" s="249"/>
      <c r="BO39" s="249"/>
      <c r="BP39" s="249"/>
      <c r="BQ39" s="249"/>
      <c r="BR39" s="249"/>
      <c r="BS39" s="249"/>
      <c r="BT39" s="249"/>
      <c r="BU39" s="117"/>
    </row>
    <row r="40" spans="1:73" ht="17.100000000000001" hidden="1" customHeight="1" x14ac:dyDescent="0.25">
      <c r="A40" s="98">
        <v>33</v>
      </c>
      <c r="B40" s="150" t="str">
        <f>IF(NOMINA!B33="","",NOMINA!B33)</f>
        <v xml:space="preserve">  </v>
      </c>
      <c r="C40" s="248"/>
      <c r="D40" s="249"/>
      <c r="E40" s="249"/>
      <c r="F40" s="249"/>
      <c r="G40" s="249"/>
      <c r="H40" s="249"/>
      <c r="I40" s="249"/>
      <c r="J40" s="249"/>
      <c r="K40" s="249"/>
      <c r="L40" s="249"/>
      <c r="M40" s="249"/>
      <c r="N40" s="249"/>
      <c r="O40" s="249"/>
      <c r="P40" s="249"/>
      <c r="Q40" s="249"/>
      <c r="R40" s="249"/>
      <c r="S40" s="249"/>
      <c r="T40" s="249"/>
      <c r="U40" s="254"/>
      <c r="V40" s="277"/>
      <c r="W40" s="249"/>
      <c r="X40" s="249"/>
      <c r="Y40" s="249"/>
      <c r="Z40" s="249"/>
      <c r="AA40" s="249"/>
      <c r="AB40" s="249"/>
      <c r="AC40" s="249"/>
      <c r="AD40" s="249"/>
      <c r="AE40" s="249"/>
      <c r="AF40" s="249"/>
      <c r="AG40" s="249"/>
      <c r="AH40" s="249"/>
      <c r="AI40" s="249"/>
      <c r="AJ40" s="249"/>
      <c r="AK40" s="249"/>
      <c r="AL40" s="249"/>
      <c r="AM40" s="249"/>
      <c r="AN40" s="249"/>
      <c r="AO40" s="249"/>
      <c r="AP40" s="278"/>
      <c r="AQ40" s="277"/>
      <c r="AR40" s="249"/>
      <c r="AS40" s="249"/>
      <c r="AT40" s="249"/>
      <c r="AU40" s="249"/>
      <c r="AV40" s="249"/>
      <c r="AW40" s="249"/>
      <c r="AX40" s="249"/>
      <c r="AY40" s="249"/>
      <c r="AZ40" s="249"/>
      <c r="BA40" s="249"/>
      <c r="BB40" s="249"/>
      <c r="BC40" s="249"/>
      <c r="BD40" s="249"/>
      <c r="BE40" s="249"/>
      <c r="BF40" s="249"/>
      <c r="BG40" s="249"/>
      <c r="BH40" s="249"/>
      <c r="BI40" s="249"/>
      <c r="BJ40" s="249"/>
      <c r="BK40" s="249"/>
      <c r="BL40" s="278"/>
      <c r="BM40" s="277"/>
      <c r="BN40" s="249"/>
      <c r="BO40" s="249"/>
      <c r="BP40" s="249"/>
      <c r="BQ40" s="249"/>
      <c r="BR40" s="249"/>
      <c r="BS40" s="249"/>
      <c r="BT40" s="249"/>
      <c r="BU40" s="117"/>
    </row>
    <row r="41" spans="1:73" ht="17.100000000000001" hidden="1" customHeight="1" x14ac:dyDescent="0.25">
      <c r="A41" s="98">
        <v>34</v>
      </c>
      <c r="B41" s="150" t="str">
        <f>IF(NOMINA!B34="","",NOMINA!B34)</f>
        <v xml:space="preserve">  </v>
      </c>
      <c r="C41" s="248"/>
      <c r="D41" s="249"/>
      <c r="E41" s="249"/>
      <c r="F41" s="249"/>
      <c r="G41" s="249"/>
      <c r="H41" s="249"/>
      <c r="I41" s="249"/>
      <c r="J41" s="249"/>
      <c r="K41" s="249"/>
      <c r="L41" s="249"/>
      <c r="M41" s="249"/>
      <c r="N41" s="249"/>
      <c r="O41" s="249"/>
      <c r="P41" s="249"/>
      <c r="Q41" s="249"/>
      <c r="R41" s="249"/>
      <c r="S41" s="249"/>
      <c r="T41" s="249"/>
      <c r="U41" s="254"/>
      <c r="V41" s="277"/>
      <c r="W41" s="249"/>
      <c r="X41" s="249"/>
      <c r="Y41" s="249"/>
      <c r="Z41" s="249"/>
      <c r="AA41" s="249"/>
      <c r="AB41" s="249"/>
      <c r="AC41" s="249"/>
      <c r="AD41" s="249"/>
      <c r="AE41" s="249"/>
      <c r="AF41" s="249"/>
      <c r="AG41" s="249"/>
      <c r="AH41" s="249"/>
      <c r="AI41" s="249"/>
      <c r="AJ41" s="249"/>
      <c r="AK41" s="249"/>
      <c r="AL41" s="249"/>
      <c r="AM41" s="249"/>
      <c r="AN41" s="249"/>
      <c r="AO41" s="249"/>
      <c r="AP41" s="278"/>
      <c r="AQ41" s="277"/>
      <c r="AR41" s="249"/>
      <c r="AS41" s="249"/>
      <c r="AT41" s="249"/>
      <c r="AU41" s="249"/>
      <c r="AV41" s="249"/>
      <c r="AW41" s="249"/>
      <c r="AX41" s="249"/>
      <c r="AY41" s="249"/>
      <c r="AZ41" s="249"/>
      <c r="BA41" s="249"/>
      <c r="BB41" s="249"/>
      <c r="BC41" s="249"/>
      <c r="BD41" s="249"/>
      <c r="BE41" s="249"/>
      <c r="BF41" s="249"/>
      <c r="BG41" s="249"/>
      <c r="BH41" s="249"/>
      <c r="BI41" s="249"/>
      <c r="BJ41" s="249"/>
      <c r="BK41" s="249"/>
      <c r="BL41" s="278"/>
      <c r="BM41" s="277"/>
      <c r="BN41" s="249"/>
      <c r="BO41" s="249"/>
      <c r="BP41" s="249"/>
      <c r="BQ41" s="249"/>
      <c r="BR41" s="249"/>
      <c r="BS41" s="249"/>
      <c r="BT41" s="249"/>
      <c r="BU41" s="117"/>
    </row>
    <row r="42" spans="1:73" ht="17.100000000000001" hidden="1" customHeight="1" x14ac:dyDescent="0.25">
      <c r="A42" s="98">
        <v>35</v>
      </c>
      <c r="B42" s="150" t="str">
        <f>IF(NOMINA!B35="","",NOMINA!B35)</f>
        <v xml:space="preserve">  </v>
      </c>
      <c r="C42" s="248"/>
      <c r="D42" s="249"/>
      <c r="E42" s="249"/>
      <c r="F42" s="249"/>
      <c r="G42" s="249"/>
      <c r="H42" s="249"/>
      <c r="I42" s="249"/>
      <c r="J42" s="249"/>
      <c r="K42" s="249"/>
      <c r="L42" s="249"/>
      <c r="M42" s="249"/>
      <c r="N42" s="249"/>
      <c r="O42" s="249"/>
      <c r="P42" s="249"/>
      <c r="Q42" s="249"/>
      <c r="R42" s="249"/>
      <c r="S42" s="249"/>
      <c r="T42" s="249"/>
      <c r="U42" s="254"/>
      <c r="V42" s="277"/>
      <c r="W42" s="249"/>
      <c r="X42" s="249"/>
      <c r="Y42" s="249"/>
      <c r="Z42" s="249"/>
      <c r="AA42" s="249"/>
      <c r="AB42" s="249"/>
      <c r="AC42" s="249"/>
      <c r="AD42" s="249"/>
      <c r="AE42" s="249"/>
      <c r="AF42" s="249"/>
      <c r="AG42" s="249"/>
      <c r="AH42" s="249"/>
      <c r="AI42" s="249"/>
      <c r="AJ42" s="249"/>
      <c r="AK42" s="249"/>
      <c r="AL42" s="249"/>
      <c r="AM42" s="249"/>
      <c r="AN42" s="249"/>
      <c r="AO42" s="249"/>
      <c r="AP42" s="278"/>
      <c r="AQ42" s="277"/>
      <c r="AR42" s="249"/>
      <c r="AS42" s="249"/>
      <c r="AT42" s="249"/>
      <c r="AU42" s="249"/>
      <c r="AV42" s="249"/>
      <c r="AW42" s="249"/>
      <c r="AX42" s="249"/>
      <c r="AY42" s="249"/>
      <c r="AZ42" s="249"/>
      <c r="BA42" s="249"/>
      <c r="BB42" s="249"/>
      <c r="BC42" s="249"/>
      <c r="BD42" s="249"/>
      <c r="BE42" s="249"/>
      <c r="BF42" s="249"/>
      <c r="BG42" s="249"/>
      <c r="BH42" s="249"/>
      <c r="BI42" s="249"/>
      <c r="BJ42" s="249"/>
      <c r="BK42" s="249"/>
      <c r="BL42" s="278"/>
      <c r="BM42" s="277"/>
      <c r="BN42" s="249"/>
      <c r="BO42" s="249"/>
      <c r="BP42" s="249"/>
      <c r="BQ42" s="249"/>
      <c r="BR42" s="249"/>
      <c r="BS42" s="249"/>
      <c r="BT42" s="249"/>
      <c r="BU42" s="117"/>
    </row>
    <row r="43" spans="1:73" ht="12" hidden="1" customHeight="1" x14ac:dyDescent="0.25">
      <c r="A43" s="98">
        <v>36</v>
      </c>
      <c r="B43" s="150" t="str">
        <f>IF(NOMINA!B36="","",NOMINA!B36)</f>
        <v xml:space="preserve">  </v>
      </c>
      <c r="C43" s="248"/>
      <c r="D43" s="249"/>
      <c r="E43" s="249"/>
      <c r="F43" s="249"/>
      <c r="G43" s="249"/>
      <c r="H43" s="249"/>
      <c r="I43" s="249"/>
      <c r="J43" s="249"/>
      <c r="K43" s="249"/>
      <c r="L43" s="249"/>
      <c r="M43" s="249"/>
      <c r="N43" s="249"/>
      <c r="O43" s="249"/>
      <c r="P43" s="249"/>
      <c r="Q43" s="249"/>
      <c r="R43" s="249"/>
      <c r="S43" s="249"/>
      <c r="T43" s="249"/>
      <c r="U43" s="254"/>
      <c r="V43" s="277"/>
      <c r="W43" s="249"/>
      <c r="X43" s="249"/>
      <c r="Y43" s="249"/>
      <c r="Z43" s="249"/>
      <c r="AA43" s="249"/>
      <c r="AB43" s="249"/>
      <c r="AC43" s="249"/>
      <c r="AD43" s="249"/>
      <c r="AE43" s="249"/>
      <c r="AF43" s="249"/>
      <c r="AG43" s="249"/>
      <c r="AH43" s="249"/>
      <c r="AI43" s="249"/>
      <c r="AJ43" s="249"/>
      <c r="AK43" s="249"/>
      <c r="AL43" s="249"/>
      <c r="AM43" s="249"/>
      <c r="AN43" s="249"/>
      <c r="AO43" s="249"/>
      <c r="AP43" s="278"/>
      <c r="AQ43" s="277"/>
      <c r="AR43" s="249"/>
      <c r="AS43" s="249"/>
      <c r="AT43" s="249"/>
      <c r="AU43" s="249"/>
      <c r="AV43" s="249"/>
      <c r="AW43" s="249"/>
      <c r="AX43" s="249"/>
      <c r="AY43" s="249"/>
      <c r="AZ43" s="249"/>
      <c r="BA43" s="249"/>
      <c r="BB43" s="249"/>
      <c r="BC43" s="249"/>
      <c r="BD43" s="249"/>
      <c r="BE43" s="249"/>
      <c r="BF43" s="249"/>
      <c r="BG43" s="249"/>
      <c r="BH43" s="249"/>
      <c r="BI43" s="249"/>
      <c r="BJ43" s="249"/>
      <c r="BK43" s="249"/>
      <c r="BL43" s="278"/>
      <c r="BM43" s="277"/>
      <c r="BN43" s="249"/>
      <c r="BO43" s="249"/>
      <c r="BP43" s="249"/>
      <c r="BQ43" s="249"/>
      <c r="BR43" s="249"/>
      <c r="BS43" s="249"/>
      <c r="BT43" s="249"/>
      <c r="BU43" s="117"/>
    </row>
    <row r="44" spans="1:73" ht="12" hidden="1" customHeight="1" x14ac:dyDescent="0.25">
      <c r="A44" s="98">
        <v>37</v>
      </c>
      <c r="B44" s="150" t="str">
        <f>IF(NOMINA!B37="","",NOMINA!B37)</f>
        <v xml:space="preserve">  </v>
      </c>
      <c r="C44" s="248"/>
      <c r="D44" s="249"/>
      <c r="E44" s="249"/>
      <c r="F44" s="249"/>
      <c r="G44" s="249"/>
      <c r="H44" s="249"/>
      <c r="I44" s="249"/>
      <c r="J44" s="249"/>
      <c r="K44" s="249"/>
      <c r="L44" s="249"/>
      <c r="M44" s="249"/>
      <c r="N44" s="249"/>
      <c r="O44" s="249"/>
      <c r="P44" s="249"/>
      <c r="Q44" s="249"/>
      <c r="R44" s="249"/>
      <c r="S44" s="249"/>
      <c r="T44" s="249"/>
      <c r="U44" s="254"/>
      <c r="V44" s="277"/>
      <c r="W44" s="249"/>
      <c r="X44" s="249"/>
      <c r="Y44" s="249"/>
      <c r="Z44" s="249"/>
      <c r="AA44" s="249"/>
      <c r="AB44" s="249"/>
      <c r="AC44" s="249"/>
      <c r="AD44" s="249"/>
      <c r="AE44" s="249"/>
      <c r="AF44" s="249"/>
      <c r="AG44" s="249"/>
      <c r="AH44" s="249"/>
      <c r="AI44" s="249"/>
      <c r="AJ44" s="249"/>
      <c r="AK44" s="249"/>
      <c r="AL44" s="249"/>
      <c r="AM44" s="249"/>
      <c r="AN44" s="249"/>
      <c r="AO44" s="249"/>
      <c r="AP44" s="278"/>
      <c r="AQ44" s="277"/>
      <c r="AR44" s="249"/>
      <c r="AS44" s="249"/>
      <c r="AT44" s="249"/>
      <c r="AU44" s="249"/>
      <c r="AV44" s="249"/>
      <c r="AW44" s="249"/>
      <c r="AX44" s="249"/>
      <c r="AY44" s="249"/>
      <c r="AZ44" s="249"/>
      <c r="BA44" s="249"/>
      <c r="BB44" s="249"/>
      <c r="BC44" s="249"/>
      <c r="BD44" s="249"/>
      <c r="BE44" s="249"/>
      <c r="BF44" s="249"/>
      <c r="BG44" s="249"/>
      <c r="BH44" s="249"/>
      <c r="BI44" s="249"/>
      <c r="BJ44" s="249"/>
      <c r="BK44" s="249"/>
      <c r="BL44" s="278"/>
      <c r="BM44" s="277"/>
      <c r="BN44" s="249"/>
      <c r="BO44" s="249"/>
      <c r="BP44" s="249"/>
      <c r="BQ44" s="249"/>
      <c r="BR44" s="249"/>
      <c r="BS44" s="249"/>
      <c r="BT44" s="249"/>
      <c r="BU44" s="117"/>
    </row>
    <row r="45" spans="1:73" ht="12" hidden="1" customHeight="1" x14ac:dyDescent="0.25">
      <c r="A45" s="98">
        <v>38</v>
      </c>
      <c r="B45" s="150" t="str">
        <f>IF(NOMINA!B38="","",NOMINA!B38)</f>
        <v xml:space="preserve">  </v>
      </c>
      <c r="C45" s="248"/>
      <c r="D45" s="249"/>
      <c r="E45" s="249"/>
      <c r="F45" s="249"/>
      <c r="G45" s="249"/>
      <c r="H45" s="249"/>
      <c r="I45" s="249"/>
      <c r="J45" s="249"/>
      <c r="K45" s="249"/>
      <c r="L45" s="249"/>
      <c r="M45" s="249"/>
      <c r="N45" s="249"/>
      <c r="O45" s="249"/>
      <c r="P45" s="249"/>
      <c r="Q45" s="249"/>
      <c r="R45" s="249"/>
      <c r="S45" s="249"/>
      <c r="T45" s="249"/>
      <c r="U45" s="254"/>
      <c r="V45" s="277"/>
      <c r="W45" s="249"/>
      <c r="X45" s="249"/>
      <c r="Y45" s="249"/>
      <c r="Z45" s="249"/>
      <c r="AA45" s="249"/>
      <c r="AB45" s="249"/>
      <c r="AC45" s="249"/>
      <c r="AD45" s="249"/>
      <c r="AE45" s="249"/>
      <c r="AF45" s="249"/>
      <c r="AG45" s="249"/>
      <c r="AH45" s="249"/>
      <c r="AI45" s="249"/>
      <c r="AJ45" s="249"/>
      <c r="AK45" s="249"/>
      <c r="AL45" s="249"/>
      <c r="AM45" s="249"/>
      <c r="AN45" s="249"/>
      <c r="AO45" s="249"/>
      <c r="AP45" s="278"/>
      <c r="AQ45" s="277"/>
      <c r="AR45" s="249"/>
      <c r="AS45" s="249"/>
      <c r="AT45" s="249"/>
      <c r="AU45" s="249"/>
      <c r="AV45" s="249"/>
      <c r="AW45" s="249"/>
      <c r="AX45" s="249"/>
      <c r="AY45" s="249"/>
      <c r="AZ45" s="249"/>
      <c r="BA45" s="249"/>
      <c r="BB45" s="249"/>
      <c r="BC45" s="249"/>
      <c r="BD45" s="249"/>
      <c r="BE45" s="249"/>
      <c r="BF45" s="249"/>
      <c r="BG45" s="249"/>
      <c r="BH45" s="249"/>
      <c r="BI45" s="249"/>
      <c r="BJ45" s="249"/>
      <c r="BK45" s="249"/>
      <c r="BL45" s="278"/>
      <c r="BM45" s="277"/>
      <c r="BN45" s="249"/>
      <c r="BO45" s="249"/>
      <c r="BP45" s="249"/>
      <c r="BQ45" s="249"/>
      <c r="BR45" s="249"/>
      <c r="BS45" s="249"/>
      <c r="BT45" s="249"/>
      <c r="BU45" s="117"/>
    </row>
    <row r="46" spans="1:73" ht="12" hidden="1" customHeight="1" x14ac:dyDescent="0.25">
      <c r="A46" s="98">
        <v>39</v>
      </c>
      <c r="B46" s="150" t="str">
        <f>IF(NOMINA!B39="","",NOMINA!B39)</f>
        <v xml:space="preserve">  </v>
      </c>
      <c r="C46" s="248"/>
      <c r="D46" s="249"/>
      <c r="E46" s="249"/>
      <c r="F46" s="249"/>
      <c r="G46" s="249"/>
      <c r="H46" s="249"/>
      <c r="I46" s="249"/>
      <c r="J46" s="249"/>
      <c r="K46" s="249"/>
      <c r="L46" s="249"/>
      <c r="M46" s="249"/>
      <c r="N46" s="249"/>
      <c r="O46" s="249"/>
      <c r="P46" s="249"/>
      <c r="Q46" s="249"/>
      <c r="R46" s="249"/>
      <c r="S46" s="249"/>
      <c r="T46" s="249"/>
      <c r="U46" s="254"/>
      <c r="V46" s="277"/>
      <c r="W46" s="249"/>
      <c r="X46" s="249"/>
      <c r="Y46" s="249"/>
      <c r="Z46" s="249"/>
      <c r="AA46" s="249"/>
      <c r="AB46" s="249"/>
      <c r="AC46" s="249"/>
      <c r="AD46" s="249"/>
      <c r="AE46" s="249"/>
      <c r="AF46" s="249"/>
      <c r="AG46" s="249"/>
      <c r="AH46" s="249"/>
      <c r="AI46" s="249"/>
      <c r="AJ46" s="249"/>
      <c r="AK46" s="249"/>
      <c r="AL46" s="249"/>
      <c r="AM46" s="249"/>
      <c r="AN46" s="249"/>
      <c r="AO46" s="249"/>
      <c r="AP46" s="278"/>
      <c r="AQ46" s="277"/>
      <c r="AR46" s="249"/>
      <c r="AS46" s="249"/>
      <c r="AT46" s="249"/>
      <c r="AU46" s="249"/>
      <c r="AV46" s="249"/>
      <c r="AW46" s="249"/>
      <c r="AX46" s="249"/>
      <c r="AY46" s="249"/>
      <c r="AZ46" s="249"/>
      <c r="BA46" s="249"/>
      <c r="BB46" s="249"/>
      <c r="BC46" s="249"/>
      <c r="BD46" s="249"/>
      <c r="BE46" s="249"/>
      <c r="BF46" s="249"/>
      <c r="BG46" s="249"/>
      <c r="BH46" s="249"/>
      <c r="BI46" s="249"/>
      <c r="BJ46" s="249"/>
      <c r="BK46" s="249"/>
      <c r="BL46" s="278"/>
      <c r="BM46" s="277"/>
      <c r="BN46" s="249"/>
      <c r="BO46" s="249"/>
      <c r="BP46" s="249"/>
      <c r="BQ46" s="249"/>
      <c r="BR46" s="249"/>
      <c r="BS46" s="249"/>
      <c r="BT46" s="249"/>
      <c r="BU46" s="117"/>
    </row>
    <row r="47" spans="1:73" ht="12" hidden="1" customHeight="1" x14ac:dyDescent="0.25">
      <c r="A47" s="98">
        <v>40</v>
      </c>
      <c r="B47" s="150" t="str">
        <f>IF(NOMINA!B40="","",NOMINA!B40)</f>
        <v xml:space="preserve">  </v>
      </c>
      <c r="C47" s="248"/>
      <c r="D47" s="249"/>
      <c r="E47" s="249"/>
      <c r="F47" s="249"/>
      <c r="G47" s="249"/>
      <c r="H47" s="249"/>
      <c r="I47" s="249"/>
      <c r="J47" s="249"/>
      <c r="K47" s="249"/>
      <c r="L47" s="249"/>
      <c r="M47" s="249"/>
      <c r="N47" s="249"/>
      <c r="O47" s="249"/>
      <c r="P47" s="249"/>
      <c r="Q47" s="249"/>
      <c r="R47" s="249"/>
      <c r="S47" s="249"/>
      <c r="T47" s="249"/>
      <c r="U47" s="254"/>
      <c r="V47" s="277"/>
      <c r="W47" s="249"/>
      <c r="X47" s="249"/>
      <c r="Y47" s="249"/>
      <c r="Z47" s="249"/>
      <c r="AA47" s="249"/>
      <c r="AB47" s="249"/>
      <c r="AC47" s="249"/>
      <c r="AD47" s="249"/>
      <c r="AE47" s="249"/>
      <c r="AF47" s="249"/>
      <c r="AG47" s="249"/>
      <c r="AH47" s="249"/>
      <c r="AI47" s="249"/>
      <c r="AJ47" s="249"/>
      <c r="AK47" s="249"/>
      <c r="AL47" s="249"/>
      <c r="AM47" s="249"/>
      <c r="AN47" s="249"/>
      <c r="AO47" s="249"/>
      <c r="AP47" s="278"/>
      <c r="AQ47" s="277"/>
      <c r="AR47" s="249"/>
      <c r="AS47" s="249"/>
      <c r="AT47" s="249"/>
      <c r="AU47" s="249"/>
      <c r="AV47" s="249"/>
      <c r="AW47" s="249"/>
      <c r="AX47" s="249"/>
      <c r="AY47" s="249"/>
      <c r="AZ47" s="249"/>
      <c r="BA47" s="249"/>
      <c r="BB47" s="249"/>
      <c r="BC47" s="249"/>
      <c r="BD47" s="249"/>
      <c r="BE47" s="249"/>
      <c r="BF47" s="249"/>
      <c r="BG47" s="249"/>
      <c r="BH47" s="249"/>
      <c r="BI47" s="249"/>
      <c r="BJ47" s="249"/>
      <c r="BK47" s="249"/>
      <c r="BL47" s="278"/>
      <c r="BM47" s="277"/>
      <c r="BN47" s="249"/>
      <c r="BO47" s="249"/>
      <c r="BP47" s="249"/>
      <c r="BQ47" s="249"/>
      <c r="BR47" s="249"/>
      <c r="BS47" s="249"/>
      <c r="BT47" s="249"/>
      <c r="BU47" s="117"/>
    </row>
    <row r="48" spans="1:73" ht="12" hidden="1" customHeight="1" x14ac:dyDescent="0.25">
      <c r="A48" s="98">
        <v>41</v>
      </c>
      <c r="B48" s="150" t="str">
        <f>IF(NOMINA!B41="","",NOMINA!B41)</f>
        <v xml:space="preserve">  </v>
      </c>
      <c r="C48" s="248"/>
      <c r="D48" s="249"/>
      <c r="E48" s="249"/>
      <c r="F48" s="249"/>
      <c r="G48" s="249"/>
      <c r="H48" s="249"/>
      <c r="I48" s="249"/>
      <c r="J48" s="249"/>
      <c r="K48" s="249"/>
      <c r="L48" s="249"/>
      <c r="M48" s="249"/>
      <c r="N48" s="249"/>
      <c r="O48" s="249"/>
      <c r="P48" s="249"/>
      <c r="Q48" s="249"/>
      <c r="R48" s="249"/>
      <c r="S48" s="249"/>
      <c r="T48" s="249"/>
      <c r="U48" s="254"/>
      <c r="V48" s="277"/>
      <c r="W48" s="249"/>
      <c r="X48" s="249"/>
      <c r="Y48" s="249"/>
      <c r="Z48" s="249"/>
      <c r="AA48" s="249"/>
      <c r="AB48" s="249"/>
      <c r="AC48" s="249"/>
      <c r="AD48" s="249"/>
      <c r="AE48" s="249"/>
      <c r="AF48" s="249"/>
      <c r="AG48" s="249"/>
      <c r="AH48" s="249"/>
      <c r="AI48" s="249"/>
      <c r="AJ48" s="249"/>
      <c r="AK48" s="249"/>
      <c r="AL48" s="249"/>
      <c r="AM48" s="249"/>
      <c r="AN48" s="249"/>
      <c r="AO48" s="249"/>
      <c r="AP48" s="278"/>
      <c r="AQ48" s="277"/>
      <c r="AR48" s="249"/>
      <c r="AS48" s="249"/>
      <c r="AT48" s="249"/>
      <c r="AU48" s="249"/>
      <c r="AV48" s="249"/>
      <c r="AW48" s="249"/>
      <c r="AX48" s="249"/>
      <c r="AY48" s="249"/>
      <c r="AZ48" s="249"/>
      <c r="BA48" s="249"/>
      <c r="BB48" s="249"/>
      <c r="BC48" s="249"/>
      <c r="BD48" s="249"/>
      <c r="BE48" s="249"/>
      <c r="BF48" s="249"/>
      <c r="BG48" s="249"/>
      <c r="BH48" s="249"/>
      <c r="BI48" s="249"/>
      <c r="BJ48" s="249"/>
      <c r="BK48" s="249"/>
      <c r="BL48" s="278"/>
      <c r="BM48" s="277"/>
      <c r="BN48" s="249"/>
      <c r="BO48" s="249"/>
      <c r="BP48" s="249"/>
      <c r="BQ48" s="249"/>
      <c r="BR48" s="249"/>
      <c r="BS48" s="249"/>
      <c r="BT48" s="249"/>
      <c r="BU48" s="117"/>
    </row>
    <row r="49" spans="1:73" ht="12" hidden="1" customHeight="1" x14ac:dyDescent="0.25">
      <c r="A49" s="98">
        <v>42</v>
      </c>
      <c r="B49" s="150" t="str">
        <f>IF(NOMINA!B42="","",NOMINA!B42)</f>
        <v xml:space="preserve">  </v>
      </c>
      <c r="C49" s="248"/>
      <c r="D49" s="249"/>
      <c r="E49" s="249"/>
      <c r="F49" s="249"/>
      <c r="G49" s="249"/>
      <c r="H49" s="249"/>
      <c r="I49" s="249"/>
      <c r="J49" s="249"/>
      <c r="K49" s="249"/>
      <c r="L49" s="249"/>
      <c r="M49" s="249"/>
      <c r="N49" s="249"/>
      <c r="O49" s="249"/>
      <c r="P49" s="249"/>
      <c r="Q49" s="249"/>
      <c r="R49" s="249"/>
      <c r="S49" s="249"/>
      <c r="T49" s="249"/>
      <c r="U49" s="254"/>
      <c r="V49" s="277"/>
      <c r="W49" s="249"/>
      <c r="X49" s="249"/>
      <c r="Y49" s="249"/>
      <c r="Z49" s="249"/>
      <c r="AA49" s="249"/>
      <c r="AB49" s="249"/>
      <c r="AC49" s="249"/>
      <c r="AD49" s="249"/>
      <c r="AE49" s="249"/>
      <c r="AF49" s="249"/>
      <c r="AG49" s="249"/>
      <c r="AH49" s="249"/>
      <c r="AI49" s="249"/>
      <c r="AJ49" s="249"/>
      <c r="AK49" s="249"/>
      <c r="AL49" s="249"/>
      <c r="AM49" s="249"/>
      <c r="AN49" s="249"/>
      <c r="AO49" s="249"/>
      <c r="AP49" s="278"/>
      <c r="AQ49" s="277"/>
      <c r="AR49" s="249"/>
      <c r="AS49" s="249"/>
      <c r="AT49" s="249"/>
      <c r="AU49" s="249"/>
      <c r="AV49" s="249"/>
      <c r="AW49" s="249"/>
      <c r="AX49" s="249"/>
      <c r="AY49" s="249"/>
      <c r="AZ49" s="249"/>
      <c r="BA49" s="249"/>
      <c r="BB49" s="249"/>
      <c r="BC49" s="249"/>
      <c r="BD49" s="249"/>
      <c r="BE49" s="249"/>
      <c r="BF49" s="249"/>
      <c r="BG49" s="249"/>
      <c r="BH49" s="249"/>
      <c r="BI49" s="249"/>
      <c r="BJ49" s="249"/>
      <c r="BK49" s="249"/>
      <c r="BL49" s="278"/>
      <c r="BM49" s="277"/>
      <c r="BN49" s="249"/>
      <c r="BO49" s="249"/>
      <c r="BP49" s="249"/>
      <c r="BQ49" s="249"/>
      <c r="BR49" s="249"/>
      <c r="BS49" s="249"/>
      <c r="BT49" s="249"/>
      <c r="BU49" s="117"/>
    </row>
    <row r="50" spans="1:73" ht="12" hidden="1" customHeight="1" x14ac:dyDescent="0.25">
      <c r="A50" s="98">
        <v>43</v>
      </c>
      <c r="B50" s="150" t="str">
        <f>IF(NOMINA!B43="","",NOMINA!B43)</f>
        <v xml:space="preserve">  </v>
      </c>
      <c r="C50" s="248"/>
      <c r="D50" s="249"/>
      <c r="E50" s="249"/>
      <c r="F50" s="249"/>
      <c r="G50" s="249"/>
      <c r="H50" s="249"/>
      <c r="I50" s="249"/>
      <c r="J50" s="249"/>
      <c r="K50" s="249"/>
      <c r="L50" s="249"/>
      <c r="M50" s="249"/>
      <c r="N50" s="249"/>
      <c r="O50" s="249"/>
      <c r="P50" s="249"/>
      <c r="Q50" s="249"/>
      <c r="R50" s="249"/>
      <c r="S50" s="249"/>
      <c r="T50" s="249"/>
      <c r="U50" s="254"/>
      <c r="V50" s="277"/>
      <c r="W50" s="249"/>
      <c r="X50" s="249"/>
      <c r="Y50" s="249"/>
      <c r="Z50" s="249"/>
      <c r="AA50" s="249"/>
      <c r="AB50" s="249"/>
      <c r="AC50" s="249"/>
      <c r="AD50" s="249"/>
      <c r="AE50" s="249"/>
      <c r="AF50" s="249"/>
      <c r="AG50" s="249"/>
      <c r="AH50" s="249"/>
      <c r="AI50" s="249"/>
      <c r="AJ50" s="249"/>
      <c r="AK50" s="249"/>
      <c r="AL50" s="249"/>
      <c r="AM50" s="249"/>
      <c r="AN50" s="249"/>
      <c r="AO50" s="249"/>
      <c r="AP50" s="278"/>
      <c r="AQ50" s="277"/>
      <c r="AR50" s="249"/>
      <c r="AS50" s="249"/>
      <c r="AT50" s="249"/>
      <c r="AU50" s="249"/>
      <c r="AV50" s="249"/>
      <c r="AW50" s="249"/>
      <c r="AX50" s="249"/>
      <c r="AY50" s="249"/>
      <c r="AZ50" s="249"/>
      <c r="BA50" s="249"/>
      <c r="BB50" s="249"/>
      <c r="BC50" s="249"/>
      <c r="BD50" s="249"/>
      <c r="BE50" s="249"/>
      <c r="BF50" s="249"/>
      <c r="BG50" s="249"/>
      <c r="BH50" s="249"/>
      <c r="BI50" s="249"/>
      <c r="BJ50" s="249"/>
      <c r="BK50" s="249"/>
      <c r="BL50" s="278"/>
      <c r="BM50" s="277"/>
      <c r="BN50" s="249"/>
      <c r="BO50" s="249"/>
      <c r="BP50" s="249"/>
      <c r="BQ50" s="249"/>
      <c r="BR50" s="249"/>
      <c r="BS50" s="249"/>
      <c r="BT50" s="249"/>
      <c r="BU50" s="117"/>
    </row>
    <row r="51" spans="1:73" ht="12" hidden="1" customHeight="1" x14ac:dyDescent="0.25">
      <c r="A51" s="98">
        <v>44</v>
      </c>
      <c r="B51" s="150" t="str">
        <f>IF(NOMINA!B44="","",NOMINA!B44)</f>
        <v xml:space="preserve">  </v>
      </c>
      <c r="C51" s="248"/>
      <c r="D51" s="249"/>
      <c r="E51" s="249"/>
      <c r="F51" s="249"/>
      <c r="G51" s="249"/>
      <c r="H51" s="249"/>
      <c r="I51" s="249"/>
      <c r="J51" s="249"/>
      <c r="K51" s="249"/>
      <c r="L51" s="249"/>
      <c r="M51" s="249"/>
      <c r="N51" s="249"/>
      <c r="O51" s="249"/>
      <c r="P51" s="249"/>
      <c r="Q51" s="249"/>
      <c r="R51" s="249"/>
      <c r="S51" s="249"/>
      <c r="T51" s="249"/>
      <c r="U51" s="254"/>
      <c r="V51" s="277"/>
      <c r="W51" s="249"/>
      <c r="X51" s="249"/>
      <c r="Y51" s="249"/>
      <c r="Z51" s="249"/>
      <c r="AA51" s="249"/>
      <c r="AB51" s="249"/>
      <c r="AC51" s="249"/>
      <c r="AD51" s="249"/>
      <c r="AE51" s="249"/>
      <c r="AF51" s="249"/>
      <c r="AG51" s="249"/>
      <c r="AH51" s="249"/>
      <c r="AI51" s="249"/>
      <c r="AJ51" s="249"/>
      <c r="AK51" s="249"/>
      <c r="AL51" s="249"/>
      <c r="AM51" s="249"/>
      <c r="AN51" s="249"/>
      <c r="AO51" s="249"/>
      <c r="AP51" s="278"/>
      <c r="AQ51" s="277"/>
      <c r="AR51" s="249"/>
      <c r="AS51" s="249"/>
      <c r="AT51" s="249"/>
      <c r="AU51" s="249"/>
      <c r="AV51" s="249"/>
      <c r="AW51" s="249"/>
      <c r="AX51" s="249"/>
      <c r="AY51" s="249"/>
      <c r="AZ51" s="249"/>
      <c r="BA51" s="249"/>
      <c r="BB51" s="249"/>
      <c r="BC51" s="249"/>
      <c r="BD51" s="249"/>
      <c r="BE51" s="249"/>
      <c r="BF51" s="249"/>
      <c r="BG51" s="249"/>
      <c r="BH51" s="249"/>
      <c r="BI51" s="249"/>
      <c r="BJ51" s="249"/>
      <c r="BK51" s="249"/>
      <c r="BL51" s="278"/>
      <c r="BM51" s="277"/>
      <c r="BN51" s="249"/>
      <c r="BO51" s="249"/>
      <c r="BP51" s="249"/>
      <c r="BQ51" s="249"/>
      <c r="BR51" s="249"/>
      <c r="BS51" s="249"/>
      <c r="BT51" s="249"/>
      <c r="BU51" s="117"/>
    </row>
    <row r="52" spans="1:73" ht="12" hidden="1" customHeight="1" x14ac:dyDescent="0.25">
      <c r="A52" s="98">
        <v>45</v>
      </c>
      <c r="B52" s="150" t="str">
        <f>IF(NOMINA!B45="","",NOMINA!B45)</f>
        <v xml:space="preserve">  </v>
      </c>
      <c r="C52" s="248"/>
      <c r="D52" s="249"/>
      <c r="E52" s="249"/>
      <c r="F52" s="249"/>
      <c r="G52" s="249"/>
      <c r="H52" s="249"/>
      <c r="I52" s="249"/>
      <c r="J52" s="249"/>
      <c r="K52" s="249"/>
      <c r="L52" s="249"/>
      <c r="M52" s="249"/>
      <c r="N52" s="249"/>
      <c r="O52" s="249"/>
      <c r="P52" s="249"/>
      <c r="Q52" s="249"/>
      <c r="R52" s="249"/>
      <c r="S52" s="249"/>
      <c r="T52" s="249"/>
      <c r="U52" s="254"/>
      <c r="V52" s="277"/>
      <c r="W52" s="249"/>
      <c r="X52" s="249"/>
      <c r="Y52" s="249"/>
      <c r="Z52" s="249"/>
      <c r="AA52" s="249"/>
      <c r="AB52" s="249"/>
      <c r="AC52" s="249"/>
      <c r="AD52" s="249"/>
      <c r="AE52" s="249"/>
      <c r="AF52" s="249"/>
      <c r="AG52" s="249"/>
      <c r="AH52" s="249"/>
      <c r="AI52" s="249"/>
      <c r="AJ52" s="249"/>
      <c r="AK52" s="249"/>
      <c r="AL52" s="249"/>
      <c r="AM52" s="249"/>
      <c r="AN52" s="249"/>
      <c r="AO52" s="249"/>
      <c r="AP52" s="278"/>
      <c r="AQ52" s="277"/>
      <c r="AR52" s="249"/>
      <c r="AS52" s="249"/>
      <c r="AT52" s="249"/>
      <c r="AU52" s="249"/>
      <c r="AV52" s="249"/>
      <c r="AW52" s="249"/>
      <c r="AX52" s="249"/>
      <c r="AY52" s="249"/>
      <c r="AZ52" s="249"/>
      <c r="BA52" s="249"/>
      <c r="BB52" s="249"/>
      <c r="BC52" s="249"/>
      <c r="BD52" s="249"/>
      <c r="BE52" s="249"/>
      <c r="BF52" s="249"/>
      <c r="BG52" s="249"/>
      <c r="BH52" s="249"/>
      <c r="BI52" s="249"/>
      <c r="BJ52" s="249"/>
      <c r="BK52" s="249"/>
      <c r="BL52" s="278"/>
      <c r="BM52" s="277"/>
      <c r="BN52" s="249"/>
      <c r="BO52" s="249"/>
      <c r="BP52" s="249"/>
      <c r="BQ52" s="249"/>
      <c r="BR52" s="249"/>
      <c r="BS52" s="249"/>
      <c r="BT52" s="249"/>
      <c r="BU52" s="117"/>
    </row>
    <row r="53" spans="1:73" ht="12" customHeight="1" x14ac:dyDescent="0.25">
      <c r="A53" s="289"/>
      <c r="B53" s="290"/>
      <c r="C53" s="287"/>
      <c r="D53" s="287"/>
      <c r="E53" s="287"/>
      <c r="F53" s="287"/>
      <c r="G53" s="287"/>
      <c r="H53" s="287"/>
      <c r="I53" s="287"/>
      <c r="J53" s="287"/>
      <c r="K53" s="287"/>
      <c r="L53" s="287"/>
      <c r="M53" s="287"/>
      <c r="N53" s="287"/>
      <c r="O53" s="287"/>
      <c r="P53" s="287"/>
      <c r="Q53" s="287"/>
      <c r="R53" s="287"/>
      <c r="S53" s="287"/>
      <c r="T53" s="287"/>
      <c r="U53" s="287"/>
      <c r="V53" s="287"/>
      <c r="W53" s="287"/>
      <c r="X53" s="287"/>
      <c r="Y53" s="287"/>
      <c r="Z53" s="287"/>
      <c r="AA53" s="287"/>
      <c r="AB53" s="287"/>
      <c r="AC53" s="287"/>
      <c r="AD53" s="287"/>
      <c r="AE53" s="287"/>
      <c r="AF53" s="287"/>
      <c r="AG53" s="287"/>
      <c r="AH53" s="287"/>
      <c r="AI53" s="287"/>
      <c r="AJ53" s="287"/>
      <c r="AK53" s="287"/>
      <c r="AL53" s="287"/>
      <c r="AM53" s="287"/>
      <c r="AN53" s="287"/>
      <c r="AO53" s="287"/>
      <c r="AP53" s="287"/>
      <c r="AQ53" s="287"/>
      <c r="AR53" s="287"/>
      <c r="AS53" s="287"/>
      <c r="AT53" s="287"/>
      <c r="AU53" s="287"/>
      <c r="AV53" s="287"/>
      <c r="AW53" s="287"/>
      <c r="AX53" s="287"/>
      <c r="AY53" s="287"/>
      <c r="AZ53" s="287"/>
      <c r="BA53" s="287"/>
      <c r="BB53" s="287"/>
      <c r="BC53" s="287"/>
      <c r="BD53" s="287"/>
      <c r="BE53" s="287"/>
      <c r="BF53" s="287"/>
      <c r="BG53" s="287"/>
      <c r="BH53" s="287"/>
      <c r="BI53" s="287"/>
      <c r="BJ53" s="287"/>
      <c r="BK53" s="287"/>
      <c r="BL53" s="287"/>
      <c r="BM53" s="287"/>
      <c r="BN53" s="287"/>
      <c r="BO53" s="287"/>
      <c r="BP53" s="287"/>
      <c r="BQ53" s="287"/>
      <c r="BR53" s="287"/>
      <c r="BS53" s="287"/>
      <c r="BT53" s="287"/>
      <c r="BU53" s="291"/>
    </row>
    <row r="54" spans="1:73" ht="12" customHeight="1" x14ac:dyDescent="0.25">
      <c r="A54" s="284"/>
      <c r="B54" s="285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6"/>
      <c r="N54" s="286"/>
      <c r="O54" s="286"/>
      <c r="P54" s="286"/>
      <c r="Q54" s="286"/>
      <c r="R54" s="286"/>
      <c r="S54" s="286"/>
      <c r="T54" s="286"/>
      <c r="U54" s="286"/>
      <c r="V54" s="286"/>
      <c r="W54" s="286"/>
      <c r="X54" s="286"/>
      <c r="Y54" s="286"/>
      <c r="Z54" s="286"/>
      <c r="AA54" s="286"/>
      <c r="AB54" s="286"/>
      <c r="AC54" s="286"/>
      <c r="AD54" s="286"/>
      <c r="AE54" s="286"/>
      <c r="AF54" s="286"/>
      <c r="AG54" s="286"/>
      <c r="AH54" s="286"/>
      <c r="AI54" s="286"/>
      <c r="AJ54" s="286"/>
      <c r="AK54" s="286"/>
      <c r="AL54" s="286"/>
      <c r="AM54" s="286"/>
      <c r="AN54" s="286"/>
      <c r="AO54" s="286"/>
      <c r="AP54" s="286"/>
      <c r="AQ54" s="286"/>
      <c r="AR54" s="286"/>
      <c r="AS54" s="286"/>
      <c r="AT54" s="286"/>
      <c r="AU54" s="286"/>
      <c r="AV54" s="286"/>
      <c r="AW54" s="286"/>
      <c r="AX54" s="286"/>
      <c r="AY54" s="286"/>
      <c r="AZ54" s="286"/>
      <c r="BA54" s="286"/>
      <c r="BB54" s="286"/>
      <c r="BC54" s="286"/>
      <c r="BD54" s="286"/>
      <c r="BE54" s="286"/>
      <c r="BF54" s="286"/>
      <c r="BG54" s="286"/>
      <c r="BH54" s="286"/>
      <c r="BI54" s="286"/>
      <c r="BJ54" s="286"/>
      <c r="BK54" s="286"/>
      <c r="BL54" s="286"/>
      <c r="BM54" s="286"/>
      <c r="BN54" s="286"/>
      <c r="BO54" s="286"/>
      <c r="BP54" s="286"/>
      <c r="BQ54" s="286"/>
      <c r="BR54" s="286"/>
      <c r="BS54" s="286"/>
      <c r="BT54" s="286"/>
      <c r="BU54" s="288"/>
    </row>
    <row r="55" spans="1:73" ht="12" customHeight="1" x14ac:dyDescent="0.25">
      <c r="A55" s="284"/>
      <c r="B55" s="285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6"/>
      <c r="N55" s="286"/>
      <c r="O55" s="286"/>
      <c r="P55" s="286"/>
      <c r="Q55" s="286"/>
      <c r="R55" s="286"/>
      <c r="S55" s="286"/>
      <c r="T55" s="286"/>
      <c r="U55" s="286"/>
      <c r="V55" s="286"/>
      <c r="W55" s="286"/>
      <c r="X55" s="286"/>
      <c r="Y55" s="286"/>
      <c r="Z55" s="286"/>
      <c r="AA55" s="286"/>
      <c r="AB55" s="286"/>
      <c r="AC55" s="286"/>
      <c r="AD55" s="286"/>
      <c r="AE55" s="286"/>
      <c r="AF55" s="286"/>
      <c r="AG55" s="286"/>
      <c r="AH55" s="286"/>
      <c r="AI55" s="286"/>
      <c r="AJ55" s="286"/>
      <c r="AK55" s="286"/>
      <c r="AL55" s="286"/>
      <c r="AM55" s="286"/>
      <c r="AN55" s="286"/>
      <c r="AO55" s="286"/>
      <c r="AP55" s="286"/>
      <c r="AQ55" s="286"/>
      <c r="AR55" s="286"/>
      <c r="AS55" s="286"/>
      <c r="AT55" s="286"/>
      <c r="AU55" s="286"/>
      <c r="AV55" s="286"/>
      <c r="AW55" s="286"/>
      <c r="AX55" s="286"/>
      <c r="AY55" s="286"/>
      <c r="AZ55" s="286"/>
      <c r="BA55" s="286"/>
      <c r="BB55" s="286"/>
      <c r="BC55" s="286"/>
      <c r="BD55" s="286"/>
      <c r="BE55" s="286"/>
      <c r="BF55" s="286"/>
      <c r="BG55" s="286"/>
      <c r="BH55" s="286"/>
      <c r="BI55" s="286"/>
      <c r="BJ55" s="286"/>
      <c r="BK55" s="286"/>
      <c r="BL55" s="286"/>
      <c r="BM55" s="286"/>
      <c r="BN55" s="286"/>
      <c r="BO55" s="286"/>
      <c r="BP55" s="286"/>
      <c r="BQ55" s="286"/>
      <c r="BR55" s="286"/>
      <c r="BS55" s="286"/>
      <c r="BT55" s="286"/>
      <c r="BU55" s="288"/>
    </row>
    <row r="56" spans="1:73" ht="12" customHeight="1" x14ac:dyDescent="0.25">
      <c r="A56" s="284"/>
      <c r="B56" s="285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6"/>
      <c r="N56" s="286"/>
      <c r="O56" s="286"/>
      <c r="P56" s="286"/>
      <c r="Q56" s="286"/>
      <c r="R56" s="286"/>
      <c r="S56" s="286"/>
      <c r="T56" s="286"/>
      <c r="U56" s="286"/>
      <c r="V56" s="286"/>
      <c r="W56" s="286"/>
      <c r="X56" s="286"/>
      <c r="Y56" s="286"/>
      <c r="Z56" s="286"/>
      <c r="AA56" s="286"/>
      <c r="AB56" s="286"/>
      <c r="AC56" s="286"/>
      <c r="AD56" s="286"/>
      <c r="AE56" s="286"/>
      <c r="AF56" s="286"/>
      <c r="AG56" s="286"/>
      <c r="AH56" s="286"/>
      <c r="AI56" s="286"/>
      <c r="AJ56" s="286"/>
      <c r="AK56" s="286"/>
      <c r="AL56" s="286"/>
      <c r="AM56" s="286"/>
      <c r="AN56" s="286"/>
      <c r="AO56" s="286"/>
      <c r="AP56" s="286"/>
      <c r="AQ56" s="286"/>
      <c r="AR56" s="286"/>
      <c r="AS56" s="286"/>
      <c r="AT56" s="286"/>
      <c r="AU56" s="286"/>
      <c r="AV56" s="286"/>
      <c r="AW56" s="286"/>
      <c r="AX56" s="286"/>
      <c r="AY56" s="286"/>
      <c r="AZ56" s="286"/>
      <c r="BA56" s="286"/>
      <c r="BB56" s="286"/>
      <c r="BC56" s="286"/>
      <c r="BD56" s="286"/>
      <c r="BE56" s="286"/>
      <c r="BF56" s="286"/>
      <c r="BG56" s="286"/>
      <c r="BH56" s="286"/>
      <c r="BI56" s="286"/>
      <c r="BJ56" s="286"/>
      <c r="BK56" s="286"/>
      <c r="BL56" s="286"/>
      <c r="BM56" s="286"/>
      <c r="BN56" s="286"/>
      <c r="BO56" s="286"/>
      <c r="BP56" s="286"/>
      <c r="BQ56" s="286"/>
      <c r="BR56" s="286"/>
      <c r="BS56" s="286"/>
      <c r="BT56" s="286"/>
      <c r="BU56" s="288"/>
    </row>
    <row r="57" spans="1:73" ht="13.5" customHeight="1" x14ac:dyDescent="0.25"/>
    <row r="58" spans="1:73" ht="13.5" customHeight="1" x14ac:dyDescent="0.25"/>
  </sheetData>
  <sheetProtection selectLockedCells="1"/>
  <dataConsolidate link="1">
    <dataRefs count="1">
      <dataRef ref="D62:AB62" sheet="ASISTENCIA" r:id="rId1"/>
    </dataRefs>
  </dataConsolidate>
  <mergeCells count="8">
    <mergeCell ref="A2:BU2"/>
    <mergeCell ref="A5:A7"/>
    <mergeCell ref="B5:B7"/>
    <mergeCell ref="C5:U5"/>
    <mergeCell ref="V5:AP5"/>
    <mergeCell ref="AQ5:BL5"/>
    <mergeCell ref="BM5:BT5"/>
    <mergeCell ref="BU5:BU7"/>
  </mergeCells>
  <conditionalFormatting sqref="BM8:BT56">
    <cfRule type="cellIs" dxfId="0" priority="1" operator="equal">
      <formula>0</formula>
    </cfRule>
  </conditionalFormatting>
  <printOptions horizontalCentered="1"/>
  <pageMargins left="0.23622047244094491" right="0.23622047244094491" top="0.51181102362204722" bottom="0.19685039370078741" header="0.31496062992125984" footer="0.31496062992125984"/>
  <pageSetup scale="90" orientation="landscape" horizontalDpi="120" verticalDpi="144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tabColor theme="9" tint="-0.499984740745262"/>
  </sheetPr>
  <dimension ref="A1:Z52"/>
  <sheetViews>
    <sheetView view="pageLayout" zoomScaleNormal="100" workbookViewId="0">
      <selection activeCell="I4" sqref="I4"/>
    </sheetView>
  </sheetViews>
  <sheetFormatPr baseColWidth="10" defaultRowHeight="15" x14ac:dyDescent="0.25"/>
  <cols>
    <col min="1" max="1" width="3.28515625" customWidth="1"/>
    <col min="2" max="2" width="20" customWidth="1"/>
    <col min="3" max="7" width="0" hidden="1" customWidth="1"/>
    <col min="8" max="13" width="11.42578125" hidden="1" customWidth="1"/>
    <col min="14" max="14" width="0" hidden="1" customWidth="1"/>
    <col min="15" max="26" width="9.7109375" customWidth="1"/>
  </cols>
  <sheetData>
    <row r="1" spans="1:26" ht="18.75" x14ac:dyDescent="0.3">
      <c r="A1" s="2" t="str">
        <f>NOMINA!$F$1</f>
        <v>U.E. "BEATRIZ HARTMANN DE BEDREGAL"</v>
      </c>
      <c r="V1" s="64" t="s">
        <v>174</v>
      </c>
    </row>
    <row r="2" spans="1:26" ht="30" x14ac:dyDescent="0.25">
      <c r="A2" s="493" t="s">
        <v>142</v>
      </c>
      <c r="B2" s="493"/>
      <c r="C2" s="493"/>
      <c r="D2" s="493"/>
      <c r="E2" s="493"/>
      <c r="F2" s="493"/>
      <c r="G2" s="493"/>
      <c r="H2" s="493"/>
      <c r="I2" s="493"/>
      <c r="J2" s="493"/>
      <c r="K2" s="493"/>
      <c r="L2" s="493"/>
      <c r="M2" s="493"/>
      <c r="N2" s="493"/>
      <c r="O2" s="493"/>
      <c r="P2" s="493"/>
      <c r="Q2" s="493"/>
      <c r="R2" s="493"/>
      <c r="S2" s="493"/>
      <c r="T2" s="493"/>
      <c r="U2" s="493"/>
      <c r="V2" s="493"/>
      <c r="W2" s="493"/>
      <c r="X2" s="493"/>
      <c r="Y2" s="493"/>
      <c r="Z2" s="493"/>
    </row>
    <row r="3" spans="1:26" ht="15" customHeight="1" x14ac:dyDescent="0.25">
      <c r="A3" s="4" t="str">
        <f>NOMINA!$C$1</f>
        <v>PROFESOR(A): SARA VALDIVIA ARANCIBIA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4" t="str">
        <f>NOMINA!$C$2</f>
        <v>CURSO: 5º "A" PRIMARIA</v>
      </c>
      <c r="T3" s="11"/>
      <c r="U3" s="11"/>
      <c r="V3" s="11"/>
      <c r="W3" s="3"/>
      <c r="X3" s="4" t="str">
        <f>NOMINA!$C$4</f>
        <v>GESTIÓN: 2024</v>
      </c>
      <c r="Y3" s="11"/>
      <c r="Z3" s="11"/>
    </row>
    <row r="4" spans="1:26" ht="3.75" customHeight="1" x14ac:dyDescent="0.25">
      <c r="A4" s="4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4"/>
      <c r="T4" s="11"/>
      <c r="U4" s="11"/>
      <c r="V4" s="11"/>
      <c r="W4" s="3"/>
      <c r="X4" s="4"/>
      <c r="Y4" s="11"/>
      <c r="Z4" s="11"/>
    </row>
    <row r="5" spans="1:26" ht="15" customHeight="1" x14ac:dyDescent="0.25"/>
    <row r="6" spans="1:26" x14ac:dyDescent="0.25">
      <c r="A6" s="494" t="s">
        <v>0</v>
      </c>
      <c r="B6" s="495" t="s">
        <v>100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</row>
    <row r="7" spans="1:26" x14ac:dyDescent="0.25">
      <c r="A7" s="494"/>
      <c r="B7" s="495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 spans="1:26" ht="24" customHeight="1" x14ac:dyDescent="0.25">
      <c r="A8" s="66">
        <v>1</v>
      </c>
      <c r="B8" s="67" t="str">
        <f>IF(NOMINA!B1="","",NOMINA!B1)</f>
        <v xml:space="preserve"> TORREZ CAMILA VICTORIA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</row>
    <row r="9" spans="1:26" ht="24" customHeight="1" x14ac:dyDescent="0.25">
      <c r="A9" s="66">
        <v>2</v>
      </c>
      <c r="B9" s="67" t="str">
        <f>IF(NOMINA!B2="","",NOMINA!B2)</f>
        <v>AZERO BLANCO SARAH JOYCE</v>
      </c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</row>
    <row r="10" spans="1:26" ht="24" customHeight="1" x14ac:dyDescent="0.25">
      <c r="A10" s="66">
        <v>3</v>
      </c>
      <c r="B10" s="67" t="str">
        <f>IF(NOMINA!B3="","",NOMINA!B3)</f>
        <v xml:space="preserve">BAUTISTA MITA RODRIGO </v>
      </c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</row>
    <row r="11" spans="1:26" ht="24" customHeight="1" x14ac:dyDescent="0.25">
      <c r="A11" s="66">
        <v>4</v>
      </c>
      <c r="B11" s="67" t="str">
        <f>IF(NOMINA!B4="","",NOMINA!B4)</f>
        <v>CANSECO PEREDO ANGELINA ISABELLA</v>
      </c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</row>
    <row r="12" spans="1:26" ht="24" customHeight="1" x14ac:dyDescent="0.25">
      <c r="A12" s="66">
        <v>5</v>
      </c>
      <c r="B12" s="67" t="str">
        <f>IF(NOMINA!B5="","",NOMINA!B5)</f>
        <v>CERVANTES GUTIERREZ LUIS FERNANDO</v>
      </c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</row>
    <row r="13" spans="1:26" ht="24" customHeight="1" x14ac:dyDescent="0.25">
      <c r="A13" s="66">
        <v>6</v>
      </c>
      <c r="B13" s="67" t="str">
        <f>IF(NOMINA!B6="","",NOMINA!B6)</f>
        <v>COLQUE QUENTA MICHELLE ANGELETH</v>
      </c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</row>
    <row r="14" spans="1:26" ht="24" customHeight="1" x14ac:dyDescent="0.25">
      <c r="A14" s="66">
        <v>7</v>
      </c>
      <c r="B14" s="67" t="str">
        <f>IF(NOMINA!B7="","",NOMINA!B7)</f>
        <v>CORDOVA MONTAÑO KENDALL MATIAS</v>
      </c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</row>
    <row r="15" spans="1:26" ht="24" customHeight="1" x14ac:dyDescent="0.25">
      <c r="A15" s="66">
        <v>8</v>
      </c>
      <c r="B15" s="67" t="str">
        <f>IF(NOMINA!B8="","",NOMINA!B8)</f>
        <v xml:space="preserve">CUCHALLO ALORAS CHRISTOPHER </v>
      </c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</row>
    <row r="16" spans="1:26" ht="24" customHeight="1" x14ac:dyDescent="0.25">
      <c r="A16" s="66">
        <v>9</v>
      </c>
      <c r="B16" s="67" t="str">
        <f>IF(NOMINA!B9="","",NOMINA!B9)</f>
        <v>DUARTE MELO ANA CLARA</v>
      </c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</row>
    <row r="17" spans="1:26" ht="24" customHeight="1" x14ac:dyDescent="0.25">
      <c r="A17" s="66">
        <v>10</v>
      </c>
      <c r="B17" s="67" t="str">
        <f>IF(NOMINA!B10="","",NOMINA!B10)</f>
        <v>GONZALES ROJAS ANTONELLA INDIRA</v>
      </c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</row>
    <row r="18" spans="1:26" ht="24" customHeight="1" x14ac:dyDescent="0.25">
      <c r="A18" s="66">
        <v>11</v>
      </c>
      <c r="B18" s="67" t="str">
        <f>IF(NOMINA!B11="","",NOMINA!B11)</f>
        <v>GUERRA PANTIGOSO ROGER ALEJANDRO</v>
      </c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</row>
    <row r="19" spans="1:26" ht="24" customHeight="1" x14ac:dyDescent="0.25">
      <c r="A19" s="66">
        <v>12</v>
      </c>
      <c r="B19" s="67" t="str">
        <f>IF(NOMINA!B12="","",NOMINA!B12)</f>
        <v>LEON GARNICA JUNIOR ISAIAS</v>
      </c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</row>
    <row r="20" spans="1:26" ht="24" customHeight="1" x14ac:dyDescent="0.25">
      <c r="A20" s="66">
        <v>13</v>
      </c>
      <c r="B20" s="67" t="str">
        <f>IF(NOMINA!B13="","",NOMINA!B13)</f>
        <v>MAMANI ESTRADA MARISOL CARMEN</v>
      </c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</row>
    <row r="21" spans="1:26" ht="24" customHeight="1" x14ac:dyDescent="0.25">
      <c r="A21" s="66">
        <v>14</v>
      </c>
      <c r="B21" s="67" t="str">
        <f>IF(NOMINA!B14="","",NOMINA!B14)</f>
        <v>MURILLO CALIZAYA DAVID GABRIEL</v>
      </c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</row>
    <row r="22" spans="1:26" ht="24" customHeight="1" x14ac:dyDescent="0.25">
      <c r="A22" s="66">
        <v>15</v>
      </c>
      <c r="B22" s="67" t="str">
        <f>IF(NOMINA!B15="","",NOMINA!B15)</f>
        <v xml:space="preserve">OROSCO LIMACHI ADRIAN </v>
      </c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</row>
    <row r="23" spans="1:26" ht="24" customHeight="1" x14ac:dyDescent="0.25">
      <c r="A23" s="66">
        <v>16</v>
      </c>
      <c r="B23" s="67" t="str">
        <f>IF(NOMINA!B16="","",NOMINA!B16)</f>
        <v xml:space="preserve">REINAGA CHOQUECALLATA DAYANA </v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</row>
    <row r="24" spans="1:26" ht="24" customHeight="1" x14ac:dyDescent="0.25">
      <c r="A24" s="66">
        <v>17</v>
      </c>
      <c r="B24" s="67" t="str">
        <f>IF(NOMINA!B17="","",NOMINA!B17)</f>
        <v>RIVERO VIDAL LUZ MARIA</v>
      </c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</row>
    <row r="25" spans="1:26" ht="24" customHeight="1" x14ac:dyDescent="0.25">
      <c r="A25" s="66">
        <v>18</v>
      </c>
      <c r="B25" s="67" t="str">
        <f>IF(NOMINA!B18="","",NOMINA!B18)</f>
        <v>ROJAS MESA KIMBERLYN DARLY</v>
      </c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</row>
    <row r="26" spans="1:26" ht="24" customHeight="1" x14ac:dyDescent="0.25">
      <c r="A26" s="66">
        <v>19</v>
      </c>
      <c r="B26" s="67" t="str">
        <f>IF(NOMINA!B19="","",NOMINA!B19)</f>
        <v>SOLIZ SAAVEDRA FERNANDO MARTIN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</row>
    <row r="27" spans="1:26" ht="24" customHeight="1" x14ac:dyDescent="0.25">
      <c r="A27" s="66">
        <v>20</v>
      </c>
      <c r="B27" s="67" t="str">
        <f>IF(NOMINA!B20="","",NOMINA!B20)</f>
        <v>VILLARROEL CAMPOS ISAIAS ORIOL</v>
      </c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</row>
    <row r="28" spans="1:26" ht="24" customHeight="1" x14ac:dyDescent="0.25">
      <c r="A28" s="66">
        <v>21</v>
      </c>
      <c r="B28" s="67" t="str">
        <f>IF(NOMINA!B21="","",NOMINA!B21)</f>
        <v xml:space="preserve">  </v>
      </c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</row>
    <row r="29" spans="1:26" ht="24" customHeight="1" x14ac:dyDescent="0.25">
      <c r="A29" s="66">
        <v>22</v>
      </c>
      <c r="B29" s="67" t="str">
        <f>IF(NOMINA!B22="","",NOMINA!B22)</f>
        <v xml:space="preserve">  </v>
      </c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</row>
    <row r="30" spans="1:26" ht="24" customHeight="1" x14ac:dyDescent="0.25">
      <c r="A30" s="66">
        <v>23</v>
      </c>
      <c r="B30" s="67" t="str">
        <f>IF(NOMINA!B23="","",NOMINA!B23)</f>
        <v xml:space="preserve">  </v>
      </c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</row>
    <row r="31" spans="1:26" ht="24" customHeight="1" x14ac:dyDescent="0.25">
      <c r="A31" s="66">
        <v>24</v>
      </c>
      <c r="B31" s="67" t="str">
        <f>IF(NOMINA!B24="","",NOMINA!B24)</f>
        <v xml:space="preserve">  </v>
      </c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</row>
    <row r="32" spans="1:26" ht="23.25" customHeight="1" x14ac:dyDescent="0.25">
      <c r="A32" s="66">
        <v>25</v>
      </c>
      <c r="B32" s="67" t="str">
        <f>IF(NOMINA!B25="","",NOMINA!B25)</f>
        <v xml:space="preserve">  </v>
      </c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</row>
    <row r="33" spans="1:26" ht="23.25" hidden="1" customHeight="1" x14ac:dyDescent="0.25">
      <c r="A33" s="66">
        <v>26</v>
      </c>
      <c r="B33" s="67" t="str">
        <f>IF(NOMINA!B26="","",NOMINA!B26)</f>
        <v xml:space="preserve">  </v>
      </c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</row>
    <row r="34" spans="1:26" ht="23.25" hidden="1" customHeight="1" x14ac:dyDescent="0.25">
      <c r="A34" s="66">
        <v>27</v>
      </c>
      <c r="B34" s="67" t="str">
        <f>IF(NOMINA!B27="","",NOMINA!B27)</f>
        <v xml:space="preserve">  </v>
      </c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</row>
    <row r="35" spans="1:26" ht="23.25" hidden="1" customHeight="1" x14ac:dyDescent="0.25">
      <c r="A35" s="66">
        <v>28</v>
      </c>
      <c r="B35" s="67" t="str">
        <f>IF(NOMINA!B28="","",NOMINA!B28)</f>
        <v xml:space="preserve">  </v>
      </c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</row>
    <row r="36" spans="1:26" ht="23.25" hidden="1" customHeight="1" x14ac:dyDescent="0.25">
      <c r="A36" s="66">
        <v>29</v>
      </c>
      <c r="B36" s="67" t="str">
        <f>IF(NOMINA!B29="","",NOMINA!B29)</f>
        <v xml:space="preserve">  </v>
      </c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</row>
    <row r="37" spans="1:26" ht="23.25" hidden="1" customHeight="1" x14ac:dyDescent="0.25">
      <c r="A37" s="66">
        <v>30</v>
      </c>
      <c r="B37" s="67" t="str">
        <f>IF(NOMINA!B30="","",NOMINA!B30)</f>
        <v xml:space="preserve">  </v>
      </c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</row>
    <row r="38" spans="1:26" ht="23.25" hidden="1" customHeight="1" x14ac:dyDescent="0.25">
      <c r="A38" s="66">
        <v>31</v>
      </c>
      <c r="B38" s="67" t="str">
        <f>IF(NOMINA!B31="","",NOMINA!B31)</f>
        <v xml:space="preserve">  </v>
      </c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</row>
    <row r="39" spans="1:26" ht="23.25" hidden="1" customHeight="1" x14ac:dyDescent="0.25">
      <c r="A39" s="66">
        <v>32</v>
      </c>
      <c r="B39" s="67" t="str">
        <f>IF(NOMINA!B32="","",NOMINA!B32)</f>
        <v xml:space="preserve">  </v>
      </c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</row>
    <row r="40" spans="1:26" ht="23.25" hidden="1" customHeight="1" x14ac:dyDescent="0.25">
      <c r="A40" s="66">
        <v>33</v>
      </c>
      <c r="B40" s="67" t="str">
        <f>IF(NOMINA!B33="","",NOMINA!B33)</f>
        <v xml:space="preserve">  </v>
      </c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</row>
    <row r="41" spans="1:26" ht="23.25" hidden="1" customHeight="1" x14ac:dyDescent="0.25">
      <c r="A41" s="66">
        <v>34</v>
      </c>
      <c r="B41" s="67" t="str">
        <f>IF(NOMINA!B34="","",NOMINA!B34)</f>
        <v xml:space="preserve">  </v>
      </c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</row>
    <row r="42" spans="1:26" ht="23.25" hidden="1" customHeight="1" x14ac:dyDescent="0.25">
      <c r="A42" s="66">
        <v>35</v>
      </c>
      <c r="B42" s="67" t="str">
        <f>IF(NOMINA!B35="","",NOMINA!B35)</f>
        <v xml:space="preserve">  </v>
      </c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</row>
    <row r="43" spans="1:26" ht="23.25" hidden="1" customHeight="1" x14ac:dyDescent="0.25">
      <c r="A43" s="66">
        <v>36</v>
      </c>
      <c r="B43" s="67" t="str">
        <f>IF(NOMINA!B36="","",NOMINA!B36)</f>
        <v xml:space="preserve">  </v>
      </c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</row>
    <row r="44" spans="1:26" ht="23.25" hidden="1" customHeight="1" x14ac:dyDescent="0.25">
      <c r="A44" s="66">
        <v>37</v>
      </c>
      <c r="B44" s="67" t="str">
        <f>IF(NOMINA!B37="","",NOMINA!B37)</f>
        <v xml:space="preserve">  </v>
      </c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</row>
    <row r="45" spans="1:26" ht="23.25" hidden="1" customHeight="1" x14ac:dyDescent="0.25">
      <c r="A45" s="66">
        <v>38</v>
      </c>
      <c r="B45" s="67" t="str">
        <f>IF(NOMINA!B38="","",NOMINA!B38)</f>
        <v xml:space="preserve">  </v>
      </c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</row>
    <row r="46" spans="1:26" ht="23.25" hidden="1" customHeight="1" x14ac:dyDescent="0.25">
      <c r="A46" s="66">
        <v>39</v>
      </c>
      <c r="B46" s="67" t="str">
        <f>IF(NOMINA!B39="","",NOMINA!B39)</f>
        <v xml:space="preserve">  </v>
      </c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</row>
    <row r="47" spans="1:26" ht="23.25" hidden="1" customHeight="1" x14ac:dyDescent="0.25">
      <c r="A47" s="66">
        <v>40</v>
      </c>
      <c r="B47" s="67" t="str">
        <f>IF(NOMINA!B40="","",NOMINA!B40)</f>
        <v xml:space="preserve">  </v>
      </c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</row>
    <row r="48" spans="1:26" ht="23.25" hidden="1" customHeight="1" x14ac:dyDescent="0.25">
      <c r="A48" s="66">
        <v>41</v>
      </c>
      <c r="B48" s="67" t="str">
        <f>IF(NOMINA!B41="","",NOMINA!B41)</f>
        <v xml:space="preserve">  </v>
      </c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</row>
    <row r="49" spans="1:26" ht="23.25" hidden="1" customHeight="1" x14ac:dyDescent="0.25">
      <c r="A49" s="66">
        <v>42</v>
      </c>
      <c r="B49" s="67" t="str">
        <f>IF(NOMINA!B42="","",NOMINA!B42)</f>
        <v xml:space="preserve">  </v>
      </c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</row>
    <row r="50" spans="1:26" ht="23.25" hidden="1" customHeight="1" x14ac:dyDescent="0.25">
      <c r="A50" s="66">
        <v>43</v>
      </c>
      <c r="B50" s="67" t="str">
        <f>IF(NOMINA!B43="","",NOMINA!B43)</f>
        <v xml:space="preserve">  </v>
      </c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</row>
    <row r="51" spans="1:26" ht="23.25" hidden="1" customHeight="1" x14ac:dyDescent="0.25">
      <c r="A51" s="66">
        <v>44</v>
      </c>
      <c r="B51" s="67" t="str">
        <f>IF(NOMINA!B44="","",NOMINA!B44)</f>
        <v xml:space="preserve">  </v>
      </c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</row>
    <row r="52" spans="1:26" ht="23.25" hidden="1" customHeight="1" x14ac:dyDescent="0.25">
      <c r="A52" s="66">
        <v>45</v>
      </c>
      <c r="B52" s="67" t="str">
        <f>IF(NOMINA!B45="","",NOMINA!B45)</f>
        <v xml:space="preserve">  </v>
      </c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</row>
  </sheetData>
  <sheetProtection selectLockedCells="1"/>
  <mergeCells count="3">
    <mergeCell ref="A2:Z2"/>
    <mergeCell ref="A6:A7"/>
    <mergeCell ref="B6:B7"/>
  </mergeCells>
  <pageMargins left="0.52593749999999995" right="0.32291666666666669" top="0.61875000000000002" bottom="0.39370078740157483" header="0.31496062992125984" footer="0.31496062992125984"/>
  <pageSetup scale="91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27">
    <tabColor theme="9" tint="-0.499984740745262"/>
  </sheetPr>
  <dimension ref="A1:AX52"/>
  <sheetViews>
    <sheetView view="pageLayout" zoomScaleNormal="100" workbookViewId="0">
      <selection activeCell="I4" sqref="I4"/>
    </sheetView>
  </sheetViews>
  <sheetFormatPr baseColWidth="10" defaultRowHeight="15" x14ac:dyDescent="0.25"/>
  <cols>
    <col min="1" max="1" width="2.85546875" customWidth="1"/>
    <col min="2" max="2" width="20" customWidth="1"/>
    <col min="3" max="7" width="0" hidden="1" customWidth="1"/>
    <col min="8" max="13" width="11.42578125" hidden="1" customWidth="1"/>
    <col min="14" max="14" width="0" hidden="1" customWidth="1"/>
    <col min="15" max="39" width="4.85546875" customWidth="1"/>
    <col min="40" max="50" width="3" hidden="1" customWidth="1"/>
  </cols>
  <sheetData>
    <row r="1" spans="1:50" ht="15.75" x14ac:dyDescent="0.25">
      <c r="A1" s="2" t="str">
        <f>NOMINA!$F$1</f>
        <v>U.E. "BEATRIZ HARTMANN DE BEDREGAL"</v>
      </c>
      <c r="AE1" s="72" t="s">
        <v>143</v>
      </c>
    </row>
    <row r="2" spans="1:50" ht="26.25" customHeight="1" x14ac:dyDescent="0.25">
      <c r="A2" s="493" t="s">
        <v>144</v>
      </c>
      <c r="B2" s="493"/>
      <c r="C2" s="493"/>
      <c r="D2" s="493"/>
      <c r="E2" s="493"/>
      <c r="F2" s="493"/>
      <c r="G2" s="493"/>
      <c r="H2" s="493"/>
      <c r="I2" s="493"/>
      <c r="J2" s="493"/>
      <c r="K2" s="493"/>
      <c r="L2" s="493"/>
      <c r="M2" s="493"/>
      <c r="N2" s="493"/>
      <c r="O2" s="493"/>
      <c r="P2" s="493"/>
      <c r="Q2" s="493"/>
      <c r="R2" s="493"/>
      <c r="S2" s="493"/>
      <c r="T2" s="493"/>
      <c r="U2" s="493"/>
      <c r="V2" s="493"/>
      <c r="W2" s="493"/>
      <c r="X2" s="493"/>
      <c r="Y2" s="493"/>
      <c r="Z2" s="493"/>
      <c r="AA2" s="493"/>
      <c r="AB2" s="493"/>
      <c r="AC2" s="493"/>
      <c r="AD2" s="493"/>
      <c r="AE2" s="493"/>
      <c r="AF2" s="493"/>
      <c r="AG2" s="493"/>
      <c r="AH2" s="493"/>
      <c r="AI2" s="493"/>
      <c r="AJ2" s="493"/>
      <c r="AK2" s="493"/>
      <c r="AL2" s="493"/>
      <c r="AM2" s="493"/>
      <c r="AN2" s="493"/>
      <c r="AO2" s="493"/>
      <c r="AP2" s="493"/>
      <c r="AQ2" s="493"/>
      <c r="AR2" s="493"/>
      <c r="AS2" s="493"/>
      <c r="AT2" s="493"/>
      <c r="AU2" s="493"/>
      <c r="AV2" s="493"/>
      <c r="AW2" s="493"/>
      <c r="AX2" s="493"/>
    </row>
    <row r="3" spans="1:50" ht="15" customHeight="1" x14ac:dyDescent="0.25">
      <c r="A3" s="4" t="str">
        <f>NOMINA!$C$1</f>
        <v>PROFESOR(A): SARA VALDIVIA ARANCIBIA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T3" s="11"/>
      <c r="U3" s="11"/>
      <c r="V3" s="11"/>
      <c r="W3" s="3"/>
      <c r="Y3" s="11"/>
      <c r="Z3" s="4" t="str">
        <f>NOMINA!$C$2</f>
        <v>CURSO: 5º "A" PRIMARIA</v>
      </c>
      <c r="AJ3" s="4" t="str">
        <f>NOMINA!$C$4</f>
        <v>GESTIÓN: 2024</v>
      </c>
    </row>
    <row r="4" spans="1:50" ht="3.75" customHeight="1" x14ac:dyDescent="0.25">
      <c r="A4" s="4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T4" s="11"/>
      <c r="U4" s="11"/>
      <c r="V4" s="11"/>
      <c r="W4" s="3"/>
      <c r="Y4" s="11"/>
      <c r="Z4" s="4"/>
      <c r="AJ4" s="4"/>
    </row>
    <row r="5" spans="1:50" ht="6.75" customHeight="1" x14ac:dyDescent="0.25"/>
    <row r="6" spans="1:50" x14ac:dyDescent="0.25">
      <c r="A6" s="496" t="s">
        <v>0</v>
      </c>
      <c r="B6" s="495" t="s">
        <v>100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</row>
    <row r="7" spans="1:50" x14ac:dyDescent="0.25">
      <c r="A7" s="496"/>
      <c r="B7" s="495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</row>
    <row r="8" spans="1:50" ht="24" customHeight="1" x14ac:dyDescent="0.25">
      <c r="A8" s="74">
        <v>1</v>
      </c>
      <c r="B8" s="67" t="str">
        <f>IF(NOMINA!B1="","",NOMINA!B1)</f>
        <v xml:space="preserve"> TORREZ CAMILA VICTORIA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</row>
    <row r="9" spans="1:50" ht="24" customHeight="1" x14ac:dyDescent="0.25">
      <c r="A9" s="74">
        <v>2</v>
      </c>
      <c r="B9" s="67" t="str">
        <f>IF(NOMINA!B2="","",NOMINA!B2)</f>
        <v>AZERO BLANCO SARAH JOYCE</v>
      </c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</row>
    <row r="10" spans="1:50" ht="24" customHeight="1" x14ac:dyDescent="0.25">
      <c r="A10" s="74">
        <v>3</v>
      </c>
      <c r="B10" s="67" t="str">
        <f>IF(NOMINA!B3="","",NOMINA!B3)</f>
        <v xml:space="preserve">BAUTISTA MITA RODRIGO </v>
      </c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</row>
    <row r="11" spans="1:50" ht="24" customHeight="1" x14ac:dyDescent="0.25">
      <c r="A11" s="74">
        <v>4</v>
      </c>
      <c r="B11" s="67" t="str">
        <f>IF(NOMINA!B4="","",NOMINA!B4)</f>
        <v>CANSECO PEREDO ANGELINA ISABELLA</v>
      </c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</row>
    <row r="12" spans="1:50" ht="24" customHeight="1" x14ac:dyDescent="0.25">
      <c r="A12" s="74">
        <v>5</v>
      </c>
      <c r="B12" s="67" t="str">
        <f>IF(NOMINA!B5="","",NOMINA!B5)</f>
        <v>CERVANTES GUTIERREZ LUIS FERNANDO</v>
      </c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</row>
    <row r="13" spans="1:50" ht="24" customHeight="1" x14ac:dyDescent="0.25">
      <c r="A13" s="74">
        <v>6</v>
      </c>
      <c r="B13" s="67" t="str">
        <f>IF(NOMINA!B6="","",NOMINA!B6)</f>
        <v>COLQUE QUENTA MICHELLE ANGELETH</v>
      </c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</row>
    <row r="14" spans="1:50" ht="24" customHeight="1" x14ac:dyDescent="0.25">
      <c r="A14" s="74">
        <v>7</v>
      </c>
      <c r="B14" s="67" t="str">
        <f>IF(NOMINA!B7="","",NOMINA!B7)</f>
        <v>CORDOVA MONTAÑO KENDALL MATIAS</v>
      </c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</row>
    <row r="15" spans="1:50" ht="24" customHeight="1" x14ac:dyDescent="0.25">
      <c r="A15" s="74">
        <v>8</v>
      </c>
      <c r="B15" s="67" t="str">
        <f>IF(NOMINA!B8="","",NOMINA!B8)</f>
        <v xml:space="preserve">CUCHALLO ALORAS CHRISTOPHER </v>
      </c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</row>
    <row r="16" spans="1:50" ht="24" customHeight="1" x14ac:dyDescent="0.25">
      <c r="A16" s="74">
        <v>9</v>
      </c>
      <c r="B16" s="67" t="str">
        <f>IF(NOMINA!B9="","",NOMINA!B9)</f>
        <v>DUARTE MELO ANA CLARA</v>
      </c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</row>
    <row r="17" spans="1:50" ht="24" customHeight="1" x14ac:dyDescent="0.25">
      <c r="A17" s="74">
        <v>10</v>
      </c>
      <c r="B17" s="67" t="str">
        <f>IF(NOMINA!B10="","",NOMINA!B10)</f>
        <v>GONZALES ROJAS ANTONELLA INDIRA</v>
      </c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</row>
    <row r="18" spans="1:50" ht="24" customHeight="1" x14ac:dyDescent="0.25">
      <c r="A18" s="74">
        <v>11</v>
      </c>
      <c r="B18" s="67" t="str">
        <f>IF(NOMINA!B11="","",NOMINA!B11)</f>
        <v>GUERRA PANTIGOSO ROGER ALEJANDRO</v>
      </c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</row>
    <row r="19" spans="1:50" ht="24" customHeight="1" x14ac:dyDescent="0.25">
      <c r="A19" s="74">
        <v>12</v>
      </c>
      <c r="B19" s="67" t="str">
        <f>IF(NOMINA!B12="","",NOMINA!B12)</f>
        <v>LEON GARNICA JUNIOR ISAIAS</v>
      </c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</row>
    <row r="20" spans="1:50" ht="24" customHeight="1" x14ac:dyDescent="0.25">
      <c r="A20" s="74">
        <v>13</v>
      </c>
      <c r="B20" s="67" t="str">
        <f>IF(NOMINA!B13="","",NOMINA!B13)</f>
        <v>MAMANI ESTRADA MARISOL CARMEN</v>
      </c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</row>
    <row r="21" spans="1:50" ht="24" customHeight="1" x14ac:dyDescent="0.25">
      <c r="A21" s="74">
        <v>14</v>
      </c>
      <c r="B21" s="67" t="str">
        <f>IF(NOMINA!B14="","",NOMINA!B14)</f>
        <v>MURILLO CALIZAYA DAVID GABRIEL</v>
      </c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</row>
    <row r="22" spans="1:50" ht="24" customHeight="1" x14ac:dyDescent="0.25">
      <c r="A22" s="74">
        <v>15</v>
      </c>
      <c r="B22" s="67" t="str">
        <f>IF(NOMINA!B15="","",NOMINA!B15)</f>
        <v xml:space="preserve">OROSCO LIMACHI ADRIAN </v>
      </c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</row>
    <row r="23" spans="1:50" ht="24" customHeight="1" x14ac:dyDescent="0.25">
      <c r="A23" s="74">
        <v>16</v>
      </c>
      <c r="B23" s="67" t="str">
        <f>IF(NOMINA!B16="","",NOMINA!B16)</f>
        <v xml:space="preserve">REINAGA CHOQUECALLATA DAYANA </v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</row>
    <row r="24" spans="1:50" ht="24" customHeight="1" x14ac:dyDescent="0.25">
      <c r="A24" s="74">
        <v>17</v>
      </c>
      <c r="B24" s="67" t="str">
        <f>IF(NOMINA!B17="","",NOMINA!B17)</f>
        <v>RIVERO VIDAL LUZ MARIA</v>
      </c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</row>
    <row r="25" spans="1:50" ht="24" customHeight="1" x14ac:dyDescent="0.25">
      <c r="A25" s="74">
        <v>18</v>
      </c>
      <c r="B25" s="67" t="str">
        <f>IF(NOMINA!B18="","",NOMINA!B18)</f>
        <v>ROJAS MESA KIMBERLYN DARLY</v>
      </c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</row>
    <row r="26" spans="1:50" ht="24" customHeight="1" x14ac:dyDescent="0.25">
      <c r="A26" s="74">
        <v>19</v>
      </c>
      <c r="B26" s="67" t="str">
        <f>IF(NOMINA!B19="","",NOMINA!B19)</f>
        <v>SOLIZ SAAVEDRA FERNANDO MARTIN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</row>
    <row r="27" spans="1:50" ht="24" customHeight="1" x14ac:dyDescent="0.25">
      <c r="A27" s="74">
        <v>20</v>
      </c>
      <c r="B27" s="67" t="str">
        <f>IF(NOMINA!B20="","",NOMINA!B20)</f>
        <v>VILLARROEL CAMPOS ISAIAS ORIOL</v>
      </c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</row>
    <row r="28" spans="1:50" ht="24" customHeight="1" x14ac:dyDescent="0.25">
      <c r="A28" s="74">
        <v>21</v>
      </c>
      <c r="B28" s="67" t="str">
        <f>IF(NOMINA!B21="","",NOMINA!B21)</f>
        <v xml:space="preserve">  </v>
      </c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</row>
    <row r="29" spans="1:50" ht="24" customHeight="1" x14ac:dyDescent="0.25">
      <c r="A29" s="74">
        <v>22</v>
      </c>
      <c r="B29" s="67" t="str">
        <f>IF(NOMINA!B22="","",NOMINA!B22)</f>
        <v xml:space="preserve">  </v>
      </c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</row>
    <row r="30" spans="1:50" ht="24" customHeight="1" x14ac:dyDescent="0.25">
      <c r="A30" s="74">
        <v>23</v>
      </c>
      <c r="B30" s="67" t="str">
        <f>IF(NOMINA!B23="","",NOMINA!B23)</f>
        <v xml:space="preserve">  </v>
      </c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</row>
    <row r="31" spans="1:50" ht="24" customHeight="1" x14ac:dyDescent="0.25">
      <c r="A31" s="74">
        <v>24</v>
      </c>
      <c r="B31" s="67" t="str">
        <f>IF(NOMINA!B24="","",NOMINA!B24)</f>
        <v xml:space="preserve">  </v>
      </c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</row>
    <row r="32" spans="1:50" ht="24" customHeight="1" x14ac:dyDescent="0.25">
      <c r="A32" s="74">
        <v>25</v>
      </c>
      <c r="B32" s="67" t="str">
        <f>IF(NOMINA!B25="","",NOMINA!B25)</f>
        <v xml:space="preserve">  </v>
      </c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</row>
    <row r="33" spans="1:50" ht="24" hidden="1" customHeight="1" x14ac:dyDescent="0.25">
      <c r="A33" s="74">
        <v>26</v>
      </c>
      <c r="B33" s="67" t="str">
        <f>IF(NOMINA!B26="","",NOMINA!B26)</f>
        <v xml:space="preserve">  </v>
      </c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  <c r="AX33" s="73"/>
    </row>
    <row r="34" spans="1:50" ht="24" hidden="1" customHeight="1" x14ac:dyDescent="0.25">
      <c r="A34" s="74">
        <v>27</v>
      </c>
      <c r="B34" s="67" t="str">
        <f>IF(NOMINA!B27="","",NOMINA!B27)</f>
        <v xml:space="preserve">  </v>
      </c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</row>
    <row r="35" spans="1:50" ht="24" hidden="1" customHeight="1" x14ac:dyDescent="0.25">
      <c r="A35" s="74">
        <v>28</v>
      </c>
      <c r="B35" s="67" t="str">
        <f>IF(NOMINA!B28="","",NOMINA!B28)</f>
        <v xml:space="preserve">  </v>
      </c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3"/>
      <c r="AU35" s="73"/>
      <c r="AV35" s="73"/>
      <c r="AW35" s="73"/>
      <c r="AX35" s="73"/>
    </row>
    <row r="36" spans="1:50" ht="24" hidden="1" customHeight="1" x14ac:dyDescent="0.25">
      <c r="A36" s="74">
        <v>29</v>
      </c>
      <c r="B36" s="67" t="str">
        <f>IF(NOMINA!B29="","",NOMINA!B29)</f>
        <v xml:space="preserve">  </v>
      </c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</row>
    <row r="37" spans="1:50" ht="24" hidden="1" customHeight="1" x14ac:dyDescent="0.25">
      <c r="A37" s="74">
        <v>30</v>
      </c>
      <c r="B37" s="67" t="str">
        <f>IF(NOMINA!B30="","",NOMINA!B30)</f>
        <v xml:space="preserve">  </v>
      </c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</row>
    <row r="38" spans="1:50" ht="24" hidden="1" customHeight="1" x14ac:dyDescent="0.25">
      <c r="A38" s="74">
        <v>31</v>
      </c>
      <c r="B38" s="67" t="str">
        <f>IF(NOMINA!B31="","",NOMINA!B31)</f>
        <v xml:space="preserve">  </v>
      </c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</row>
    <row r="39" spans="1:50" ht="24" hidden="1" customHeight="1" x14ac:dyDescent="0.25">
      <c r="A39" s="74">
        <v>32</v>
      </c>
      <c r="B39" s="67" t="str">
        <f>IF(NOMINA!B32="","",NOMINA!B32)</f>
        <v xml:space="preserve">  </v>
      </c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</row>
    <row r="40" spans="1:50" ht="24" hidden="1" customHeight="1" x14ac:dyDescent="0.25">
      <c r="A40" s="74">
        <v>33</v>
      </c>
      <c r="B40" s="67" t="str">
        <f>IF(NOMINA!B33="","",NOMINA!B33)</f>
        <v xml:space="preserve">  </v>
      </c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</row>
    <row r="41" spans="1:50" ht="24" hidden="1" customHeight="1" x14ac:dyDescent="0.25">
      <c r="A41" s="74">
        <v>34</v>
      </c>
      <c r="B41" s="67" t="str">
        <f>IF(NOMINA!B34="","",NOMINA!B34)</f>
        <v xml:space="preserve">  </v>
      </c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</row>
    <row r="42" spans="1:50" ht="24" hidden="1" customHeight="1" x14ac:dyDescent="0.25">
      <c r="A42" s="74">
        <v>35</v>
      </c>
      <c r="B42" s="67" t="str">
        <f>IF(NOMINA!B35="","",NOMINA!B35)</f>
        <v xml:space="preserve">  </v>
      </c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</row>
    <row r="43" spans="1:50" ht="24" hidden="1" customHeight="1" x14ac:dyDescent="0.25">
      <c r="A43" s="74">
        <v>36</v>
      </c>
      <c r="B43" s="67" t="str">
        <f>IF(NOMINA!B36="","",NOMINA!B36)</f>
        <v xml:space="preserve">  </v>
      </c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</row>
    <row r="44" spans="1:50" ht="24" hidden="1" customHeight="1" x14ac:dyDescent="0.25">
      <c r="A44" s="74">
        <v>37</v>
      </c>
      <c r="B44" s="67" t="str">
        <f>IF(NOMINA!B37="","",NOMINA!B37)</f>
        <v xml:space="preserve">  </v>
      </c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</row>
    <row r="45" spans="1:50" ht="24" hidden="1" customHeight="1" x14ac:dyDescent="0.25">
      <c r="A45" s="74">
        <v>38</v>
      </c>
      <c r="B45" s="67" t="str">
        <f>IF(NOMINA!B38="","",NOMINA!B38)</f>
        <v xml:space="preserve">  </v>
      </c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73"/>
      <c r="AS45" s="73"/>
      <c r="AT45" s="73"/>
      <c r="AU45" s="73"/>
      <c r="AV45" s="73"/>
      <c r="AW45" s="73"/>
      <c r="AX45" s="73"/>
    </row>
    <row r="46" spans="1:50" ht="24" hidden="1" customHeight="1" x14ac:dyDescent="0.25">
      <c r="A46" s="74">
        <v>39</v>
      </c>
      <c r="B46" s="67" t="str">
        <f>IF(NOMINA!B39="","",NOMINA!B39)</f>
        <v xml:space="preserve">  </v>
      </c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</row>
    <row r="47" spans="1:50" ht="24" hidden="1" customHeight="1" x14ac:dyDescent="0.25">
      <c r="A47" s="74">
        <v>40</v>
      </c>
      <c r="B47" s="67" t="str">
        <f>IF(NOMINA!B40="","",NOMINA!B40)</f>
        <v xml:space="preserve">  </v>
      </c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</row>
    <row r="48" spans="1:50" ht="24" hidden="1" customHeight="1" x14ac:dyDescent="0.25">
      <c r="A48" s="74">
        <v>41</v>
      </c>
      <c r="B48" s="67" t="str">
        <f>IF(NOMINA!B41="","",NOMINA!B41)</f>
        <v xml:space="preserve">  </v>
      </c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73"/>
      <c r="AW48" s="73"/>
      <c r="AX48" s="73"/>
    </row>
    <row r="49" spans="1:50" ht="23.25" hidden="1" customHeight="1" x14ac:dyDescent="0.25">
      <c r="A49" s="74">
        <v>42</v>
      </c>
      <c r="B49" s="67" t="str">
        <f>IF(NOMINA!B42="","",NOMINA!B42)</f>
        <v xml:space="preserve">  </v>
      </c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73"/>
      <c r="AQ49" s="73"/>
      <c r="AR49" s="73"/>
      <c r="AS49" s="73"/>
      <c r="AT49" s="73"/>
      <c r="AU49" s="73"/>
      <c r="AV49" s="73"/>
      <c r="AW49" s="73"/>
      <c r="AX49" s="73"/>
    </row>
    <row r="50" spans="1:50" ht="20.25" hidden="1" customHeight="1" x14ac:dyDescent="0.25">
      <c r="A50" s="99">
        <v>43</v>
      </c>
      <c r="B50" s="100" t="str">
        <f>IF(NOMINA!B43="","",NOMINA!B43)</f>
        <v xml:space="preserve">  </v>
      </c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125"/>
      <c r="AO50" s="70"/>
      <c r="AP50" s="70"/>
      <c r="AQ50" s="70"/>
      <c r="AR50" s="70"/>
      <c r="AS50" s="70"/>
      <c r="AT50" s="70"/>
      <c r="AU50" s="70"/>
      <c r="AV50" s="70"/>
      <c r="AW50" s="70"/>
      <c r="AX50" s="71"/>
    </row>
    <row r="51" spans="1:50" ht="20.25" hidden="1" customHeight="1" x14ac:dyDescent="0.25">
      <c r="A51" s="74">
        <v>44</v>
      </c>
      <c r="B51" s="67" t="str">
        <f>IF(NOMINA!B44="","",NOMINA!B44)</f>
        <v xml:space="preserve">  </v>
      </c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</row>
    <row r="52" spans="1:50" ht="20.25" hidden="1" customHeight="1" x14ac:dyDescent="0.25">
      <c r="A52" s="99">
        <v>45</v>
      </c>
      <c r="B52" s="100" t="str">
        <f>IF(NOMINA!B45="","",NOMINA!B45)</f>
        <v xml:space="preserve">  </v>
      </c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</row>
  </sheetData>
  <sheetProtection selectLockedCells="1"/>
  <mergeCells count="3">
    <mergeCell ref="A2:AX2"/>
    <mergeCell ref="A6:A7"/>
    <mergeCell ref="B6:B7"/>
  </mergeCells>
  <pageMargins left="0.47244094488188981" right="0.27559055118110237" top="0.59055118110236227" bottom="0.39370078740157483" header="0.31496062992125984" footer="0.31496062992125984"/>
  <pageSetup scale="9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Hoja29">
    <tabColor theme="9" tint="-0.499984740745262"/>
  </sheetPr>
  <dimension ref="A1:AX52"/>
  <sheetViews>
    <sheetView view="pageLayout" zoomScaleNormal="100" workbookViewId="0">
      <selection activeCell="I4" sqref="I4"/>
    </sheetView>
  </sheetViews>
  <sheetFormatPr baseColWidth="10" defaultRowHeight="15" x14ac:dyDescent="0.25"/>
  <cols>
    <col min="1" max="1" width="2.85546875" customWidth="1"/>
    <col min="2" max="2" width="18.28515625" customWidth="1"/>
    <col min="3" max="7" width="0" hidden="1" customWidth="1"/>
    <col min="8" max="13" width="11.42578125" hidden="1" customWidth="1"/>
    <col min="14" max="14" width="0" hidden="1" customWidth="1"/>
    <col min="15" max="50" width="3.28515625" customWidth="1"/>
  </cols>
  <sheetData>
    <row r="1" spans="1:50" ht="18.75" x14ac:dyDescent="0.3">
      <c r="A1" s="2" t="str">
        <f>NOMINA!$F$1</f>
        <v>U.E. "BEATRIZ HARTMANN DE BEDREGAL"</v>
      </c>
      <c r="AJ1" s="64" t="s">
        <v>174</v>
      </c>
    </row>
    <row r="2" spans="1:50" ht="27.75" customHeight="1" x14ac:dyDescent="0.25">
      <c r="A2" s="493" t="s">
        <v>145</v>
      </c>
      <c r="B2" s="493"/>
      <c r="C2" s="493"/>
      <c r="D2" s="493"/>
      <c r="E2" s="493"/>
      <c r="F2" s="493"/>
      <c r="G2" s="493"/>
      <c r="H2" s="493"/>
      <c r="I2" s="493"/>
      <c r="J2" s="493"/>
      <c r="K2" s="493"/>
      <c r="L2" s="493"/>
      <c r="M2" s="493"/>
      <c r="N2" s="493"/>
      <c r="O2" s="493"/>
      <c r="P2" s="493"/>
      <c r="Q2" s="493"/>
      <c r="R2" s="493"/>
      <c r="S2" s="493"/>
      <c r="T2" s="493"/>
      <c r="U2" s="493"/>
      <c r="V2" s="493"/>
      <c r="W2" s="493"/>
      <c r="X2" s="493"/>
      <c r="Y2" s="493"/>
      <c r="Z2" s="493"/>
      <c r="AA2" s="493"/>
      <c r="AB2" s="493"/>
      <c r="AC2" s="493"/>
      <c r="AD2" s="493"/>
      <c r="AE2" s="493"/>
      <c r="AF2" s="493"/>
      <c r="AG2" s="493"/>
      <c r="AH2" s="493"/>
      <c r="AI2" s="493"/>
      <c r="AJ2" s="493"/>
      <c r="AK2" s="493"/>
      <c r="AL2" s="493"/>
      <c r="AM2" s="493"/>
      <c r="AN2" s="493"/>
      <c r="AO2" s="493"/>
      <c r="AP2" s="493"/>
      <c r="AQ2" s="493"/>
      <c r="AR2" s="493"/>
      <c r="AS2" s="493"/>
      <c r="AT2" s="493"/>
      <c r="AU2" s="493"/>
      <c r="AV2" s="493"/>
      <c r="AW2" s="493"/>
      <c r="AX2" s="493"/>
    </row>
    <row r="3" spans="1:50" ht="19.5" customHeight="1" x14ac:dyDescent="0.5">
      <c r="A3" s="4" t="str">
        <f>NOMINA!$C$1</f>
        <v>PROFESOR(A): SARA VALDIVIA ARANCIBIA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6"/>
      <c r="S3" s="76"/>
      <c r="T3" s="75"/>
      <c r="U3" s="75"/>
      <c r="V3" s="75"/>
      <c r="W3" s="77"/>
      <c r="X3" s="76"/>
      <c r="Y3" s="75"/>
      <c r="Z3" s="87" t="str">
        <f>NOMINA!$C$2</f>
        <v>CURSO: 5º "A" PRIMARIA</v>
      </c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87" t="str">
        <f>NOMINA!$C$4</f>
        <v>GESTIÓN: 2024</v>
      </c>
      <c r="AQ3" s="76"/>
      <c r="AR3" s="76"/>
      <c r="AS3" s="76"/>
      <c r="AT3" s="76"/>
      <c r="AU3" s="76"/>
    </row>
    <row r="4" spans="1:50" ht="3.75" customHeight="1" x14ac:dyDescent="0.5">
      <c r="A4" s="4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6"/>
      <c r="S4" s="76"/>
      <c r="T4" s="75"/>
      <c r="U4" s="75"/>
      <c r="V4" s="75"/>
      <c r="W4" s="77"/>
      <c r="X4" s="76"/>
      <c r="Y4" s="75"/>
      <c r="Z4" s="87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87"/>
      <c r="AQ4" s="76"/>
      <c r="AR4" s="76"/>
      <c r="AS4" s="76"/>
      <c r="AT4" s="76"/>
      <c r="AU4" s="76"/>
    </row>
    <row r="5" spans="1:50" x14ac:dyDescent="0.25">
      <c r="A5" s="496" t="s">
        <v>0</v>
      </c>
      <c r="B5" s="497" t="s">
        <v>101</v>
      </c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</row>
    <row r="6" spans="1:50" x14ac:dyDescent="0.25">
      <c r="A6" s="496"/>
      <c r="B6" s="497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</row>
    <row r="7" spans="1:50" ht="99.75" customHeight="1" x14ac:dyDescent="0.25">
      <c r="A7" s="496"/>
      <c r="B7" s="83" t="s">
        <v>100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</row>
    <row r="8" spans="1:50" ht="21.75" customHeight="1" x14ac:dyDescent="0.25">
      <c r="A8" s="74">
        <v>1</v>
      </c>
      <c r="B8" s="80" t="str">
        <f>IF(NOMINA!B1="","",NOMINA!B1)</f>
        <v xml:space="preserve"> TORREZ CAMILA VICTORIA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</row>
    <row r="9" spans="1:50" ht="21.75" customHeight="1" x14ac:dyDescent="0.25">
      <c r="A9" s="74">
        <v>2</v>
      </c>
      <c r="B9" s="80" t="str">
        <f>IF(NOMINA!B2="","",NOMINA!B2)</f>
        <v>AZERO BLANCO SARAH JOYCE</v>
      </c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</row>
    <row r="10" spans="1:50" ht="21.75" customHeight="1" x14ac:dyDescent="0.25">
      <c r="A10" s="74">
        <v>3</v>
      </c>
      <c r="B10" s="80" t="str">
        <f>IF(NOMINA!B3="","",NOMINA!B3)</f>
        <v xml:space="preserve">BAUTISTA MITA RODRIGO </v>
      </c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</row>
    <row r="11" spans="1:50" ht="21.75" customHeight="1" x14ac:dyDescent="0.25">
      <c r="A11" s="74">
        <v>4</v>
      </c>
      <c r="B11" s="80" t="str">
        <f>IF(NOMINA!B4="","",NOMINA!B4)</f>
        <v>CANSECO PEREDO ANGELINA ISABELLA</v>
      </c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</row>
    <row r="12" spans="1:50" ht="21.75" customHeight="1" x14ac:dyDescent="0.25">
      <c r="A12" s="74">
        <v>5</v>
      </c>
      <c r="B12" s="80" t="str">
        <f>IF(NOMINA!B5="","",NOMINA!B5)</f>
        <v>CERVANTES GUTIERREZ LUIS FERNANDO</v>
      </c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</row>
    <row r="13" spans="1:50" ht="21.75" customHeight="1" x14ac:dyDescent="0.25">
      <c r="A13" s="74">
        <v>6</v>
      </c>
      <c r="B13" s="80" t="str">
        <f>IF(NOMINA!B6="","",NOMINA!B6)</f>
        <v>COLQUE QUENTA MICHELLE ANGELETH</v>
      </c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</row>
    <row r="14" spans="1:50" ht="21.75" customHeight="1" x14ac:dyDescent="0.25">
      <c r="A14" s="74">
        <v>7</v>
      </c>
      <c r="B14" s="80" t="str">
        <f>IF(NOMINA!B7="","",NOMINA!B7)</f>
        <v>CORDOVA MONTAÑO KENDALL MATIAS</v>
      </c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</row>
    <row r="15" spans="1:50" ht="21.75" customHeight="1" x14ac:dyDescent="0.25">
      <c r="A15" s="74">
        <v>8</v>
      </c>
      <c r="B15" s="80" t="str">
        <f>IF(NOMINA!B8="","",NOMINA!B8)</f>
        <v xml:space="preserve">CUCHALLO ALORAS CHRISTOPHER </v>
      </c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</row>
    <row r="16" spans="1:50" ht="21.75" customHeight="1" x14ac:dyDescent="0.25">
      <c r="A16" s="74">
        <v>9</v>
      </c>
      <c r="B16" s="80" t="str">
        <f>IF(NOMINA!B9="","",NOMINA!B9)</f>
        <v>DUARTE MELO ANA CLARA</v>
      </c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</row>
    <row r="17" spans="1:50" ht="21.75" customHeight="1" x14ac:dyDescent="0.25">
      <c r="A17" s="74">
        <v>10</v>
      </c>
      <c r="B17" s="80" t="str">
        <f>IF(NOMINA!B10="","",NOMINA!B10)</f>
        <v>GONZALES ROJAS ANTONELLA INDIRA</v>
      </c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</row>
    <row r="18" spans="1:50" ht="21.75" customHeight="1" x14ac:dyDescent="0.25">
      <c r="A18" s="74">
        <v>11</v>
      </c>
      <c r="B18" s="80" t="str">
        <f>IF(NOMINA!B11="","",NOMINA!B11)</f>
        <v>GUERRA PANTIGOSO ROGER ALEJANDRO</v>
      </c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</row>
    <row r="19" spans="1:50" ht="21.75" customHeight="1" x14ac:dyDescent="0.25">
      <c r="A19" s="74">
        <v>12</v>
      </c>
      <c r="B19" s="80" t="str">
        <f>IF(NOMINA!B12="","",NOMINA!B12)</f>
        <v>LEON GARNICA JUNIOR ISAIAS</v>
      </c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</row>
    <row r="20" spans="1:50" ht="21.75" customHeight="1" x14ac:dyDescent="0.25">
      <c r="A20" s="74">
        <v>13</v>
      </c>
      <c r="B20" s="80" t="str">
        <f>IF(NOMINA!B13="","",NOMINA!B13)</f>
        <v>MAMANI ESTRADA MARISOL CARMEN</v>
      </c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</row>
    <row r="21" spans="1:50" ht="21.75" customHeight="1" x14ac:dyDescent="0.25">
      <c r="A21" s="74">
        <v>14</v>
      </c>
      <c r="B21" s="80" t="str">
        <f>IF(NOMINA!B14="","",NOMINA!B14)</f>
        <v>MURILLO CALIZAYA DAVID GABRIEL</v>
      </c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</row>
    <row r="22" spans="1:50" ht="21.75" customHeight="1" x14ac:dyDescent="0.25">
      <c r="A22" s="74">
        <v>15</v>
      </c>
      <c r="B22" s="80" t="str">
        <f>IF(NOMINA!B15="","",NOMINA!B15)</f>
        <v xml:space="preserve">OROSCO LIMACHI ADRIAN </v>
      </c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</row>
    <row r="23" spans="1:50" ht="21.75" customHeight="1" x14ac:dyDescent="0.25">
      <c r="A23" s="74">
        <v>16</v>
      </c>
      <c r="B23" s="80" t="str">
        <f>IF(NOMINA!B16="","",NOMINA!B16)</f>
        <v xml:space="preserve">REINAGA CHOQUECALLATA DAYANA </v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</row>
    <row r="24" spans="1:50" ht="21.75" customHeight="1" x14ac:dyDescent="0.25">
      <c r="A24" s="74">
        <v>17</v>
      </c>
      <c r="B24" s="80" t="str">
        <f>IF(NOMINA!B17="","",NOMINA!B17)</f>
        <v>RIVERO VIDAL LUZ MARIA</v>
      </c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</row>
    <row r="25" spans="1:50" ht="21.75" customHeight="1" x14ac:dyDescent="0.25">
      <c r="A25" s="74">
        <v>18</v>
      </c>
      <c r="B25" s="80" t="str">
        <f>IF(NOMINA!B18="","",NOMINA!B18)</f>
        <v>ROJAS MESA KIMBERLYN DARLY</v>
      </c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</row>
    <row r="26" spans="1:50" ht="21.75" customHeight="1" x14ac:dyDescent="0.25">
      <c r="A26" s="74">
        <v>19</v>
      </c>
      <c r="B26" s="80" t="str">
        <f>IF(NOMINA!B19="","",NOMINA!B19)</f>
        <v>SOLIZ SAAVEDRA FERNANDO MARTIN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</row>
    <row r="27" spans="1:50" ht="21.75" customHeight="1" x14ac:dyDescent="0.25">
      <c r="A27" s="74">
        <v>20</v>
      </c>
      <c r="B27" s="80" t="str">
        <f>IF(NOMINA!B20="","",NOMINA!B20)</f>
        <v>VILLARROEL CAMPOS ISAIAS ORIOL</v>
      </c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</row>
    <row r="28" spans="1:50" ht="21.75" customHeight="1" x14ac:dyDescent="0.25">
      <c r="A28" s="74">
        <v>21</v>
      </c>
      <c r="B28" s="80" t="str">
        <f>IF(NOMINA!B21="","",NOMINA!B21)</f>
        <v xml:space="preserve">  </v>
      </c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</row>
    <row r="29" spans="1:50" ht="21.75" customHeight="1" x14ac:dyDescent="0.25">
      <c r="A29" s="74">
        <v>22</v>
      </c>
      <c r="B29" s="80" t="str">
        <f>IF(NOMINA!B22="","",NOMINA!B22)</f>
        <v xml:space="preserve">  </v>
      </c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</row>
    <row r="30" spans="1:50" ht="21.75" customHeight="1" x14ac:dyDescent="0.25">
      <c r="A30" s="74">
        <v>23</v>
      </c>
      <c r="B30" s="80" t="str">
        <f>IF(NOMINA!B23="","",NOMINA!B23)</f>
        <v xml:space="preserve">  </v>
      </c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</row>
    <row r="31" spans="1:50" ht="21.75" customHeight="1" x14ac:dyDescent="0.25">
      <c r="A31" s="74">
        <v>24</v>
      </c>
      <c r="B31" s="80" t="str">
        <f>IF(NOMINA!B24="","",NOMINA!B24)</f>
        <v xml:space="preserve">  </v>
      </c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</row>
    <row r="32" spans="1:50" ht="21.75" customHeight="1" x14ac:dyDescent="0.25">
      <c r="A32" s="74">
        <v>25</v>
      </c>
      <c r="B32" s="80" t="str">
        <f>IF(NOMINA!B25="","",NOMINA!B25)</f>
        <v xml:space="preserve">  </v>
      </c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</row>
    <row r="33" spans="1:50" ht="21.75" hidden="1" customHeight="1" x14ac:dyDescent="0.25">
      <c r="A33" s="74">
        <v>26</v>
      </c>
      <c r="B33" s="80" t="str">
        <f>IF(NOMINA!B26="","",NOMINA!B26)</f>
        <v xml:space="preserve">  </v>
      </c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  <c r="AX33" s="73"/>
    </row>
    <row r="34" spans="1:50" ht="21.75" hidden="1" customHeight="1" x14ac:dyDescent="0.25">
      <c r="A34" s="74">
        <v>27</v>
      </c>
      <c r="B34" s="80" t="str">
        <f>IF(NOMINA!B27="","",NOMINA!B27)</f>
        <v xml:space="preserve">  </v>
      </c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</row>
    <row r="35" spans="1:50" ht="21.75" hidden="1" customHeight="1" x14ac:dyDescent="0.25">
      <c r="A35" s="74">
        <v>28</v>
      </c>
      <c r="B35" s="80" t="str">
        <f>IF(NOMINA!B28="","",NOMINA!B28)</f>
        <v xml:space="preserve">  </v>
      </c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3"/>
      <c r="AU35" s="73"/>
      <c r="AV35" s="73"/>
      <c r="AW35" s="73"/>
      <c r="AX35" s="73"/>
    </row>
    <row r="36" spans="1:50" ht="21.75" hidden="1" customHeight="1" x14ac:dyDescent="0.25">
      <c r="A36" s="74">
        <v>29</v>
      </c>
      <c r="B36" s="80" t="str">
        <f>IF(NOMINA!B29="","",NOMINA!B29)</f>
        <v xml:space="preserve">  </v>
      </c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</row>
    <row r="37" spans="1:50" ht="21.75" hidden="1" customHeight="1" x14ac:dyDescent="0.25">
      <c r="A37" s="74">
        <v>30</v>
      </c>
      <c r="B37" s="80" t="str">
        <f>IF(NOMINA!B30="","",NOMINA!B30)</f>
        <v xml:space="preserve">  </v>
      </c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</row>
    <row r="38" spans="1:50" ht="21.75" hidden="1" customHeight="1" x14ac:dyDescent="0.25">
      <c r="A38" s="74">
        <v>31</v>
      </c>
      <c r="B38" s="80" t="str">
        <f>IF(NOMINA!B31="","",NOMINA!B31)</f>
        <v xml:space="preserve">  </v>
      </c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</row>
    <row r="39" spans="1:50" ht="21.75" hidden="1" customHeight="1" x14ac:dyDescent="0.25">
      <c r="A39" s="74">
        <v>32</v>
      </c>
      <c r="B39" s="80" t="str">
        <f>IF(NOMINA!B32="","",NOMINA!B32)</f>
        <v xml:space="preserve">  </v>
      </c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</row>
    <row r="40" spans="1:50" ht="21.75" hidden="1" customHeight="1" x14ac:dyDescent="0.25">
      <c r="A40" s="74">
        <v>33</v>
      </c>
      <c r="B40" s="80" t="str">
        <f>IF(NOMINA!B33="","",NOMINA!B33)</f>
        <v xml:space="preserve">  </v>
      </c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</row>
    <row r="41" spans="1:50" ht="21.75" hidden="1" customHeight="1" x14ac:dyDescent="0.25">
      <c r="A41" s="74">
        <v>34</v>
      </c>
      <c r="B41" s="80" t="str">
        <f>IF(NOMINA!B34="","",NOMINA!B34)</f>
        <v xml:space="preserve">  </v>
      </c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</row>
    <row r="42" spans="1:50" ht="21.75" hidden="1" customHeight="1" x14ac:dyDescent="0.25">
      <c r="A42" s="74">
        <v>35</v>
      </c>
      <c r="B42" s="80" t="str">
        <f>IF(NOMINA!B35="","",NOMINA!B35)</f>
        <v xml:space="preserve">  </v>
      </c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</row>
    <row r="43" spans="1:50" ht="21.75" hidden="1" customHeight="1" x14ac:dyDescent="0.25">
      <c r="A43" s="74">
        <v>36</v>
      </c>
      <c r="B43" s="80" t="str">
        <f>IF(NOMINA!B36="","",NOMINA!B36)</f>
        <v xml:space="preserve">  </v>
      </c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</row>
    <row r="44" spans="1:50" ht="21.75" hidden="1" customHeight="1" x14ac:dyDescent="0.25">
      <c r="A44" s="74">
        <v>37</v>
      </c>
      <c r="B44" s="80" t="str">
        <f>IF(NOMINA!B37="","",NOMINA!B37)</f>
        <v xml:space="preserve">  </v>
      </c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</row>
    <row r="45" spans="1:50" ht="21.75" hidden="1" customHeight="1" x14ac:dyDescent="0.25">
      <c r="A45" s="74">
        <v>38</v>
      </c>
      <c r="B45" s="80" t="str">
        <f>IF(NOMINA!B38="","",NOMINA!B38)</f>
        <v xml:space="preserve">  </v>
      </c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73"/>
      <c r="AS45" s="73"/>
      <c r="AT45" s="73"/>
      <c r="AU45" s="73"/>
      <c r="AV45" s="73"/>
      <c r="AW45" s="73"/>
      <c r="AX45" s="73"/>
    </row>
    <row r="46" spans="1:50" ht="21.75" hidden="1" customHeight="1" x14ac:dyDescent="0.25">
      <c r="A46" s="74">
        <v>39</v>
      </c>
      <c r="B46" s="80" t="str">
        <f>IF(NOMINA!B39="","",NOMINA!B39)</f>
        <v xml:space="preserve">  </v>
      </c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</row>
    <row r="47" spans="1:50" ht="21.75" hidden="1" customHeight="1" x14ac:dyDescent="0.25">
      <c r="A47" s="74">
        <v>40</v>
      </c>
      <c r="B47" s="80" t="str">
        <f>IF(NOMINA!B40="","",NOMINA!B40)</f>
        <v xml:space="preserve">  </v>
      </c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</row>
    <row r="48" spans="1:50" ht="21.75" hidden="1" customHeight="1" x14ac:dyDescent="0.25">
      <c r="A48" s="74">
        <v>41</v>
      </c>
      <c r="B48" s="80" t="str">
        <f>IF(NOMINA!B41="","",NOMINA!B41)</f>
        <v xml:space="preserve">  </v>
      </c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73"/>
      <c r="AW48" s="73"/>
      <c r="AX48" s="73"/>
    </row>
    <row r="49" spans="1:50" ht="20.25" hidden="1" customHeight="1" x14ac:dyDescent="0.25">
      <c r="A49" s="74">
        <v>42</v>
      </c>
      <c r="B49" s="80" t="str">
        <f>IF(NOMINA!B42="","",NOMINA!B42)</f>
        <v xml:space="preserve">  </v>
      </c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73"/>
      <c r="AQ49" s="73"/>
      <c r="AR49" s="73"/>
      <c r="AS49" s="73"/>
      <c r="AT49" s="73"/>
      <c r="AU49" s="73"/>
      <c r="AV49" s="73"/>
      <c r="AW49" s="73"/>
      <c r="AX49" s="73"/>
    </row>
    <row r="50" spans="1:50" ht="20.25" hidden="1" customHeight="1" x14ac:dyDescent="0.25">
      <c r="A50" s="74">
        <v>43</v>
      </c>
      <c r="B50" s="80" t="str">
        <f>IF(NOMINA!B43="","",NOMINA!B43)</f>
        <v xml:space="preserve">  </v>
      </c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9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1"/>
    </row>
    <row r="51" spans="1:50" hidden="1" x14ac:dyDescent="0.25">
      <c r="A51" s="74">
        <v>44</v>
      </c>
      <c r="B51" s="80" t="str">
        <f>IF(NOMINA!B44="","",NOMINA!B44)</f>
        <v xml:space="preserve">  </v>
      </c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</row>
    <row r="52" spans="1:50" hidden="1" x14ac:dyDescent="0.25">
      <c r="A52" s="74">
        <v>45</v>
      </c>
      <c r="B52" s="80" t="str">
        <f>IF(NOMINA!B45="","",NOMINA!B45)</f>
        <v xml:space="preserve">  </v>
      </c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</row>
  </sheetData>
  <sheetProtection selectLockedCells="1"/>
  <mergeCells count="3">
    <mergeCell ref="A2:AX2"/>
    <mergeCell ref="A5:A7"/>
    <mergeCell ref="B5:B6"/>
  </mergeCells>
  <pageMargins left="0.51181102362204722" right="0.27559055118110237" top="0.51181102362204722" bottom="0.39370078740157483" header="0.31496062992125984" footer="0.31496062992125984"/>
  <pageSetup scale="9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Hoja30">
    <tabColor theme="9" tint="-0.499984740745262"/>
  </sheetPr>
  <dimension ref="A1:AD52"/>
  <sheetViews>
    <sheetView view="pageLayout" zoomScaleNormal="100" workbookViewId="0">
      <selection activeCell="I4" sqref="I4"/>
    </sheetView>
  </sheetViews>
  <sheetFormatPr baseColWidth="10" defaultRowHeight="15" x14ac:dyDescent="0.25"/>
  <cols>
    <col min="1" max="1" width="2.85546875" customWidth="1"/>
    <col min="2" max="2" width="18.28515625" customWidth="1"/>
    <col min="3" max="7" width="0" hidden="1" customWidth="1"/>
    <col min="8" max="13" width="11.42578125" hidden="1" customWidth="1"/>
    <col min="14" max="14" width="0" hidden="1" customWidth="1"/>
    <col min="15" max="30" width="7.5703125" customWidth="1"/>
  </cols>
  <sheetData>
    <row r="1" spans="1:30" ht="18.75" x14ac:dyDescent="0.3">
      <c r="A1" s="2" t="str">
        <f>NOMINA!$F$1</f>
        <v>U.E. "BEATRIZ HARTMANN DE BEDREGAL"</v>
      </c>
      <c r="Y1" s="64" t="s">
        <v>173</v>
      </c>
    </row>
    <row r="2" spans="1:30" ht="25.5" customHeight="1" x14ac:dyDescent="0.25">
      <c r="A2" s="493" t="s">
        <v>146</v>
      </c>
      <c r="B2" s="493"/>
      <c r="C2" s="493"/>
      <c r="D2" s="493"/>
      <c r="E2" s="493"/>
      <c r="F2" s="493"/>
      <c r="G2" s="493"/>
      <c r="H2" s="493"/>
      <c r="I2" s="493"/>
      <c r="J2" s="493"/>
      <c r="K2" s="493"/>
      <c r="L2" s="493"/>
      <c r="M2" s="493"/>
      <c r="N2" s="493"/>
      <c r="O2" s="493"/>
      <c r="P2" s="493"/>
      <c r="Q2" s="493"/>
      <c r="R2" s="493"/>
      <c r="S2" s="493"/>
      <c r="T2" s="493"/>
      <c r="U2" s="493"/>
      <c r="V2" s="493"/>
      <c r="W2" s="493"/>
      <c r="X2" s="493"/>
      <c r="Y2" s="493"/>
      <c r="Z2" s="493"/>
      <c r="AA2" s="493"/>
      <c r="AB2" s="493"/>
      <c r="AC2" s="493"/>
      <c r="AD2" s="493"/>
    </row>
    <row r="3" spans="1:30" ht="18" customHeight="1" x14ac:dyDescent="0.5">
      <c r="A3" s="4" t="str">
        <f>NOMINA!$C$1</f>
        <v>PROFESOR(A): SARA VALDIVIA ARANCIBIA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S3" s="4" t="str">
        <f>NOMINA!$C$2</f>
        <v>CURSO: 5º "A" PRIMARIA</v>
      </c>
      <c r="T3" s="75"/>
      <c r="U3" s="75"/>
      <c r="V3" s="75"/>
      <c r="W3" s="3"/>
      <c r="Y3" s="75"/>
      <c r="AA3" s="4" t="str">
        <f>NOMINA!$C$4</f>
        <v>GESTIÓN: 2024</v>
      </c>
    </row>
    <row r="4" spans="1:30" ht="3.75" customHeight="1" x14ac:dyDescent="0.5">
      <c r="A4" s="4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S4" s="4"/>
      <c r="T4" s="75"/>
      <c r="U4" s="75"/>
      <c r="V4" s="75"/>
      <c r="W4" s="3"/>
      <c r="Y4" s="75"/>
      <c r="AA4" s="4"/>
    </row>
    <row r="5" spans="1:30" x14ac:dyDescent="0.25">
      <c r="A5" s="496" t="s">
        <v>0</v>
      </c>
      <c r="B5" s="497" t="s">
        <v>101</v>
      </c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73"/>
      <c r="AA5" s="73"/>
      <c r="AB5" s="73"/>
      <c r="AC5" s="73"/>
      <c r="AD5" s="73"/>
    </row>
    <row r="6" spans="1:30" x14ac:dyDescent="0.25">
      <c r="A6" s="496"/>
      <c r="B6" s="497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73"/>
      <c r="AA6" s="73"/>
      <c r="AB6" s="73"/>
      <c r="AC6" s="73"/>
      <c r="AD6" s="73"/>
    </row>
    <row r="7" spans="1:30" ht="99.75" customHeight="1" x14ac:dyDescent="0.25">
      <c r="A7" s="496"/>
      <c r="B7" s="83" t="s">
        <v>100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9"/>
      <c r="AA7" s="79"/>
      <c r="AB7" s="79"/>
      <c r="AC7" s="79"/>
      <c r="AD7" s="79"/>
    </row>
    <row r="8" spans="1:30" ht="21.75" customHeight="1" x14ac:dyDescent="0.25">
      <c r="A8" s="74">
        <v>1</v>
      </c>
      <c r="B8" s="80" t="str">
        <f>IF(NOMINA!B1="","",NOMINA!B1)</f>
        <v xml:space="preserve"> TORREZ CAMILA VICTORIA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</row>
    <row r="9" spans="1:30" ht="21.75" customHeight="1" x14ac:dyDescent="0.25">
      <c r="A9" s="74">
        <v>2</v>
      </c>
      <c r="B9" s="80" t="str">
        <f>IF(NOMINA!B2="","",NOMINA!B2)</f>
        <v>AZERO BLANCO SARAH JOYCE</v>
      </c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</row>
    <row r="10" spans="1:30" ht="21.75" customHeight="1" x14ac:dyDescent="0.25">
      <c r="A10" s="74">
        <v>3</v>
      </c>
      <c r="B10" s="80" t="str">
        <f>IF(NOMINA!B3="","",NOMINA!B3)</f>
        <v xml:space="preserve">BAUTISTA MITA RODRIGO </v>
      </c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</row>
    <row r="11" spans="1:30" ht="21.75" customHeight="1" x14ac:dyDescent="0.25">
      <c r="A11" s="74">
        <v>4</v>
      </c>
      <c r="B11" s="80" t="str">
        <f>IF(NOMINA!B4="","",NOMINA!B4)</f>
        <v>CANSECO PEREDO ANGELINA ISABELLA</v>
      </c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</row>
    <row r="12" spans="1:30" ht="21.75" customHeight="1" x14ac:dyDescent="0.25">
      <c r="A12" s="74">
        <v>5</v>
      </c>
      <c r="B12" s="80" t="str">
        <f>IF(NOMINA!B5="","",NOMINA!B5)</f>
        <v>CERVANTES GUTIERREZ LUIS FERNANDO</v>
      </c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</row>
    <row r="13" spans="1:30" ht="21.75" customHeight="1" x14ac:dyDescent="0.25">
      <c r="A13" s="74">
        <v>6</v>
      </c>
      <c r="B13" s="80" t="str">
        <f>IF(NOMINA!B6="","",NOMINA!B6)</f>
        <v>COLQUE QUENTA MICHELLE ANGELETH</v>
      </c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</row>
    <row r="14" spans="1:30" ht="21.75" customHeight="1" x14ac:dyDescent="0.25">
      <c r="A14" s="74">
        <v>7</v>
      </c>
      <c r="B14" s="80" t="str">
        <f>IF(NOMINA!B7="","",NOMINA!B7)</f>
        <v>CORDOVA MONTAÑO KENDALL MATIAS</v>
      </c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</row>
    <row r="15" spans="1:30" ht="21.75" customHeight="1" x14ac:dyDescent="0.25">
      <c r="A15" s="74">
        <v>8</v>
      </c>
      <c r="B15" s="80" t="str">
        <f>IF(NOMINA!B8="","",NOMINA!B8)</f>
        <v xml:space="preserve">CUCHALLO ALORAS CHRISTOPHER </v>
      </c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</row>
    <row r="16" spans="1:30" ht="21.75" customHeight="1" x14ac:dyDescent="0.25">
      <c r="A16" s="74">
        <v>9</v>
      </c>
      <c r="B16" s="80" t="str">
        <f>IF(NOMINA!B9="","",NOMINA!B9)</f>
        <v>DUARTE MELO ANA CLARA</v>
      </c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</row>
    <row r="17" spans="1:30" ht="21.75" customHeight="1" x14ac:dyDescent="0.25">
      <c r="A17" s="74">
        <v>10</v>
      </c>
      <c r="B17" s="80" t="str">
        <f>IF(NOMINA!B10="","",NOMINA!B10)</f>
        <v>GONZALES ROJAS ANTONELLA INDIRA</v>
      </c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</row>
    <row r="18" spans="1:30" ht="21.75" customHeight="1" x14ac:dyDescent="0.25">
      <c r="A18" s="74">
        <v>11</v>
      </c>
      <c r="B18" s="80" t="str">
        <f>IF(NOMINA!B11="","",NOMINA!B11)</f>
        <v>GUERRA PANTIGOSO ROGER ALEJANDRO</v>
      </c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</row>
    <row r="19" spans="1:30" ht="21.75" customHeight="1" x14ac:dyDescent="0.25">
      <c r="A19" s="74">
        <v>12</v>
      </c>
      <c r="B19" s="80" t="str">
        <f>IF(NOMINA!B12="","",NOMINA!B12)</f>
        <v>LEON GARNICA JUNIOR ISAIAS</v>
      </c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</row>
    <row r="20" spans="1:30" ht="21.75" customHeight="1" x14ac:dyDescent="0.25">
      <c r="A20" s="74">
        <v>13</v>
      </c>
      <c r="B20" s="80" t="str">
        <f>IF(NOMINA!B13="","",NOMINA!B13)</f>
        <v>MAMANI ESTRADA MARISOL CARMEN</v>
      </c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</row>
    <row r="21" spans="1:30" ht="21.75" customHeight="1" x14ac:dyDescent="0.25">
      <c r="A21" s="74">
        <v>14</v>
      </c>
      <c r="B21" s="80" t="str">
        <f>IF(NOMINA!B14="","",NOMINA!B14)</f>
        <v>MURILLO CALIZAYA DAVID GABRIEL</v>
      </c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</row>
    <row r="22" spans="1:30" ht="21.75" customHeight="1" x14ac:dyDescent="0.25">
      <c r="A22" s="74">
        <v>15</v>
      </c>
      <c r="B22" s="80" t="str">
        <f>IF(NOMINA!B15="","",NOMINA!B15)</f>
        <v xml:space="preserve">OROSCO LIMACHI ADRIAN </v>
      </c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</row>
    <row r="23" spans="1:30" ht="21.75" customHeight="1" x14ac:dyDescent="0.25">
      <c r="A23" s="74">
        <v>16</v>
      </c>
      <c r="B23" s="80" t="str">
        <f>IF(NOMINA!B16="","",NOMINA!B16)</f>
        <v xml:space="preserve">REINAGA CHOQUECALLATA DAYANA </v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</row>
    <row r="24" spans="1:30" ht="21.75" customHeight="1" x14ac:dyDescent="0.25">
      <c r="A24" s="74">
        <v>17</v>
      </c>
      <c r="B24" s="80" t="str">
        <f>IF(NOMINA!B17="","",NOMINA!B17)</f>
        <v>RIVERO VIDAL LUZ MARIA</v>
      </c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</row>
    <row r="25" spans="1:30" ht="21.75" customHeight="1" x14ac:dyDescent="0.25">
      <c r="A25" s="74">
        <v>18</v>
      </c>
      <c r="B25" s="80" t="str">
        <f>IF(NOMINA!B18="","",NOMINA!B18)</f>
        <v>ROJAS MESA KIMBERLYN DARLY</v>
      </c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</row>
    <row r="26" spans="1:30" ht="21.75" customHeight="1" x14ac:dyDescent="0.25">
      <c r="A26" s="74">
        <v>19</v>
      </c>
      <c r="B26" s="80" t="str">
        <f>IF(NOMINA!B19="","",NOMINA!B19)</f>
        <v>SOLIZ SAAVEDRA FERNANDO MARTIN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</row>
    <row r="27" spans="1:30" ht="21.75" customHeight="1" x14ac:dyDescent="0.25">
      <c r="A27" s="74">
        <v>20</v>
      </c>
      <c r="B27" s="80" t="str">
        <f>IF(NOMINA!B20="","",NOMINA!B20)</f>
        <v>VILLARROEL CAMPOS ISAIAS ORIOL</v>
      </c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</row>
    <row r="28" spans="1:30" ht="21.75" customHeight="1" x14ac:dyDescent="0.25">
      <c r="A28" s="74">
        <v>21</v>
      </c>
      <c r="B28" s="80" t="str">
        <f>IF(NOMINA!B21="","",NOMINA!B21)</f>
        <v xml:space="preserve">  </v>
      </c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</row>
    <row r="29" spans="1:30" ht="21.75" customHeight="1" x14ac:dyDescent="0.25">
      <c r="A29" s="74">
        <v>22</v>
      </c>
      <c r="B29" s="80" t="str">
        <f>IF(NOMINA!B22="","",NOMINA!B22)</f>
        <v xml:space="preserve">  </v>
      </c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</row>
    <row r="30" spans="1:30" ht="21.75" customHeight="1" x14ac:dyDescent="0.25">
      <c r="A30" s="74">
        <v>23</v>
      </c>
      <c r="B30" s="80" t="str">
        <f>IF(NOMINA!B23="","",NOMINA!B23)</f>
        <v xml:space="preserve">  </v>
      </c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</row>
    <row r="31" spans="1:30" ht="21.75" customHeight="1" x14ac:dyDescent="0.25">
      <c r="A31" s="74">
        <v>24</v>
      </c>
      <c r="B31" s="80" t="str">
        <f>IF(NOMINA!B24="","",NOMINA!B24)</f>
        <v xml:space="preserve">  </v>
      </c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</row>
    <row r="32" spans="1:30" ht="21.75" customHeight="1" x14ac:dyDescent="0.25">
      <c r="A32" s="74">
        <v>25</v>
      </c>
      <c r="B32" s="80" t="str">
        <f>IF(NOMINA!B25="","",NOMINA!B25)</f>
        <v xml:space="preserve">  </v>
      </c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</row>
    <row r="33" spans="1:30" ht="21.75" hidden="1" customHeight="1" x14ac:dyDescent="0.25">
      <c r="A33" s="74">
        <v>26</v>
      </c>
      <c r="B33" s="80" t="str">
        <f>IF(NOMINA!B26="","",NOMINA!B26)</f>
        <v xml:space="preserve">  </v>
      </c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</row>
    <row r="34" spans="1:30" ht="21.75" hidden="1" customHeight="1" x14ac:dyDescent="0.25">
      <c r="A34" s="74">
        <v>27</v>
      </c>
      <c r="B34" s="80" t="str">
        <f>IF(NOMINA!B27="","",NOMINA!B27)</f>
        <v xml:space="preserve">  </v>
      </c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</row>
    <row r="35" spans="1:30" ht="21.75" hidden="1" customHeight="1" x14ac:dyDescent="0.25">
      <c r="A35" s="74">
        <v>28</v>
      </c>
      <c r="B35" s="80" t="str">
        <f>IF(NOMINA!B28="","",NOMINA!B28)</f>
        <v xml:space="preserve">  </v>
      </c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</row>
    <row r="36" spans="1:30" ht="21.75" hidden="1" customHeight="1" x14ac:dyDescent="0.25">
      <c r="A36" s="74">
        <v>29</v>
      </c>
      <c r="B36" s="80" t="str">
        <f>IF(NOMINA!B29="","",NOMINA!B29)</f>
        <v xml:space="preserve">  </v>
      </c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</row>
    <row r="37" spans="1:30" ht="21.75" hidden="1" customHeight="1" x14ac:dyDescent="0.25">
      <c r="A37" s="74">
        <v>30</v>
      </c>
      <c r="B37" s="80" t="str">
        <f>IF(NOMINA!B30="","",NOMINA!B30)</f>
        <v xml:space="preserve">  </v>
      </c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</row>
    <row r="38" spans="1:30" ht="21.75" hidden="1" customHeight="1" x14ac:dyDescent="0.25">
      <c r="A38" s="74">
        <v>31</v>
      </c>
      <c r="B38" s="80" t="str">
        <f>IF(NOMINA!B31="","",NOMINA!B31)</f>
        <v xml:space="preserve">  </v>
      </c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</row>
    <row r="39" spans="1:30" ht="21.75" hidden="1" customHeight="1" x14ac:dyDescent="0.25">
      <c r="A39" s="74">
        <v>32</v>
      </c>
      <c r="B39" s="80" t="str">
        <f>IF(NOMINA!B32="","",NOMINA!B32)</f>
        <v xml:space="preserve">  </v>
      </c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</row>
    <row r="40" spans="1:30" ht="21.75" hidden="1" customHeight="1" x14ac:dyDescent="0.25">
      <c r="A40" s="74">
        <v>33</v>
      </c>
      <c r="B40" s="80" t="str">
        <f>IF(NOMINA!B33="","",NOMINA!B33)</f>
        <v xml:space="preserve">  </v>
      </c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</row>
    <row r="41" spans="1:30" ht="21.75" hidden="1" customHeight="1" x14ac:dyDescent="0.25">
      <c r="A41" s="74">
        <v>34</v>
      </c>
      <c r="B41" s="80" t="str">
        <f>IF(NOMINA!B34="","",NOMINA!B34)</f>
        <v xml:space="preserve">  </v>
      </c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</row>
    <row r="42" spans="1:30" ht="21.75" hidden="1" customHeight="1" x14ac:dyDescent="0.25">
      <c r="A42" s="74">
        <v>35</v>
      </c>
      <c r="B42" s="80" t="str">
        <f>IF(NOMINA!B35="","",NOMINA!B35)</f>
        <v xml:space="preserve">  </v>
      </c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</row>
    <row r="43" spans="1:30" ht="21.75" hidden="1" customHeight="1" x14ac:dyDescent="0.25">
      <c r="A43" s="74">
        <v>36</v>
      </c>
      <c r="B43" s="80" t="str">
        <f>IF(NOMINA!B36="","",NOMINA!B36)</f>
        <v xml:space="preserve">  </v>
      </c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</row>
    <row r="44" spans="1:30" ht="21.75" hidden="1" customHeight="1" x14ac:dyDescent="0.25">
      <c r="A44" s="74">
        <v>37</v>
      </c>
      <c r="B44" s="80" t="str">
        <f>IF(NOMINA!B37="","",NOMINA!B37)</f>
        <v xml:space="preserve">  </v>
      </c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</row>
    <row r="45" spans="1:30" ht="21.75" hidden="1" customHeight="1" x14ac:dyDescent="0.25">
      <c r="A45" s="74">
        <v>38</v>
      </c>
      <c r="B45" s="80" t="str">
        <f>IF(NOMINA!B38="","",NOMINA!B38)</f>
        <v xml:space="preserve">  </v>
      </c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</row>
    <row r="46" spans="1:30" ht="21.75" hidden="1" customHeight="1" x14ac:dyDescent="0.25">
      <c r="A46" s="74">
        <v>39</v>
      </c>
      <c r="B46" s="80" t="str">
        <f>IF(NOMINA!B39="","",NOMINA!B39)</f>
        <v xml:space="preserve">  </v>
      </c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</row>
    <row r="47" spans="1:30" ht="21.75" hidden="1" customHeight="1" x14ac:dyDescent="0.25">
      <c r="A47" s="74">
        <v>40</v>
      </c>
      <c r="B47" s="80" t="str">
        <f>IF(NOMINA!B40="","",NOMINA!B40)</f>
        <v xml:space="preserve">  </v>
      </c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</row>
    <row r="48" spans="1:30" ht="21.75" hidden="1" customHeight="1" x14ac:dyDescent="0.25">
      <c r="A48" s="74">
        <v>41</v>
      </c>
      <c r="B48" s="80" t="str">
        <f>IF(NOMINA!B41="","",NOMINA!B41)</f>
        <v xml:space="preserve">  </v>
      </c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</row>
    <row r="49" spans="1:30" ht="21" hidden="1" customHeight="1" x14ac:dyDescent="0.25">
      <c r="A49" s="74">
        <v>42</v>
      </c>
      <c r="B49" s="80" t="str">
        <f>IF(NOMINA!B42="","",NOMINA!B42)</f>
        <v xml:space="preserve">  </v>
      </c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</row>
    <row r="50" spans="1:30" ht="21" hidden="1" customHeight="1" x14ac:dyDescent="0.25">
      <c r="A50" s="74">
        <v>43</v>
      </c>
      <c r="B50" s="80" t="str">
        <f>IF(NOMINA!B43="","",NOMINA!B43)</f>
        <v xml:space="preserve">  </v>
      </c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</row>
    <row r="51" spans="1:30" ht="23.25" hidden="1" customHeight="1" x14ac:dyDescent="0.25">
      <c r="A51" s="74">
        <v>44</v>
      </c>
      <c r="B51" s="80" t="str">
        <f>IF(NOMINA!B44="","",NOMINA!B44)</f>
        <v xml:space="preserve">  </v>
      </c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</row>
    <row r="52" spans="1:30" ht="23.25" hidden="1" customHeight="1" x14ac:dyDescent="0.25">
      <c r="A52" s="74">
        <v>45</v>
      </c>
      <c r="B52" s="80" t="str">
        <f>IF(NOMINA!B45="","",NOMINA!B45)</f>
        <v xml:space="preserve">  </v>
      </c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</row>
  </sheetData>
  <sheetProtection selectLockedCells="1"/>
  <mergeCells count="3">
    <mergeCell ref="A2:AD2"/>
    <mergeCell ref="A5:A7"/>
    <mergeCell ref="B5:B6"/>
  </mergeCells>
  <pageMargins left="0.43307086614173229" right="0.27559055118110237" top="0.59055118110236227" bottom="0.39370078740157483" header="0.31496062992125984" footer="0.31496062992125984"/>
  <pageSetup scale="9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Hoja31">
    <tabColor theme="9" tint="-0.499984740745262"/>
  </sheetPr>
  <dimension ref="A1:O52"/>
  <sheetViews>
    <sheetView view="pageLayout" zoomScale="110" zoomScaleNormal="100" zoomScalePageLayoutView="110" workbookViewId="0">
      <selection activeCell="I4" sqref="I4"/>
    </sheetView>
  </sheetViews>
  <sheetFormatPr baseColWidth="10" defaultRowHeight="15" x14ac:dyDescent="0.25"/>
  <cols>
    <col min="1" max="1" width="2.85546875" customWidth="1"/>
    <col min="2" max="2" width="23.28515625" customWidth="1"/>
    <col min="3" max="7" width="0" hidden="1" customWidth="1"/>
    <col min="8" max="13" width="11.42578125" hidden="1" customWidth="1"/>
    <col min="14" max="14" width="0" hidden="1" customWidth="1"/>
    <col min="15" max="15" width="82.28515625" customWidth="1"/>
  </cols>
  <sheetData>
    <row r="1" spans="1:15" ht="18.75" x14ac:dyDescent="0.3">
      <c r="A1" s="2" t="str">
        <f>NOMINA!$F$1</f>
        <v>U.E. "BEATRIZ HARTMANN DE BEDREGAL"</v>
      </c>
      <c r="O1" s="64" t="s">
        <v>172</v>
      </c>
    </row>
    <row r="2" spans="1:15" ht="25.5" customHeight="1" x14ac:dyDescent="0.25">
      <c r="A2" s="493" t="s">
        <v>147</v>
      </c>
      <c r="B2" s="493"/>
      <c r="C2" s="493"/>
      <c r="D2" s="493"/>
      <c r="E2" s="493"/>
      <c r="F2" s="493"/>
      <c r="G2" s="493"/>
      <c r="H2" s="493"/>
      <c r="I2" s="493"/>
      <c r="J2" s="493"/>
      <c r="K2" s="493"/>
      <c r="L2" s="493"/>
      <c r="M2" s="493"/>
      <c r="N2" s="493"/>
      <c r="O2" s="493"/>
    </row>
    <row r="3" spans="1:15" ht="15" customHeight="1" x14ac:dyDescent="0.25">
      <c r="A3" s="4" t="str">
        <f>NOMINA!$C$1</f>
        <v>PROFESOR(A): SARA VALDIVIA ARANCIBIA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ht="3.75" customHeight="1" x14ac:dyDescent="0.25">
      <c r="A4" s="4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ht="15" customHeight="1" x14ac:dyDescent="0.25">
      <c r="A5" s="4" t="str">
        <f>NOMINA!$C$2</f>
        <v>CURSO: 5º "A" PRIMARIA</v>
      </c>
      <c r="O5" s="4" t="str">
        <f>NOMINA!$C$4</f>
        <v>GESTIÓN: 2024</v>
      </c>
    </row>
    <row r="6" spans="1:15" ht="7.5" customHeight="1" x14ac:dyDescent="0.25">
      <c r="A6" s="4"/>
      <c r="O6" s="4"/>
    </row>
    <row r="7" spans="1:15" ht="18.75" customHeight="1" x14ac:dyDescent="0.25">
      <c r="A7" s="74" t="s">
        <v>0</v>
      </c>
      <c r="B7" s="81" t="s">
        <v>100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3" t="s">
        <v>102</v>
      </c>
    </row>
    <row r="8" spans="1:15" ht="69" customHeight="1" x14ac:dyDescent="0.25">
      <c r="A8" s="74">
        <v>1</v>
      </c>
      <c r="B8" s="84" t="str">
        <f>IF(NOMINA!B1="","",NOMINA!B1)</f>
        <v xml:space="preserve"> TORREZ CAMILA VICTORIA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73"/>
    </row>
    <row r="9" spans="1:15" ht="69" customHeight="1" x14ac:dyDescent="0.25">
      <c r="A9" s="74">
        <v>2</v>
      </c>
      <c r="B9" s="84" t="str">
        <f>IF(NOMINA!B2="","",NOMINA!B2)</f>
        <v>AZERO BLANCO SARAH JOYCE</v>
      </c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73"/>
    </row>
    <row r="10" spans="1:15" ht="69" customHeight="1" x14ac:dyDescent="0.25">
      <c r="A10" s="74">
        <v>3</v>
      </c>
      <c r="B10" s="84" t="str">
        <f>IF(NOMINA!B3="","",NOMINA!B3)</f>
        <v xml:space="preserve">BAUTISTA MITA RODRIGO </v>
      </c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73"/>
    </row>
    <row r="11" spans="1:15" ht="69" customHeight="1" x14ac:dyDescent="0.25">
      <c r="A11" s="74">
        <v>4</v>
      </c>
      <c r="B11" s="84" t="str">
        <f>IF(NOMINA!B4="","",NOMINA!B4)</f>
        <v>CANSECO PEREDO ANGELINA ISABELLA</v>
      </c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73"/>
    </row>
    <row r="12" spans="1:15" ht="69" customHeight="1" x14ac:dyDescent="0.25">
      <c r="A12" s="74">
        <v>5</v>
      </c>
      <c r="B12" s="84" t="str">
        <f>IF(NOMINA!B5="","",NOMINA!B5)</f>
        <v>CERVANTES GUTIERREZ LUIS FERNANDO</v>
      </c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73"/>
    </row>
    <row r="13" spans="1:15" ht="69" customHeight="1" x14ac:dyDescent="0.25">
      <c r="A13" s="74">
        <v>6</v>
      </c>
      <c r="B13" s="84" t="str">
        <f>IF(NOMINA!B6="","",NOMINA!B6)</f>
        <v>COLQUE QUENTA MICHELLE ANGELETH</v>
      </c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73"/>
    </row>
    <row r="14" spans="1:15" ht="69" customHeight="1" x14ac:dyDescent="0.25">
      <c r="A14" s="74">
        <v>7</v>
      </c>
      <c r="B14" s="84" t="str">
        <f>IF(NOMINA!B7="","",NOMINA!B7)</f>
        <v>CORDOVA MONTAÑO KENDALL MATIAS</v>
      </c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73"/>
    </row>
    <row r="15" spans="1:15" ht="69" customHeight="1" x14ac:dyDescent="0.25">
      <c r="A15" s="74">
        <v>8</v>
      </c>
      <c r="B15" s="84" t="str">
        <f>IF(NOMINA!B8="","",NOMINA!B8)</f>
        <v xml:space="preserve">CUCHALLO ALORAS CHRISTOPHER </v>
      </c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73"/>
    </row>
    <row r="16" spans="1:15" ht="69" customHeight="1" x14ac:dyDescent="0.25">
      <c r="A16" s="74">
        <v>9</v>
      </c>
      <c r="B16" s="84" t="str">
        <f>IF(NOMINA!B9="","",NOMINA!B9)</f>
        <v>DUARTE MELO ANA CLARA</v>
      </c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73"/>
    </row>
    <row r="17" spans="1:15" ht="69" customHeight="1" x14ac:dyDescent="0.25">
      <c r="A17" s="74">
        <v>10</v>
      </c>
      <c r="B17" s="84" t="str">
        <f>IF(NOMINA!B10="","",NOMINA!B10)</f>
        <v>GONZALES ROJAS ANTONELLA INDIRA</v>
      </c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73"/>
    </row>
    <row r="18" spans="1:15" ht="69" customHeight="1" x14ac:dyDescent="0.25">
      <c r="A18" s="74">
        <v>11</v>
      </c>
      <c r="B18" s="84" t="str">
        <f>IF(NOMINA!B11="","",NOMINA!B11)</f>
        <v>GUERRA PANTIGOSO ROGER ALEJANDRO</v>
      </c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73"/>
    </row>
    <row r="19" spans="1:15" ht="69" customHeight="1" x14ac:dyDescent="0.25">
      <c r="A19" s="74">
        <v>12</v>
      </c>
      <c r="B19" s="84" t="str">
        <f>IF(NOMINA!B12="","",NOMINA!B12)</f>
        <v>LEON GARNICA JUNIOR ISAIAS</v>
      </c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73"/>
    </row>
    <row r="20" spans="1:15" ht="69" customHeight="1" x14ac:dyDescent="0.25">
      <c r="A20" s="74">
        <v>13</v>
      </c>
      <c r="B20" s="84" t="str">
        <f>IF(NOMINA!B13="","",NOMINA!B13)</f>
        <v>MAMANI ESTRADA MARISOL CARMEN</v>
      </c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73"/>
    </row>
    <row r="21" spans="1:15" ht="69" customHeight="1" x14ac:dyDescent="0.25">
      <c r="A21" s="74">
        <v>14</v>
      </c>
      <c r="B21" s="84" t="str">
        <f>IF(NOMINA!B14="","",NOMINA!B14)</f>
        <v>MURILLO CALIZAYA DAVID GABRIEL</v>
      </c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73"/>
    </row>
    <row r="22" spans="1:15" ht="69" customHeight="1" x14ac:dyDescent="0.25">
      <c r="A22" s="74">
        <v>15</v>
      </c>
      <c r="B22" s="84" t="str">
        <f>IF(NOMINA!B15="","",NOMINA!B15)</f>
        <v xml:space="preserve">OROSCO LIMACHI ADRIAN </v>
      </c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73"/>
    </row>
    <row r="23" spans="1:15" ht="69" customHeight="1" x14ac:dyDescent="0.25">
      <c r="A23" s="74">
        <v>16</v>
      </c>
      <c r="B23" s="84" t="str">
        <f>IF(NOMINA!B16="","",NOMINA!B16)</f>
        <v xml:space="preserve">REINAGA CHOQUECALLATA DAYANA </v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73"/>
    </row>
    <row r="24" spans="1:15" ht="69" customHeight="1" x14ac:dyDescent="0.25">
      <c r="A24" s="74">
        <v>17</v>
      </c>
      <c r="B24" s="84" t="str">
        <f>IF(NOMINA!B17="","",NOMINA!B17)</f>
        <v>RIVERO VIDAL LUZ MARIA</v>
      </c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73"/>
    </row>
    <row r="25" spans="1:15" ht="69" customHeight="1" x14ac:dyDescent="0.25">
      <c r="A25" s="74">
        <v>18</v>
      </c>
      <c r="B25" s="84" t="str">
        <f>IF(NOMINA!B18="","",NOMINA!B18)</f>
        <v>ROJAS MESA KIMBERLYN DARLY</v>
      </c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73"/>
    </row>
    <row r="26" spans="1:15" ht="69" customHeight="1" x14ac:dyDescent="0.25">
      <c r="A26" s="74">
        <v>19</v>
      </c>
      <c r="B26" s="84" t="str">
        <f>IF(NOMINA!B19="","",NOMINA!B19)</f>
        <v>SOLIZ SAAVEDRA FERNANDO MARTIN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73"/>
    </row>
    <row r="27" spans="1:15" ht="69" customHeight="1" x14ac:dyDescent="0.25">
      <c r="A27" s="74">
        <v>20</v>
      </c>
      <c r="B27" s="84" t="str">
        <f>IF(NOMINA!B20="","",NOMINA!B20)</f>
        <v>VILLARROEL CAMPOS ISAIAS ORIOL</v>
      </c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73"/>
    </row>
    <row r="28" spans="1:15" ht="69" customHeight="1" x14ac:dyDescent="0.25">
      <c r="A28" s="74">
        <v>21</v>
      </c>
      <c r="B28" s="84" t="str">
        <f>IF(NOMINA!B21="","",NOMINA!B21)</f>
        <v xml:space="preserve">  </v>
      </c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73"/>
    </row>
    <row r="29" spans="1:15" ht="69" customHeight="1" x14ac:dyDescent="0.25">
      <c r="A29" s="74">
        <v>22</v>
      </c>
      <c r="B29" s="84" t="str">
        <f>IF(NOMINA!B22="","",NOMINA!B22)</f>
        <v xml:space="preserve">  </v>
      </c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73"/>
    </row>
    <row r="30" spans="1:15" ht="69" customHeight="1" x14ac:dyDescent="0.25">
      <c r="A30" s="74">
        <v>23</v>
      </c>
      <c r="B30" s="84" t="str">
        <f>IF(NOMINA!B23="","",NOMINA!B23)</f>
        <v xml:space="preserve">  </v>
      </c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73"/>
    </row>
    <row r="31" spans="1:15" ht="69" customHeight="1" x14ac:dyDescent="0.25">
      <c r="A31" s="74">
        <v>24</v>
      </c>
      <c r="B31" s="84" t="str">
        <f>IF(NOMINA!B24="","",NOMINA!B24)</f>
        <v xml:space="preserve">  </v>
      </c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73"/>
    </row>
    <row r="32" spans="1:15" ht="69" customHeight="1" x14ac:dyDescent="0.25">
      <c r="A32" s="74">
        <v>25</v>
      </c>
      <c r="B32" s="84" t="str">
        <f>IF(NOMINA!B25="","",NOMINA!B25)</f>
        <v xml:space="preserve">  </v>
      </c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73"/>
    </row>
    <row r="33" spans="1:15" ht="69" hidden="1" customHeight="1" x14ac:dyDescent="0.25">
      <c r="A33" s="74">
        <v>26</v>
      </c>
      <c r="B33" s="84" t="str">
        <f>IF(NOMINA!B26="","",NOMINA!B26)</f>
        <v xml:space="preserve">  </v>
      </c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73"/>
    </row>
    <row r="34" spans="1:15" ht="69" hidden="1" customHeight="1" x14ac:dyDescent="0.25">
      <c r="A34" s="74">
        <v>27</v>
      </c>
      <c r="B34" s="84" t="str">
        <f>IF(NOMINA!B27="","",NOMINA!B27)</f>
        <v xml:space="preserve">  </v>
      </c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73"/>
    </row>
    <row r="35" spans="1:15" ht="69" hidden="1" customHeight="1" x14ac:dyDescent="0.25">
      <c r="A35" s="74">
        <v>28</v>
      </c>
      <c r="B35" s="84" t="str">
        <f>IF(NOMINA!B28="","",NOMINA!B28)</f>
        <v xml:space="preserve">  </v>
      </c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73"/>
    </row>
    <row r="36" spans="1:15" ht="69" hidden="1" customHeight="1" x14ac:dyDescent="0.25">
      <c r="A36" s="74">
        <v>29</v>
      </c>
      <c r="B36" s="84" t="str">
        <f>IF(NOMINA!B29="","",NOMINA!B29)</f>
        <v xml:space="preserve">  </v>
      </c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73"/>
    </row>
    <row r="37" spans="1:15" ht="69" hidden="1" customHeight="1" x14ac:dyDescent="0.25">
      <c r="A37" s="74">
        <v>30</v>
      </c>
      <c r="B37" s="84" t="str">
        <f>IF(NOMINA!B30="","",NOMINA!B30)</f>
        <v xml:space="preserve">  </v>
      </c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73"/>
    </row>
    <row r="38" spans="1:15" ht="69" hidden="1" customHeight="1" x14ac:dyDescent="0.25">
      <c r="A38" s="74">
        <v>31</v>
      </c>
      <c r="B38" s="84" t="str">
        <f>IF(NOMINA!B31="","",NOMINA!B31)</f>
        <v xml:space="preserve">  </v>
      </c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73"/>
    </row>
    <row r="39" spans="1:15" ht="69" hidden="1" customHeight="1" x14ac:dyDescent="0.25">
      <c r="A39" s="74">
        <v>32</v>
      </c>
      <c r="B39" s="84" t="str">
        <f>IF(NOMINA!B32="","",NOMINA!B32)</f>
        <v xml:space="preserve">  </v>
      </c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73"/>
    </row>
    <row r="40" spans="1:15" ht="69" hidden="1" customHeight="1" x14ac:dyDescent="0.25">
      <c r="A40" s="74">
        <v>33</v>
      </c>
      <c r="B40" s="84" t="str">
        <f>IF(NOMINA!B33="","",NOMINA!B33)</f>
        <v xml:space="preserve">  </v>
      </c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73"/>
    </row>
    <row r="41" spans="1:15" ht="69" hidden="1" customHeight="1" x14ac:dyDescent="0.25">
      <c r="A41" s="74">
        <v>34</v>
      </c>
      <c r="B41" s="84" t="str">
        <f>IF(NOMINA!B34="","",NOMINA!B34)</f>
        <v xml:space="preserve">  </v>
      </c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73"/>
    </row>
    <row r="42" spans="1:15" ht="69" hidden="1" customHeight="1" x14ac:dyDescent="0.25">
      <c r="A42" s="74">
        <v>35</v>
      </c>
      <c r="B42" s="84" t="str">
        <f>IF(NOMINA!B35="","",NOMINA!B35)</f>
        <v xml:space="preserve">  </v>
      </c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73"/>
    </row>
    <row r="43" spans="1:15" ht="69" hidden="1" customHeight="1" x14ac:dyDescent="0.25">
      <c r="A43" s="74">
        <v>36</v>
      </c>
      <c r="B43" s="84" t="str">
        <f>IF(NOMINA!B36="","",NOMINA!B36)</f>
        <v xml:space="preserve">  </v>
      </c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73"/>
    </row>
    <row r="44" spans="1:15" ht="69" hidden="1" customHeight="1" x14ac:dyDescent="0.25">
      <c r="A44" s="74">
        <v>37</v>
      </c>
      <c r="B44" s="84" t="str">
        <f>IF(NOMINA!B37="","",NOMINA!B37)</f>
        <v xml:space="preserve">  </v>
      </c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73"/>
    </row>
    <row r="45" spans="1:15" ht="69" hidden="1" customHeight="1" x14ac:dyDescent="0.25">
      <c r="A45" s="74">
        <v>38</v>
      </c>
      <c r="B45" s="84" t="str">
        <f>IF(NOMINA!B38="","",NOMINA!B38)</f>
        <v xml:space="preserve">  </v>
      </c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73"/>
    </row>
    <row r="46" spans="1:15" ht="69" hidden="1" customHeight="1" x14ac:dyDescent="0.25">
      <c r="A46" s="74">
        <v>39</v>
      </c>
      <c r="B46" s="84" t="str">
        <f>IF(NOMINA!B39="","",NOMINA!B39)</f>
        <v xml:space="preserve">  </v>
      </c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73"/>
    </row>
    <row r="47" spans="1:15" ht="69" hidden="1" customHeight="1" x14ac:dyDescent="0.25">
      <c r="A47" s="74">
        <v>40</v>
      </c>
      <c r="B47" s="84" t="str">
        <f>IF(NOMINA!B40="","",NOMINA!B40)</f>
        <v xml:space="preserve">  </v>
      </c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73"/>
    </row>
    <row r="48" spans="1:15" ht="69" hidden="1" customHeight="1" x14ac:dyDescent="0.25">
      <c r="A48" s="74">
        <v>41</v>
      </c>
      <c r="B48" s="84" t="str">
        <f>IF(NOMINA!B41="","",NOMINA!B41)</f>
        <v xml:space="preserve">  </v>
      </c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73"/>
    </row>
    <row r="49" spans="1:15" ht="70.5" hidden="1" customHeight="1" x14ac:dyDescent="0.25">
      <c r="A49" s="74">
        <v>42</v>
      </c>
      <c r="B49" s="84" t="str">
        <f>IF(NOMINA!B42="","",NOMINA!B42)</f>
        <v xml:space="preserve">  </v>
      </c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73"/>
    </row>
    <row r="50" spans="1:15" ht="63" hidden="1" customHeight="1" x14ac:dyDescent="0.25">
      <c r="A50" s="74">
        <v>43</v>
      </c>
      <c r="B50" s="84" t="str">
        <f>IF(NOMINA!B43="","",NOMINA!B43)</f>
        <v xml:space="preserve">  </v>
      </c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73"/>
    </row>
    <row r="51" spans="1:15" ht="63" hidden="1" customHeight="1" x14ac:dyDescent="0.25">
      <c r="A51" s="74">
        <v>44</v>
      </c>
      <c r="B51" s="84" t="str">
        <f>IF(NOMINA!B44="","",NOMINA!B44)</f>
        <v xml:space="preserve">  </v>
      </c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73"/>
    </row>
    <row r="52" spans="1:15" ht="63" hidden="1" customHeight="1" x14ac:dyDescent="0.25">
      <c r="A52" s="74">
        <v>45</v>
      </c>
      <c r="B52" s="84" t="str">
        <f>IF(NOMINA!B45="","",NOMINA!B45)</f>
        <v xml:space="preserve">  </v>
      </c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73"/>
    </row>
  </sheetData>
  <sheetProtection selectLockedCells="1"/>
  <mergeCells count="1">
    <mergeCell ref="A2:O2"/>
  </mergeCells>
  <pageMargins left="0.45473484848484846" right="0.26620370370370372" top="0.39370078740157483" bottom="0.39370078740157483" header="0.31496062992125984" footer="0.31496062992125984"/>
  <pageSetup scale="90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Hoja32">
    <tabColor rgb="FFFFC000"/>
    <pageSetUpPr fitToPage="1"/>
  </sheetPr>
  <dimension ref="A1:F38"/>
  <sheetViews>
    <sheetView view="pageLayout" zoomScaleNormal="100" workbookViewId="0">
      <selection activeCell="E35" sqref="E35"/>
    </sheetView>
  </sheetViews>
  <sheetFormatPr baseColWidth="10" defaultRowHeight="15" x14ac:dyDescent="0.25"/>
  <cols>
    <col min="1" max="1" width="14.140625" customWidth="1"/>
    <col min="2" max="2" width="17.5703125" customWidth="1"/>
    <col min="3" max="3" width="73.7109375" customWidth="1"/>
    <col min="4" max="5" width="17" customWidth="1"/>
    <col min="6" max="6" width="3.42578125" customWidth="1"/>
    <col min="7" max="10" width="3.140625" customWidth="1"/>
    <col min="11" max="13" width="3.28515625" customWidth="1"/>
  </cols>
  <sheetData>
    <row r="1" spans="1:6" ht="18.75" x14ac:dyDescent="0.3">
      <c r="A1" s="21" t="str">
        <f>NOMINA!$F$1</f>
        <v>U.E. "BEATRIZ HARTMANN DE BEDREGAL"</v>
      </c>
      <c r="B1" s="22"/>
      <c r="C1" s="22"/>
      <c r="D1" s="85" t="s">
        <v>171</v>
      </c>
      <c r="E1" s="22"/>
      <c r="F1" s="22"/>
    </row>
    <row r="2" spans="1:6" ht="27.75" customHeight="1" x14ac:dyDescent="0.25">
      <c r="A2" s="498" t="s">
        <v>149</v>
      </c>
      <c r="B2" s="498"/>
      <c r="C2" s="498"/>
      <c r="D2" s="498"/>
      <c r="E2" s="498"/>
      <c r="F2" s="22"/>
    </row>
    <row r="3" spans="1:6" ht="15" customHeight="1" x14ac:dyDescent="0.25">
      <c r="A3" s="23" t="str">
        <f>NOMINA!$C$1</f>
        <v>PROFESOR(A): SARA VALDIVIA ARANCIBIA</v>
      </c>
      <c r="B3" s="22"/>
      <c r="C3" s="22"/>
      <c r="D3" s="23" t="str">
        <f>NOMINA!$C$2</f>
        <v>CURSO: 5º "A" PRIMARIA</v>
      </c>
      <c r="E3" s="22"/>
      <c r="F3" s="22"/>
    </row>
    <row r="4" spans="1:6" ht="12" customHeight="1" x14ac:dyDescent="0.25">
      <c r="A4" s="23"/>
      <c r="B4" s="23"/>
      <c r="C4" s="86"/>
      <c r="D4" s="86"/>
      <c r="E4" s="23"/>
      <c r="F4" s="22"/>
    </row>
    <row r="5" spans="1:6" ht="18.75" customHeight="1" x14ac:dyDescent="0.3">
      <c r="A5" s="85" t="s">
        <v>148</v>
      </c>
      <c r="B5" s="23"/>
      <c r="C5" s="86"/>
      <c r="D5" s="86"/>
      <c r="E5" s="23"/>
      <c r="F5" s="22"/>
    </row>
    <row r="6" spans="1:6" ht="11.25" customHeight="1" x14ac:dyDescent="0.25">
      <c r="A6" s="22"/>
      <c r="B6" s="22"/>
      <c r="C6" s="22"/>
      <c r="D6" s="22"/>
      <c r="E6" s="22"/>
      <c r="F6" s="22"/>
    </row>
    <row r="7" spans="1:6" ht="41.25" customHeight="1" x14ac:dyDescent="0.25">
      <c r="A7" s="6" t="s">
        <v>22</v>
      </c>
      <c r="B7" s="8" t="s">
        <v>105</v>
      </c>
      <c r="C7" s="7" t="s">
        <v>106</v>
      </c>
      <c r="D7" s="9" t="s">
        <v>107</v>
      </c>
      <c r="E7" s="10" t="s">
        <v>108</v>
      </c>
    </row>
    <row r="8" spans="1:6" ht="22.5" customHeight="1" x14ac:dyDescent="0.25">
      <c r="A8" s="12"/>
      <c r="B8" s="13"/>
      <c r="C8" s="13"/>
      <c r="D8" s="13"/>
      <c r="E8" s="14"/>
    </row>
    <row r="9" spans="1:6" ht="22.5" customHeight="1" x14ac:dyDescent="0.25">
      <c r="A9" s="15"/>
      <c r="B9" s="16"/>
      <c r="C9" s="16"/>
      <c r="D9" s="16"/>
      <c r="E9" s="17"/>
    </row>
    <row r="10" spans="1:6" ht="22.5" customHeight="1" x14ac:dyDescent="0.25">
      <c r="A10" s="15"/>
      <c r="B10" s="16"/>
      <c r="C10" s="16"/>
      <c r="D10" s="16"/>
      <c r="E10" s="17"/>
    </row>
    <row r="11" spans="1:6" ht="22.5" customHeight="1" x14ac:dyDescent="0.25">
      <c r="A11" s="15"/>
      <c r="B11" s="16"/>
      <c r="C11" s="16"/>
      <c r="D11" s="16"/>
      <c r="E11" s="17"/>
    </row>
    <row r="12" spans="1:6" ht="22.5" customHeight="1" x14ac:dyDescent="0.25">
      <c r="A12" s="15"/>
      <c r="B12" s="16"/>
      <c r="C12" s="16"/>
      <c r="D12" s="16"/>
      <c r="E12" s="17"/>
    </row>
    <row r="13" spans="1:6" ht="22.5" customHeight="1" x14ac:dyDescent="0.25">
      <c r="A13" s="15"/>
      <c r="B13" s="16"/>
      <c r="C13" s="16"/>
      <c r="D13" s="16"/>
      <c r="E13" s="17"/>
    </row>
    <row r="14" spans="1:6" ht="22.5" customHeight="1" x14ac:dyDescent="0.25">
      <c r="A14" s="15"/>
      <c r="B14" s="16"/>
      <c r="C14" s="16"/>
      <c r="D14" s="16"/>
      <c r="E14" s="17"/>
    </row>
    <row r="15" spans="1:6" ht="22.5" customHeight="1" x14ac:dyDescent="0.25">
      <c r="A15" s="15"/>
      <c r="B15" s="16"/>
      <c r="C15" s="16"/>
      <c r="D15" s="16"/>
      <c r="E15" s="17"/>
    </row>
    <row r="16" spans="1:6" ht="22.5" customHeight="1" x14ac:dyDescent="0.25">
      <c r="A16" s="15"/>
      <c r="B16" s="16"/>
      <c r="C16" s="16"/>
      <c r="D16" s="16"/>
      <c r="E16" s="17"/>
    </row>
    <row r="17" spans="1:5" ht="22.5" customHeight="1" x14ac:dyDescent="0.25">
      <c r="A17" s="15"/>
      <c r="B17" s="16"/>
      <c r="C17" s="16"/>
      <c r="D17" s="16"/>
      <c r="E17" s="17"/>
    </row>
    <row r="18" spans="1:5" ht="22.5" customHeight="1" x14ac:dyDescent="0.25">
      <c r="A18" s="15"/>
      <c r="B18" s="16"/>
      <c r="C18" s="16"/>
      <c r="D18" s="16"/>
      <c r="E18" s="17"/>
    </row>
    <row r="19" spans="1:5" ht="22.5" customHeight="1" x14ac:dyDescent="0.25">
      <c r="A19" s="15"/>
      <c r="B19" s="16"/>
      <c r="C19" s="16"/>
      <c r="D19" s="16"/>
      <c r="E19" s="17"/>
    </row>
    <row r="20" spans="1:5" ht="22.5" customHeight="1" x14ac:dyDescent="0.25">
      <c r="A20" s="15"/>
      <c r="B20" s="16"/>
      <c r="C20" s="16"/>
      <c r="D20" s="16"/>
      <c r="E20" s="17"/>
    </row>
    <row r="21" spans="1:5" ht="22.5" customHeight="1" x14ac:dyDescent="0.25">
      <c r="A21" s="15"/>
      <c r="B21" s="16"/>
      <c r="C21" s="16"/>
      <c r="D21" s="16"/>
      <c r="E21" s="17"/>
    </row>
    <row r="22" spans="1:5" ht="22.5" customHeight="1" x14ac:dyDescent="0.25">
      <c r="A22" s="15"/>
      <c r="B22" s="16"/>
      <c r="C22" s="16"/>
      <c r="D22" s="16"/>
      <c r="E22" s="17"/>
    </row>
    <row r="23" spans="1:5" ht="22.5" customHeight="1" x14ac:dyDescent="0.25">
      <c r="A23" s="15"/>
      <c r="B23" s="16"/>
      <c r="C23" s="16"/>
      <c r="D23" s="16"/>
      <c r="E23" s="17"/>
    </row>
    <row r="24" spans="1:5" ht="22.5" hidden="1" customHeight="1" x14ac:dyDescent="0.25">
      <c r="A24" s="15"/>
      <c r="B24" s="16"/>
      <c r="C24" s="16"/>
      <c r="D24" s="16"/>
      <c r="E24" s="17"/>
    </row>
    <row r="25" spans="1:5" ht="22.5" hidden="1" customHeight="1" x14ac:dyDescent="0.25">
      <c r="A25" s="15"/>
      <c r="B25" s="16"/>
      <c r="C25" s="16"/>
      <c r="D25" s="16"/>
      <c r="E25" s="17"/>
    </row>
    <row r="26" spans="1:5" ht="22.5" hidden="1" customHeight="1" x14ac:dyDescent="0.25">
      <c r="A26" s="15"/>
      <c r="B26" s="16"/>
      <c r="C26" s="16"/>
      <c r="D26" s="16"/>
      <c r="E26" s="17"/>
    </row>
    <row r="27" spans="1:5" ht="22.5" hidden="1" customHeight="1" x14ac:dyDescent="0.25">
      <c r="A27" s="15"/>
      <c r="B27" s="16"/>
      <c r="C27" s="16"/>
      <c r="D27" s="16"/>
      <c r="E27" s="17"/>
    </row>
    <row r="28" spans="1:5" ht="22.5" hidden="1" customHeight="1" x14ac:dyDescent="0.25">
      <c r="A28" s="15"/>
      <c r="B28" s="16"/>
      <c r="C28" s="16"/>
      <c r="D28" s="16"/>
      <c r="E28" s="17"/>
    </row>
    <row r="29" spans="1:5" ht="22.5" hidden="1" customHeight="1" x14ac:dyDescent="0.25">
      <c r="A29" s="15"/>
      <c r="B29" s="16"/>
      <c r="C29" s="16"/>
      <c r="D29" s="16"/>
      <c r="E29" s="17"/>
    </row>
    <row r="30" spans="1:5" ht="22.5" hidden="1" customHeight="1" x14ac:dyDescent="0.25">
      <c r="A30" s="15"/>
      <c r="B30" s="16"/>
      <c r="C30" s="16"/>
      <c r="D30" s="16"/>
      <c r="E30" s="17"/>
    </row>
    <row r="31" spans="1:5" ht="22.5" hidden="1" customHeight="1" x14ac:dyDescent="0.25">
      <c r="A31" s="15"/>
      <c r="B31" s="16"/>
      <c r="C31" s="16"/>
      <c r="D31" s="16"/>
      <c r="E31" s="17"/>
    </row>
    <row r="32" spans="1:5" ht="22.5" customHeight="1" x14ac:dyDescent="0.25">
      <c r="A32" s="15"/>
      <c r="B32" s="16"/>
      <c r="C32" s="16"/>
      <c r="D32" s="16"/>
      <c r="E32" s="17"/>
    </row>
    <row r="33" spans="1:6" ht="22.5" customHeight="1" x14ac:dyDescent="0.25">
      <c r="A33" s="18"/>
      <c r="B33" s="19"/>
      <c r="C33" s="19"/>
      <c r="D33" s="19"/>
      <c r="E33" s="20"/>
    </row>
    <row r="34" spans="1:6" x14ac:dyDescent="0.25">
      <c r="A34" s="22"/>
      <c r="B34" s="22"/>
      <c r="C34" s="22"/>
      <c r="D34" s="22"/>
      <c r="E34" s="22"/>
      <c r="F34" s="22"/>
    </row>
    <row r="35" spans="1:6" x14ac:dyDescent="0.25">
      <c r="A35" s="22"/>
      <c r="B35" s="22"/>
      <c r="C35" s="22"/>
      <c r="D35" s="22"/>
      <c r="E35" s="22"/>
      <c r="F35" s="22"/>
    </row>
    <row r="36" spans="1:6" x14ac:dyDescent="0.25">
      <c r="A36" s="22"/>
      <c r="B36" s="22"/>
      <c r="C36" s="22"/>
      <c r="D36" s="22"/>
      <c r="E36" s="22"/>
      <c r="F36" s="22"/>
    </row>
    <row r="37" spans="1:6" x14ac:dyDescent="0.25">
      <c r="A37" s="22"/>
      <c r="B37" s="22"/>
      <c r="C37" s="22"/>
      <c r="D37" s="22"/>
      <c r="E37" s="22"/>
      <c r="F37" s="22"/>
    </row>
    <row r="38" spans="1:6" x14ac:dyDescent="0.25">
      <c r="A38" s="22"/>
      <c r="B38" s="22"/>
      <c r="C38" s="22"/>
      <c r="D38" s="22"/>
      <c r="E38" s="22"/>
      <c r="F38" s="22"/>
    </row>
  </sheetData>
  <sheetProtection selectLockedCells="1"/>
  <mergeCells count="1">
    <mergeCell ref="A2:E2"/>
  </mergeCells>
  <printOptions horizontalCentered="1"/>
  <pageMargins left="0.23622047244094491" right="0.23622047244094491" top="0.35433070866141736" bottom="0.55118110236220474" header="0.31496062992125984" footer="0.31496062992125984"/>
  <pageSetup scale="9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theme="9" tint="-0.499984740745262"/>
    <pageSetUpPr fitToPage="1"/>
  </sheetPr>
  <dimension ref="A1:Y41"/>
  <sheetViews>
    <sheetView view="pageBreakPreview" zoomScaleNormal="100" zoomScaleSheetLayoutView="100" zoomScalePageLayoutView="90" workbookViewId="0">
      <selection activeCell="O11" sqref="O11"/>
    </sheetView>
  </sheetViews>
  <sheetFormatPr baseColWidth="10" defaultRowHeight="15" x14ac:dyDescent="0.25"/>
  <cols>
    <col min="1" max="1" width="6.5703125" customWidth="1"/>
    <col min="2" max="19" width="6" customWidth="1"/>
    <col min="20" max="20" width="7.85546875" customWidth="1"/>
    <col min="21" max="23" width="6" customWidth="1"/>
    <col min="24" max="24" width="7.85546875" customWidth="1"/>
    <col min="25" max="25" width="2.7109375" style="22" customWidth="1"/>
    <col min="26" max="41" width="2.7109375" customWidth="1"/>
  </cols>
  <sheetData>
    <row r="1" spans="1:24" x14ac:dyDescent="0.25">
      <c r="A1" s="21" t="str">
        <f>NOMINA!$F$1</f>
        <v>U.E. "BEATRIZ HARTMANN DE BEDREGAL"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S1" s="22"/>
      <c r="T1" s="22"/>
      <c r="U1" s="22"/>
      <c r="V1" s="26" t="str">
        <f>NOMINA!$C$4</f>
        <v>GESTIÓN: 2024</v>
      </c>
      <c r="W1" s="22"/>
      <c r="X1" s="22"/>
    </row>
    <row r="2" spans="1:24" ht="8.25" customHeight="1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</row>
    <row r="3" spans="1:24" ht="30" x14ac:dyDescent="0.4">
      <c r="A3" s="355" t="s">
        <v>109</v>
      </c>
      <c r="B3" s="355"/>
      <c r="C3" s="355"/>
      <c r="D3" s="355"/>
      <c r="E3" s="355"/>
      <c r="F3" s="355"/>
      <c r="G3" s="355"/>
      <c r="H3" s="355"/>
      <c r="I3" s="355"/>
      <c r="J3" s="355"/>
      <c r="K3" s="355"/>
      <c r="L3" s="355"/>
      <c r="M3" s="355"/>
      <c r="N3" s="355"/>
      <c r="O3" s="355"/>
      <c r="P3" s="355"/>
      <c r="Q3" s="355"/>
      <c r="R3" s="355"/>
      <c r="S3" s="355"/>
      <c r="T3" s="355"/>
      <c r="U3" s="355"/>
      <c r="V3" s="355"/>
      <c r="W3" s="355"/>
      <c r="X3" s="355"/>
    </row>
    <row r="4" spans="1:24" ht="6.75" customHeight="1" x14ac:dyDescent="0.35">
      <c r="A4" s="14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</row>
    <row r="5" spans="1:24" ht="25.5" customHeight="1" x14ac:dyDescent="0.35">
      <c r="A5" s="144"/>
      <c r="B5" s="144"/>
      <c r="C5" s="144"/>
      <c r="D5" s="144"/>
      <c r="E5" s="144"/>
      <c r="F5" s="144"/>
      <c r="G5" s="357" t="s">
        <v>208</v>
      </c>
      <c r="H5" s="357"/>
      <c r="I5" s="357"/>
      <c r="J5" s="357"/>
      <c r="K5" s="357"/>
      <c r="L5" s="357"/>
      <c r="M5" s="357"/>
      <c r="N5" s="357"/>
      <c r="O5" s="357"/>
      <c r="P5" s="357"/>
      <c r="Q5" s="357"/>
      <c r="R5" s="357"/>
      <c r="S5" s="357"/>
      <c r="T5" s="236"/>
      <c r="U5" s="144"/>
      <c r="V5" s="144"/>
      <c r="W5" s="144"/>
      <c r="X5" s="144"/>
    </row>
    <row r="6" spans="1:24" ht="4.5" customHeight="1" x14ac:dyDescent="0.35">
      <c r="A6" s="144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</row>
    <row r="7" spans="1:24" ht="20.25" customHeight="1" x14ac:dyDescent="0.25">
      <c r="A7" s="22"/>
      <c r="B7" s="25" t="str">
        <f>NOMINA!$C$1</f>
        <v>PROFESOR(A): SARA VALDIVIA ARANCIBIA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6" t="str">
        <f>NOMINA!$C$2</f>
        <v>CURSO: 5º "A" PRIMARIA</v>
      </c>
      <c r="T7" s="26"/>
      <c r="U7" s="22"/>
      <c r="V7" s="22"/>
    </row>
    <row r="8" spans="1:24" ht="9.75" customHeight="1" x14ac:dyDescent="0.2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 spans="1:24" ht="29.25" customHeight="1" x14ac:dyDescent="0.25">
      <c r="A9" s="240"/>
      <c r="B9" s="356" t="s">
        <v>24</v>
      </c>
      <c r="C9" s="356"/>
      <c r="D9" s="356"/>
      <c r="E9" s="356" t="s">
        <v>110</v>
      </c>
      <c r="F9" s="356"/>
      <c r="G9" s="356"/>
      <c r="H9" s="356" t="s">
        <v>27</v>
      </c>
      <c r="I9" s="356"/>
      <c r="J9" s="356"/>
      <c r="K9" s="356" t="s">
        <v>209</v>
      </c>
      <c r="L9" s="356"/>
      <c r="M9" s="356"/>
      <c r="N9" s="356" t="s">
        <v>28</v>
      </c>
      <c r="O9" s="356"/>
      <c r="P9" s="356"/>
      <c r="Q9" s="358" t="s">
        <v>29</v>
      </c>
      <c r="R9" s="359"/>
      <c r="S9" s="359"/>
      <c r="T9" s="360"/>
      <c r="U9" s="358" t="s">
        <v>111</v>
      </c>
      <c r="V9" s="359"/>
      <c r="W9" s="359"/>
      <c r="X9" s="360"/>
    </row>
    <row r="10" spans="1:24" ht="41.25" customHeight="1" x14ac:dyDescent="0.25">
      <c r="A10" s="361"/>
      <c r="B10" s="280" t="s">
        <v>185</v>
      </c>
      <c r="C10" s="280" t="s">
        <v>26</v>
      </c>
      <c r="D10" s="280" t="s">
        <v>112</v>
      </c>
      <c r="E10" s="28" t="s">
        <v>185</v>
      </c>
      <c r="F10" s="28" t="s">
        <v>26</v>
      </c>
      <c r="G10" s="28" t="s">
        <v>112</v>
      </c>
      <c r="H10" s="281" t="s">
        <v>185</v>
      </c>
      <c r="I10" s="281" t="s">
        <v>26</v>
      </c>
      <c r="J10" s="281" t="s">
        <v>112</v>
      </c>
      <c r="K10" s="280" t="s">
        <v>185</v>
      </c>
      <c r="L10" s="280" t="s">
        <v>26</v>
      </c>
      <c r="M10" s="280" t="s">
        <v>112</v>
      </c>
      <c r="N10" s="27" t="s">
        <v>185</v>
      </c>
      <c r="O10" s="27" t="s">
        <v>26</v>
      </c>
      <c r="P10" s="27" t="s">
        <v>112</v>
      </c>
      <c r="Q10" s="282" t="s">
        <v>185</v>
      </c>
      <c r="R10" s="282" t="s">
        <v>26</v>
      </c>
      <c r="S10" s="282" t="s">
        <v>112</v>
      </c>
      <c r="T10" s="282" t="s">
        <v>126</v>
      </c>
      <c r="U10" s="283" t="s">
        <v>185</v>
      </c>
      <c r="V10" s="283" t="s">
        <v>26</v>
      </c>
      <c r="W10" s="283" t="s">
        <v>112</v>
      </c>
      <c r="X10" s="283" t="s">
        <v>126</v>
      </c>
    </row>
    <row r="11" spans="1:24" ht="41.25" customHeight="1" x14ac:dyDescent="0.25">
      <c r="A11" s="361"/>
      <c r="B11" s="145">
        <f>COUNTIF('FILIACIÓN '!K8:K52,"F")</f>
        <v>10</v>
      </c>
      <c r="C11" s="145">
        <f>COUNTIF('FILIACIÓN '!K8:K52,"M")</f>
        <v>10</v>
      </c>
      <c r="D11" s="241">
        <f>SUM(B11:C11)</f>
        <v>20</v>
      </c>
      <c r="E11" s="243"/>
      <c r="F11" s="243"/>
      <c r="G11" s="145">
        <f>SUM(E11:F11)</f>
        <v>0</v>
      </c>
      <c r="H11" s="243"/>
      <c r="I11" s="243"/>
      <c r="J11" s="145">
        <f>SUM(H11:I11)</f>
        <v>0</v>
      </c>
      <c r="K11" s="243"/>
      <c r="L11" s="243"/>
      <c r="M11" s="241">
        <f>SUM(K11:L11)</f>
        <v>0</v>
      </c>
      <c r="N11" s="145">
        <f>B11-(E11+H11)+K11</f>
        <v>10</v>
      </c>
      <c r="O11" s="145">
        <f>C11-(F11+I11)+L11</f>
        <v>10</v>
      </c>
      <c r="P11" s="242">
        <f>IF(SUM(N11:O11)="","",SUM(N11:O11))</f>
        <v>20</v>
      </c>
      <c r="Q11" s="244"/>
      <c r="R11" s="244"/>
      <c r="S11" s="242">
        <f>IF(SUM(Q11:R11)="","",SUM(Q11:R11))</f>
        <v>0</v>
      </c>
      <c r="T11" s="314">
        <f>IFERROR(S11*100/P11,"")</f>
        <v>0</v>
      </c>
      <c r="U11" s="245"/>
      <c r="V11" s="245"/>
      <c r="W11" s="242">
        <f>IF(SUM(U11:V11)="","",SUM(U11:V11))</f>
        <v>0</v>
      </c>
      <c r="X11" s="314">
        <f>IFERROR(W11*100/P11,"")</f>
        <v>0</v>
      </c>
    </row>
    <row r="12" spans="1:24" x14ac:dyDescent="0.2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spans="1:24" ht="25.5" hidden="1" x14ac:dyDescent="0.35">
      <c r="A13" s="22"/>
      <c r="B13" s="22"/>
      <c r="C13" s="362" t="s">
        <v>113</v>
      </c>
      <c r="D13" s="362"/>
      <c r="E13" s="362"/>
      <c r="F13" s="362"/>
      <c r="G13" s="362"/>
      <c r="H13" s="362"/>
      <c r="I13" s="362"/>
      <c r="J13" s="362"/>
      <c r="K13" s="362"/>
      <c r="L13" s="362"/>
      <c r="M13" s="362"/>
      <c r="N13" s="362"/>
      <c r="O13" s="362"/>
      <c r="P13" s="362"/>
      <c r="Q13" s="362"/>
      <c r="R13" s="362"/>
      <c r="S13" s="362"/>
      <c r="T13" s="362"/>
      <c r="U13" s="362"/>
      <c r="V13" s="362"/>
      <c r="W13" s="362"/>
      <c r="X13" s="362"/>
    </row>
    <row r="14" spans="1:24" hidden="1" x14ac:dyDescent="0.2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spans="1:24" ht="33" hidden="1" customHeight="1" x14ac:dyDescent="0.25">
      <c r="A15" s="22"/>
      <c r="B15" s="29"/>
      <c r="C15" s="363" t="s">
        <v>104</v>
      </c>
      <c r="D15" s="364" t="s">
        <v>114</v>
      </c>
      <c r="E15" s="364"/>
      <c r="F15" s="364"/>
      <c r="G15" s="364"/>
      <c r="H15" s="364"/>
      <c r="I15" s="364"/>
      <c r="J15" s="364"/>
      <c r="K15" s="364"/>
      <c r="L15" s="364"/>
      <c r="M15" s="364"/>
      <c r="N15" s="364"/>
      <c r="O15" s="364"/>
      <c r="P15" s="364"/>
      <c r="Q15" s="364"/>
      <c r="R15" s="364"/>
      <c r="S15" s="364"/>
      <c r="T15" s="364"/>
      <c r="U15" s="364"/>
      <c r="V15" s="364"/>
      <c r="W15" s="364"/>
      <c r="X15" s="238"/>
    </row>
    <row r="16" spans="1:24" ht="33" hidden="1" customHeight="1" x14ac:dyDescent="0.25">
      <c r="A16" s="22"/>
      <c r="B16" s="29"/>
      <c r="C16" s="363"/>
      <c r="D16" s="365"/>
      <c r="E16" s="366"/>
      <c r="F16" s="365"/>
      <c r="G16" s="366"/>
      <c r="H16" s="365"/>
      <c r="I16" s="366"/>
      <c r="J16" s="365"/>
      <c r="K16" s="367"/>
      <c r="L16" s="367"/>
      <c r="M16" s="367"/>
      <c r="N16" s="366"/>
      <c r="O16" s="365"/>
      <c r="P16" s="366"/>
      <c r="Q16" s="365"/>
      <c r="R16" s="366"/>
      <c r="S16" s="365"/>
      <c r="T16" s="367"/>
      <c r="U16" s="366"/>
      <c r="V16" s="365"/>
      <c r="W16" s="366"/>
      <c r="X16" s="239"/>
    </row>
    <row r="17" spans="1:24" ht="36" hidden="1" customHeight="1" x14ac:dyDescent="0.25">
      <c r="A17" s="22"/>
      <c r="B17" s="30"/>
      <c r="C17" s="31" t="s">
        <v>25</v>
      </c>
      <c r="D17" s="352"/>
      <c r="E17" s="353"/>
      <c r="F17" s="352"/>
      <c r="G17" s="353"/>
      <c r="H17" s="352"/>
      <c r="I17" s="353"/>
      <c r="J17" s="352"/>
      <c r="K17" s="354"/>
      <c r="L17" s="354"/>
      <c r="M17" s="354"/>
      <c r="N17" s="353"/>
      <c r="O17" s="352"/>
      <c r="P17" s="353"/>
      <c r="Q17" s="352"/>
      <c r="R17" s="353"/>
      <c r="S17" s="352"/>
      <c r="T17" s="354"/>
      <c r="U17" s="353"/>
      <c r="V17" s="352"/>
      <c r="W17" s="353"/>
      <c r="X17" s="237"/>
    </row>
    <row r="18" spans="1:24" ht="36" hidden="1" customHeight="1" x14ac:dyDescent="0.25">
      <c r="A18" s="22"/>
      <c r="B18" s="30"/>
      <c r="C18" s="32" t="s">
        <v>26</v>
      </c>
      <c r="D18" s="352"/>
      <c r="E18" s="353"/>
      <c r="F18" s="352"/>
      <c r="G18" s="353"/>
      <c r="H18" s="352"/>
      <c r="I18" s="353"/>
      <c r="J18" s="352"/>
      <c r="K18" s="354"/>
      <c r="L18" s="354"/>
      <c r="M18" s="354"/>
      <c r="N18" s="353"/>
      <c r="O18" s="352"/>
      <c r="P18" s="353"/>
      <c r="Q18" s="352"/>
      <c r="R18" s="353"/>
      <c r="S18" s="352"/>
      <c r="T18" s="354"/>
      <c r="U18" s="353"/>
      <c r="V18" s="352"/>
      <c r="W18" s="353"/>
      <c r="X18" s="237"/>
    </row>
    <row r="19" spans="1:24" ht="36" hidden="1" customHeight="1" x14ac:dyDescent="0.25">
      <c r="A19" s="22"/>
      <c r="B19" s="30"/>
      <c r="C19" s="33" t="s">
        <v>112</v>
      </c>
      <c r="D19" s="352">
        <f>SUM(D17:E18)</f>
        <v>0</v>
      </c>
      <c r="E19" s="353"/>
      <c r="F19" s="352">
        <f>SUM(F17:G18)</f>
        <v>0</v>
      </c>
      <c r="G19" s="353"/>
      <c r="H19" s="352">
        <f>SUM(H17:I18)</f>
        <v>0</v>
      </c>
      <c r="I19" s="353"/>
      <c r="J19" s="352">
        <f>SUM(J17:N18)</f>
        <v>0</v>
      </c>
      <c r="K19" s="354"/>
      <c r="L19" s="354"/>
      <c r="M19" s="354"/>
      <c r="N19" s="353"/>
      <c r="O19" s="352">
        <f>SUM(O17:P18)</f>
        <v>0</v>
      </c>
      <c r="P19" s="353"/>
      <c r="Q19" s="352">
        <f>SUM(Q17:R18)</f>
        <v>0</v>
      </c>
      <c r="R19" s="353"/>
      <c r="S19" s="352">
        <f>SUM(S17:U18)</f>
        <v>0</v>
      </c>
      <c r="T19" s="354"/>
      <c r="U19" s="353"/>
      <c r="V19" s="352">
        <f>SUM(V17:W18)</f>
        <v>0</v>
      </c>
      <c r="W19" s="353"/>
      <c r="X19" s="237"/>
    </row>
    <row r="20" spans="1:24" hidden="1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4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spans="1:24" x14ac:dyDescent="0.2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spans="1:24" x14ac:dyDescent="0.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spans="1:24" x14ac:dyDescent="0.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spans="1:24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spans="1:24" x14ac:dyDescent="0.2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spans="1:24" x14ac:dyDescent="0.25">
      <c r="A27" s="22"/>
      <c r="B27" s="22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2"/>
      <c r="S27" s="22"/>
      <c r="T27" s="22"/>
      <c r="U27" s="22"/>
      <c r="V27" s="22"/>
      <c r="W27" s="22"/>
      <c r="X27" s="22"/>
    </row>
    <row r="28" spans="1:24" x14ac:dyDescent="0.25">
      <c r="A28" s="22"/>
      <c r="B28" s="22"/>
      <c r="C28" s="24"/>
      <c r="D28" s="351"/>
      <c r="E28" s="351"/>
      <c r="F28" s="351"/>
      <c r="G28" s="351"/>
      <c r="H28" s="24"/>
      <c r="I28" s="24"/>
      <c r="J28" s="22"/>
      <c r="K28" s="22"/>
      <c r="L28" s="22"/>
      <c r="M28" s="22"/>
      <c r="N28" s="22"/>
      <c r="O28" s="22"/>
      <c r="P28" s="22"/>
      <c r="Q28" s="351"/>
      <c r="R28" s="351"/>
      <c r="S28" s="351"/>
      <c r="T28" s="351"/>
      <c r="U28" s="351"/>
      <c r="V28" s="24"/>
      <c r="W28" s="22"/>
      <c r="X28" s="22"/>
    </row>
    <row r="29" spans="1:24" x14ac:dyDescent="0.25">
      <c r="A29" s="22"/>
      <c r="B29" s="22"/>
      <c r="C29" s="24"/>
      <c r="D29" s="351"/>
      <c r="E29" s="351"/>
      <c r="F29" s="351"/>
      <c r="G29" s="351"/>
      <c r="H29" s="24"/>
      <c r="I29" s="24"/>
      <c r="J29" s="22"/>
      <c r="K29" s="22"/>
      <c r="L29" s="22"/>
      <c r="M29" s="22"/>
      <c r="N29" s="22"/>
      <c r="O29" s="22"/>
      <c r="P29" s="22"/>
      <c r="Q29" s="351"/>
      <c r="R29" s="351"/>
      <c r="S29" s="351"/>
      <c r="T29" s="351"/>
      <c r="U29" s="351"/>
      <c r="V29" s="24"/>
      <c r="W29" s="22"/>
      <c r="X29" s="22"/>
    </row>
    <row r="30" spans="1:24" x14ac:dyDescent="0.25">
      <c r="A30" s="22"/>
      <c r="B30" s="22"/>
      <c r="C30" s="24"/>
      <c r="D30" s="351"/>
      <c r="E30" s="351"/>
      <c r="F30" s="351"/>
      <c r="G30" s="351"/>
      <c r="H30" s="24"/>
      <c r="I30" s="24"/>
      <c r="J30" s="22"/>
      <c r="K30" s="22"/>
      <c r="L30" s="22"/>
      <c r="M30" s="22"/>
      <c r="N30" s="22"/>
      <c r="O30" s="22"/>
      <c r="P30" s="22"/>
      <c r="Q30" s="351"/>
      <c r="R30" s="351"/>
      <c r="S30" s="351"/>
      <c r="T30" s="351"/>
      <c r="U30" s="351"/>
      <c r="V30" s="24"/>
      <c r="W30" s="22"/>
      <c r="X30" s="22"/>
    </row>
    <row r="31" spans="1:24" x14ac:dyDescent="0.25">
      <c r="A31" s="22"/>
      <c r="B31" s="22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2"/>
      <c r="S31" s="22"/>
      <c r="T31" s="22"/>
      <c r="U31" s="22"/>
      <c r="V31" s="22"/>
      <c r="W31" s="22"/>
      <c r="X31" s="22"/>
    </row>
    <row r="32" spans="1:24" x14ac:dyDescent="0.25">
      <c r="A32" s="22"/>
      <c r="B32" s="22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2"/>
      <c r="S32" s="22"/>
      <c r="T32" s="22"/>
      <c r="U32" s="22"/>
      <c r="V32" s="22"/>
      <c r="W32" s="22"/>
      <c r="X32" s="22"/>
    </row>
    <row r="33" spans="1:24" x14ac:dyDescent="0.25">
      <c r="A33" s="22"/>
      <c r="B33" s="22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2"/>
      <c r="S33" s="22"/>
      <c r="T33" s="22"/>
      <c r="U33" s="22"/>
      <c r="V33" s="22"/>
      <c r="W33" s="22"/>
      <c r="X33" s="22"/>
    </row>
    <row r="34" spans="1:24" x14ac:dyDescent="0.25">
      <c r="A34" s="22"/>
      <c r="B34" s="22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2"/>
      <c r="S34" s="22"/>
      <c r="T34" s="22"/>
      <c r="U34" s="22"/>
      <c r="V34" s="22"/>
      <c r="W34" s="22"/>
      <c r="X34" s="22"/>
    </row>
    <row r="35" spans="1:24" x14ac:dyDescent="0.25">
      <c r="A35" s="22"/>
      <c r="B35" s="22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2"/>
      <c r="S35" s="22"/>
      <c r="T35" s="22"/>
      <c r="U35" s="22"/>
      <c r="V35" s="22"/>
      <c r="W35" s="22"/>
      <c r="X35" s="22"/>
    </row>
    <row r="36" spans="1:24" x14ac:dyDescent="0.2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spans="1:24" x14ac:dyDescent="0.2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spans="1:24" x14ac:dyDescent="0.2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spans="1:24" x14ac:dyDescent="0.2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spans="1:24" x14ac:dyDescent="0.2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spans="1:24" x14ac:dyDescent="0.2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</sheetData>
  <sheetProtection formatCells="0" formatColumns="0" formatRows="0" selectLockedCells="1"/>
  <mergeCells count="51">
    <mergeCell ref="A10:A11"/>
    <mergeCell ref="C13:X13"/>
    <mergeCell ref="C15:C16"/>
    <mergeCell ref="D15:W15"/>
    <mergeCell ref="D16:E16"/>
    <mergeCell ref="F16:G16"/>
    <mergeCell ref="H16:I16"/>
    <mergeCell ref="J16:N16"/>
    <mergeCell ref="O16:P16"/>
    <mergeCell ref="Q16:R16"/>
    <mergeCell ref="S16:U16"/>
    <mergeCell ref="V16:W16"/>
    <mergeCell ref="A3:X3"/>
    <mergeCell ref="B9:D9"/>
    <mergeCell ref="E9:G9"/>
    <mergeCell ref="H9:J9"/>
    <mergeCell ref="N9:P9"/>
    <mergeCell ref="G5:S5"/>
    <mergeCell ref="Q9:T9"/>
    <mergeCell ref="U9:X9"/>
    <mergeCell ref="K9:M9"/>
    <mergeCell ref="V17:W17"/>
    <mergeCell ref="D18:E18"/>
    <mergeCell ref="F18:G18"/>
    <mergeCell ref="H18:I18"/>
    <mergeCell ref="J18:N18"/>
    <mergeCell ref="O18:P18"/>
    <mergeCell ref="Q18:R18"/>
    <mergeCell ref="S18:U18"/>
    <mergeCell ref="V18:W18"/>
    <mergeCell ref="D17:E17"/>
    <mergeCell ref="F17:G17"/>
    <mergeCell ref="H17:I17"/>
    <mergeCell ref="J17:N17"/>
    <mergeCell ref="O17:P17"/>
    <mergeCell ref="Q17:R17"/>
    <mergeCell ref="S17:U17"/>
    <mergeCell ref="V19:W19"/>
    <mergeCell ref="D28:G28"/>
    <mergeCell ref="Q28:U28"/>
    <mergeCell ref="D19:E19"/>
    <mergeCell ref="F19:G19"/>
    <mergeCell ref="H19:I19"/>
    <mergeCell ref="J19:N19"/>
    <mergeCell ref="O19:P19"/>
    <mergeCell ref="D29:G29"/>
    <mergeCell ref="Q29:U29"/>
    <mergeCell ref="D30:G30"/>
    <mergeCell ref="Q30:U30"/>
    <mergeCell ref="Q19:R19"/>
    <mergeCell ref="S19:U19"/>
  </mergeCells>
  <conditionalFormatting sqref="D19:X19">
    <cfRule type="cellIs" dxfId="32" priority="4" operator="equal">
      <formula>0</formula>
    </cfRule>
  </conditionalFormatting>
  <conditionalFormatting sqref="S11:T11 G11 D11 W11:X11 J11:P11">
    <cfRule type="cellIs" dxfId="31" priority="3" operator="equal">
      <formula>0</formula>
    </cfRule>
  </conditionalFormatting>
  <conditionalFormatting sqref="B11:C11">
    <cfRule type="cellIs" dxfId="30" priority="2" operator="equal">
      <formula>0</formula>
    </cfRule>
  </conditionalFormatting>
  <printOptions horizontalCentered="1"/>
  <pageMargins left="0.39370078740157483" right="0.39370078740157483" top="0.82677165354330717" bottom="0.74803149606299213" header="0.31496062992125984" footer="0.31496062992125984"/>
  <pageSetup scale="86" orientation="landscape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>
    <tabColor theme="9" tint="-0.499984740745262"/>
    <pageSetUpPr fitToPage="1"/>
  </sheetPr>
  <dimension ref="A1:AG20"/>
  <sheetViews>
    <sheetView view="pageBreakPreview" zoomScaleNormal="100" zoomScaleSheetLayoutView="100" zoomScalePageLayoutView="80" workbookViewId="0">
      <selection activeCell="D7" sqref="D7"/>
    </sheetView>
  </sheetViews>
  <sheetFormatPr baseColWidth="10" defaultRowHeight="15" x14ac:dyDescent="0.25"/>
  <cols>
    <col min="1" max="1" width="11.85546875" style="1" customWidth="1"/>
    <col min="2" max="2" width="13.140625" customWidth="1"/>
    <col min="3" max="5" width="19.7109375" customWidth="1"/>
    <col min="6" max="6" width="21.5703125" customWidth="1"/>
    <col min="7" max="7" width="19.7109375" customWidth="1"/>
    <col min="8" max="8" width="7.5703125" customWidth="1"/>
    <col min="9" max="9" width="11.42578125" hidden="1" customWidth="1"/>
  </cols>
  <sheetData>
    <row r="1" spans="1:33" s="22" customFormat="1" x14ac:dyDescent="0.25">
      <c r="A1" s="21" t="str">
        <f>NOMINA!$F$1</f>
        <v>U.E. "BEATRIZ HARTMANN DE BEDREGAL"</v>
      </c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</row>
    <row r="2" spans="1:33" s="22" customFormat="1" ht="19.5" customHeight="1" x14ac:dyDescent="0.25">
      <c r="A2" s="368" t="s">
        <v>84</v>
      </c>
      <c r="B2" s="368"/>
      <c r="C2" s="368"/>
      <c r="D2" s="368"/>
      <c r="E2" s="368"/>
      <c r="F2" s="368"/>
      <c r="G2" s="368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</row>
    <row r="3" spans="1:33" s="22" customFormat="1" ht="17.25" customHeight="1" x14ac:dyDescent="0.25">
      <c r="A3" s="368"/>
      <c r="B3" s="368"/>
      <c r="C3" s="368"/>
      <c r="D3" s="368"/>
      <c r="E3" s="368"/>
      <c r="F3" s="368"/>
      <c r="G3" s="368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s="22" customFormat="1" ht="17.25" customHeight="1" x14ac:dyDescent="0.25">
      <c r="A4" s="23" t="str">
        <f>NOMINA!$C$1</f>
        <v>PROFESOR(A): SARA VALDIVIA ARANCIBIA</v>
      </c>
      <c r="B4" s="34"/>
      <c r="C4" s="34"/>
      <c r="D4" s="34"/>
      <c r="E4" s="23" t="str">
        <f>NOMINA!$C$2</f>
        <v>CURSO: 5º "A" PRIMARIA</v>
      </c>
      <c r="F4" s="34"/>
      <c r="G4" s="23" t="str">
        <f>NOMINA!$C$4</f>
        <v>GESTIÓN: 2024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</row>
    <row r="5" spans="1:33" s="22" customFormat="1" ht="17.25" customHeight="1" thickBot="1" x14ac:dyDescent="0.3">
      <c r="B5" s="35"/>
      <c r="C5" s="35"/>
      <c r="D5" s="35"/>
      <c r="E5" s="35"/>
      <c r="F5" s="35"/>
      <c r="G5" s="3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s="1" customFormat="1" ht="34.5" customHeight="1" thickBot="1" x14ac:dyDescent="0.3">
      <c r="A6" s="5" t="s">
        <v>85</v>
      </c>
      <c r="B6" s="149" t="s">
        <v>86</v>
      </c>
      <c r="C6" s="146" t="s">
        <v>87</v>
      </c>
      <c r="D6" s="147" t="s">
        <v>88</v>
      </c>
      <c r="E6" s="147" t="s">
        <v>116</v>
      </c>
      <c r="F6" s="147" t="s">
        <v>89</v>
      </c>
      <c r="G6" s="148" t="s">
        <v>90</v>
      </c>
      <c r="I6" s="197" t="s">
        <v>200</v>
      </c>
    </row>
    <row r="7" spans="1:33" ht="45" customHeight="1" x14ac:dyDescent="0.25">
      <c r="A7" s="107" t="s">
        <v>20</v>
      </c>
      <c r="B7" s="212" t="s">
        <v>206</v>
      </c>
      <c r="C7" s="198" t="s">
        <v>129</v>
      </c>
      <c r="D7" s="198" t="s">
        <v>164</v>
      </c>
      <c r="E7" s="198"/>
      <c r="F7" s="198"/>
      <c r="G7" s="198"/>
      <c r="I7" t="s">
        <v>202</v>
      </c>
    </row>
    <row r="8" spans="1:33" ht="45" customHeight="1" thickBot="1" x14ac:dyDescent="0.3">
      <c r="A8" s="108" t="s">
        <v>21</v>
      </c>
      <c r="B8" s="213"/>
      <c r="C8" s="199" t="s">
        <v>163</v>
      </c>
      <c r="D8" s="199"/>
      <c r="E8" s="199"/>
      <c r="F8" s="199"/>
      <c r="G8" s="199"/>
      <c r="I8" t="s">
        <v>163</v>
      </c>
    </row>
    <row r="9" spans="1:33" ht="39.950000000000003" customHeight="1" thickBot="1" x14ac:dyDescent="0.3">
      <c r="A9" s="109"/>
      <c r="B9" s="214"/>
      <c r="C9" s="369" t="s">
        <v>117</v>
      </c>
      <c r="D9" s="369"/>
      <c r="E9" s="369"/>
      <c r="F9" s="369"/>
      <c r="G9" s="370"/>
      <c r="I9" t="s">
        <v>127</v>
      </c>
    </row>
    <row r="10" spans="1:33" ht="45" customHeight="1" x14ac:dyDescent="0.25">
      <c r="A10" s="107" t="s">
        <v>91</v>
      </c>
      <c r="B10" s="212"/>
      <c r="C10" s="198"/>
      <c r="D10" s="198"/>
      <c r="E10" s="198"/>
      <c r="F10" s="198"/>
      <c r="G10" s="198"/>
      <c r="I10" t="s">
        <v>128</v>
      </c>
    </row>
    <row r="11" spans="1:33" ht="45" customHeight="1" thickBot="1" x14ac:dyDescent="0.3">
      <c r="A11" s="108" t="s">
        <v>92</v>
      </c>
      <c r="B11" s="213"/>
      <c r="C11" s="199"/>
      <c r="D11" s="199"/>
      <c r="E11" s="199"/>
      <c r="F11" s="199"/>
      <c r="G11" s="199"/>
      <c r="I11" t="s">
        <v>197</v>
      </c>
    </row>
    <row r="12" spans="1:33" ht="39.950000000000003" customHeight="1" thickBot="1" x14ac:dyDescent="0.3">
      <c r="A12" s="109"/>
      <c r="B12" s="214"/>
      <c r="C12" s="369" t="s">
        <v>117</v>
      </c>
      <c r="D12" s="369"/>
      <c r="E12" s="369"/>
      <c r="F12" s="369"/>
      <c r="G12" s="370"/>
      <c r="I12" t="s">
        <v>129</v>
      </c>
    </row>
    <row r="13" spans="1:33" ht="45" customHeight="1" x14ac:dyDescent="0.25">
      <c r="A13" s="110" t="s">
        <v>93</v>
      </c>
      <c r="B13" s="212"/>
      <c r="C13" s="198"/>
      <c r="D13" s="198"/>
      <c r="E13" s="198"/>
      <c r="F13" s="198"/>
      <c r="G13" s="198"/>
      <c r="I13" t="s">
        <v>198</v>
      </c>
    </row>
    <row r="14" spans="1:33" ht="45" customHeight="1" thickBot="1" x14ac:dyDescent="0.3">
      <c r="A14" s="111" t="s">
        <v>94</v>
      </c>
      <c r="B14" s="213"/>
      <c r="C14" s="199"/>
      <c r="D14" s="199"/>
      <c r="E14" s="199"/>
      <c r="F14" s="199"/>
      <c r="G14" s="199"/>
      <c r="I14" t="s">
        <v>164</v>
      </c>
    </row>
    <row r="15" spans="1:33" s="22" customFormat="1" x14ac:dyDescent="0.25">
      <c r="A15" s="30"/>
      <c r="H15"/>
      <c r="I15" t="s">
        <v>199</v>
      </c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s="22" customFormat="1" x14ac:dyDescent="0.25">
      <c r="A16" s="30"/>
      <c r="H16"/>
      <c r="I16" t="s">
        <v>201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</row>
    <row r="17" spans="1:33" s="22" customFormat="1" x14ac:dyDescent="0.25">
      <c r="A17" s="30"/>
      <c r="H17"/>
      <c r="I17" t="s">
        <v>203</v>
      </c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3" s="22" customFormat="1" x14ac:dyDescent="0.25">
      <c r="A18" s="30"/>
      <c r="H18"/>
      <c r="I18" t="s">
        <v>204</v>
      </c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</row>
    <row r="19" spans="1:33" s="22" customFormat="1" x14ac:dyDescent="0.25">
      <c r="A19" s="30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3" s="22" customFormat="1" x14ac:dyDescent="0.25">
      <c r="A20" s="3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</sheetData>
  <mergeCells count="3">
    <mergeCell ref="A2:G3"/>
    <mergeCell ref="C9:G9"/>
    <mergeCell ref="C12:G12"/>
  </mergeCells>
  <dataValidations count="1">
    <dataValidation type="list" allowBlank="1" showInputMessage="1" showErrorMessage="1" sqref="C7:G8 C10:G11 C13:G14" xr:uid="{C7E6FD70-C4E7-4064-A5DB-ED7D51B060E6}">
      <formula1>$I$7:$I$18</formula1>
    </dataValidation>
  </dataValidations>
  <printOptions horizontalCentered="1"/>
  <pageMargins left="0.31496062992125984" right="0.31496062992125984" top="0.51181102362204722" bottom="0.55118110236220474" header="0.31496062992125984" footer="0.31496062992125984"/>
  <pageSetup scale="96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>
    <tabColor theme="9" tint="-0.499984740745262"/>
    <pageSetUpPr fitToPage="1"/>
  </sheetPr>
  <dimension ref="A1:L46"/>
  <sheetViews>
    <sheetView view="pageBreakPreview" zoomScale="80" zoomScaleNormal="85" zoomScaleSheetLayoutView="80" zoomScalePageLayoutView="70" workbookViewId="0">
      <selection activeCell="F20" sqref="F20"/>
    </sheetView>
  </sheetViews>
  <sheetFormatPr baseColWidth="10" defaultColWidth="11.42578125" defaultRowHeight="12.75" x14ac:dyDescent="0.25"/>
  <cols>
    <col min="1" max="1" width="11.42578125" style="228"/>
    <col min="2" max="2" width="23.5703125" style="228" customWidth="1"/>
    <col min="3" max="12" width="15.7109375" style="228" customWidth="1"/>
    <col min="13" max="16384" width="11.42578125" style="228"/>
  </cols>
  <sheetData>
    <row r="1" spans="1:12" x14ac:dyDescent="0.25">
      <c r="A1" s="227"/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</row>
    <row r="2" spans="1:12" x14ac:dyDescent="0.25">
      <c r="A2" s="229" t="str">
        <f>NOMINA!$F$1</f>
        <v>U.E. "BEATRIZ HARTMANN DE BEDREGAL"</v>
      </c>
      <c r="B2" s="227"/>
      <c r="C2" s="227"/>
      <c r="D2" s="227"/>
      <c r="E2" s="227"/>
      <c r="F2" s="227"/>
      <c r="G2" s="227"/>
      <c r="H2" s="227"/>
      <c r="I2" s="227"/>
      <c r="J2" s="227"/>
      <c r="K2" s="227"/>
      <c r="L2" s="227"/>
    </row>
    <row r="3" spans="1:12" ht="24.95" customHeight="1" x14ac:dyDescent="0.25">
      <c r="A3" s="227"/>
      <c r="B3" s="227"/>
      <c r="C3" s="227"/>
      <c r="D3" s="227"/>
      <c r="E3" s="227"/>
      <c r="F3" s="227"/>
      <c r="G3" s="378"/>
      <c r="H3" s="378"/>
      <c r="I3" s="378"/>
      <c r="J3" s="378"/>
      <c r="K3" s="378"/>
      <c r="L3" s="378"/>
    </row>
    <row r="4" spans="1:12" ht="24.95" customHeight="1" x14ac:dyDescent="0.25">
      <c r="A4" s="379" t="s">
        <v>122</v>
      </c>
      <c r="B4" s="379"/>
      <c r="C4" s="379"/>
      <c r="D4" s="379"/>
      <c r="E4" s="379"/>
      <c r="F4" s="379"/>
      <c r="G4" s="379"/>
      <c r="H4" s="379"/>
      <c r="I4" s="379"/>
      <c r="J4" s="379"/>
      <c r="K4" s="379"/>
      <c r="L4" s="379"/>
    </row>
    <row r="5" spans="1:12" ht="24.95" customHeight="1" x14ac:dyDescent="0.25">
      <c r="A5" s="379"/>
      <c r="B5" s="379"/>
      <c r="C5" s="379"/>
      <c r="D5" s="379"/>
      <c r="E5" s="379"/>
      <c r="F5" s="379"/>
      <c r="G5" s="379"/>
      <c r="H5" s="379"/>
      <c r="I5" s="379"/>
      <c r="J5" s="379"/>
      <c r="K5" s="379"/>
      <c r="L5" s="379"/>
    </row>
    <row r="6" spans="1:12" ht="24.95" customHeight="1" x14ac:dyDescent="0.25">
      <c r="A6" s="39" t="str">
        <f>NOMINA!$C$1</f>
        <v>PROFESOR(A): SARA VALDIVIA ARANCIBIA</v>
      </c>
      <c r="B6" s="230"/>
      <c r="C6" s="230"/>
      <c r="D6" s="230"/>
      <c r="E6" s="230"/>
      <c r="F6" s="230"/>
      <c r="G6" s="230"/>
      <c r="H6" s="231"/>
      <c r="I6" s="231"/>
      <c r="J6" s="231"/>
      <c r="K6" s="231"/>
      <c r="L6" s="230"/>
    </row>
    <row r="7" spans="1:12" ht="24.95" customHeight="1" x14ac:dyDescent="0.25">
      <c r="A7" s="39" t="str">
        <f>NOMINA!$C$2</f>
        <v>CURSO: 5º "A" PRIMARIA</v>
      </c>
      <c r="B7" s="230"/>
      <c r="C7" s="230"/>
      <c r="D7" s="230"/>
      <c r="E7" s="230"/>
      <c r="F7" s="230"/>
      <c r="G7" s="230"/>
      <c r="H7" s="231"/>
      <c r="I7" s="231"/>
      <c r="J7" s="231"/>
      <c r="K7" s="231"/>
      <c r="L7" s="231"/>
    </row>
    <row r="8" spans="1:12" ht="24.95" customHeight="1" thickBot="1" x14ac:dyDescent="0.3">
      <c r="A8" s="39" t="str">
        <f>NOMINA!$C$4</f>
        <v>GESTIÓN: 2024</v>
      </c>
      <c r="B8" s="232"/>
      <c r="C8" s="232"/>
      <c r="D8" s="39"/>
      <c r="E8" s="39"/>
      <c r="F8" s="39"/>
      <c r="G8" s="39"/>
      <c r="H8" s="231"/>
      <c r="I8" s="231"/>
      <c r="J8" s="231"/>
      <c r="K8" s="231"/>
      <c r="L8" s="231"/>
    </row>
    <row r="9" spans="1:12" ht="24.95" customHeight="1" x14ac:dyDescent="0.25">
      <c r="A9" s="380" t="s">
        <v>207</v>
      </c>
      <c r="B9" s="381"/>
      <c r="C9" s="40" t="s">
        <v>123</v>
      </c>
      <c r="D9" s="384" t="s">
        <v>178</v>
      </c>
      <c r="E9" s="385"/>
      <c r="F9" s="386"/>
      <c r="G9" s="387" t="s">
        <v>179</v>
      </c>
      <c r="H9" s="388"/>
      <c r="I9" s="389"/>
      <c r="J9" s="390" t="s">
        <v>180</v>
      </c>
      <c r="K9" s="391"/>
      <c r="L9" s="392"/>
    </row>
    <row r="10" spans="1:12" ht="29.25" customHeight="1" thickBot="1" x14ac:dyDescent="0.3">
      <c r="A10" s="382"/>
      <c r="B10" s="383"/>
      <c r="C10" s="41" t="s">
        <v>124</v>
      </c>
      <c r="D10" s="233" t="s">
        <v>191</v>
      </c>
      <c r="E10" s="42" t="s">
        <v>125</v>
      </c>
      <c r="F10" s="215" t="s">
        <v>126</v>
      </c>
      <c r="G10" s="234" t="s">
        <v>192</v>
      </c>
      <c r="H10" s="42" t="s">
        <v>125</v>
      </c>
      <c r="I10" s="219" t="s">
        <v>126</v>
      </c>
      <c r="J10" s="234" t="s">
        <v>192</v>
      </c>
      <c r="K10" s="42" t="s">
        <v>125</v>
      </c>
      <c r="L10" s="219" t="s">
        <v>126</v>
      </c>
    </row>
    <row r="11" spans="1:12" ht="24.95" customHeight="1" x14ac:dyDescent="0.25">
      <c r="A11" s="393" t="s">
        <v>202</v>
      </c>
      <c r="B11" s="394"/>
      <c r="C11" s="43">
        <v>25</v>
      </c>
      <c r="D11" s="44">
        <v>20</v>
      </c>
      <c r="E11" s="45">
        <v>12</v>
      </c>
      <c r="F11" s="220">
        <f>IF(E11="","",(E11*100/D11))</f>
        <v>60</v>
      </c>
      <c r="G11" s="46"/>
      <c r="H11" s="45"/>
      <c r="I11" s="216" t="str">
        <f>IF(H11="","",(H11*100/G11))</f>
        <v/>
      </c>
      <c r="J11" s="47"/>
      <c r="K11" s="48"/>
      <c r="L11" s="216" t="str">
        <f>IF(K11="","",(K11*100/J11))</f>
        <v/>
      </c>
    </row>
    <row r="12" spans="1:12" ht="24.95" customHeight="1" x14ac:dyDescent="0.25">
      <c r="A12" s="372" t="s">
        <v>163</v>
      </c>
      <c r="B12" s="373"/>
      <c r="C12" s="49"/>
      <c r="D12" s="50"/>
      <c r="E12" s="51"/>
      <c r="F12" s="221" t="str">
        <f t="shared" ref="F12:F19" si="0">IF(E12="","",(E12*100/D12))</f>
        <v/>
      </c>
      <c r="G12" s="52"/>
      <c r="H12" s="51"/>
      <c r="I12" s="217" t="str">
        <f t="shared" ref="I12:I19" si="1">IF(H12="","",(H12*100/G12))</f>
        <v/>
      </c>
      <c r="J12" s="53"/>
      <c r="K12" s="54"/>
      <c r="L12" s="217" t="str">
        <f t="shared" ref="L12:L19" si="2">IF(K12="","",(K12*100/J12))</f>
        <v/>
      </c>
    </row>
    <row r="13" spans="1:12" ht="24.95" customHeight="1" x14ac:dyDescent="0.25">
      <c r="A13" s="372" t="s">
        <v>127</v>
      </c>
      <c r="B13" s="373"/>
      <c r="C13" s="49"/>
      <c r="D13" s="50"/>
      <c r="E13" s="51"/>
      <c r="F13" s="221" t="str">
        <f t="shared" si="0"/>
        <v/>
      </c>
      <c r="G13" s="52"/>
      <c r="H13" s="51"/>
      <c r="I13" s="217" t="str">
        <f t="shared" si="1"/>
        <v/>
      </c>
      <c r="J13" s="53"/>
      <c r="K13" s="54"/>
      <c r="L13" s="217" t="str">
        <f t="shared" si="2"/>
        <v/>
      </c>
    </row>
    <row r="14" spans="1:12" ht="24.95" customHeight="1" x14ac:dyDescent="0.25">
      <c r="A14" s="372" t="s">
        <v>128</v>
      </c>
      <c r="B14" s="373"/>
      <c r="C14" s="49"/>
      <c r="D14" s="50"/>
      <c r="E14" s="51"/>
      <c r="F14" s="221" t="str">
        <f t="shared" si="0"/>
        <v/>
      </c>
      <c r="G14" s="52"/>
      <c r="H14" s="51"/>
      <c r="I14" s="217" t="str">
        <f t="shared" si="1"/>
        <v/>
      </c>
      <c r="J14" s="53"/>
      <c r="K14" s="54"/>
      <c r="L14" s="217" t="str">
        <f t="shared" si="2"/>
        <v/>
      </c>
    </row>
    <row r="15" spans="1:12" ht="24.95" customHeight="1" x14ac:dyDescent="0.25">
      <c r="A15" s="372" t="s">
        <v>197</v>
      </c>
      <c r="B15" s="373"/>
      <c r="C15" s="49"/>
      <c r="D15" s="50"/>
      <c r="E15" s="51"/>
      <c r="F15" s="221" t="str">
        <f t="shared" si="0"/>
        <v/>
      </c>
      <c r="G15" s="52"/>
      <c r="H15" s="51"/>
      <c r="I15" s="217" t="str">
        <f t="shared" si="1"/>
        <v/>
      </c>
      <c r="J15" s="53"/>
      <c r="K15" s="54"/>
      <c r="L15" s="217" t="str">
        <f t="shared" si="2"/>
        <v/>
      </c>
    </row>
    <row r="16" spans="1:12" ht="24.95" customHeight="1" x14ac:dyDescent="0.25">
      <c r="A16" s="372" t="s">
        <v>129</v>
      </c>
      <c r="B16" s="373"/>
      <c r="C16" s="49"/>
      <c r="D16" s="50"/>
      <c r="E16" s="51"/>
      <c r="F16" s="221" t="str">
        <f t="shared" si="0"/>
        <v/>
      </c>
      <c r="G16" s="52"/>
      <c r="H16" s="51"/>
      <c r="I16" s="217" t="str">
        <f t="shared" si="1"/>
        <v/>
      </c>
      <c r="J16" s="53"/>
      <c r="K16" s="54"/>
      <c r="L16" s="217" t="str">
        <f t="shared" si="2"/>
        <v/>
      </c>
    </row>
    <row r="17" spans="1:12" ht="24.95" customHeight="1" x14ac:dyDescent="0.25">
      <c r="A17" s="372" t="s">
        <v>198</v>
      </c>
      <c r="B17" s="373"/>
      <c r="C17" s="49"/>
      <c r="D17" s="50"/>
      <c r="E17" s="51"/>
      <c r="F17" s="221" t="str">
        <f t="shared" si="0"/>
        <v/>
      </c>
      <c r="G17" s="52"/>
      <c r="H17" s="51"/>
      <c r="I17" s="217" t="str">
        <f t="shared" si="1"/>
        <v/>
      </c>
      <c r="J17" s="53"/>
      <c r="K17" s="54"/>
      <c r="L17" s="217" t="str">
        <f t="shared" si="2"/>
        <v/>
      </c>
    </row>
    <row r="18" spans="1:12" ht="24.95" customHeight="1" x14ac:dyDescent="0.25">
      <c r="A18" s="372" t="s">
        <v>164</v>
      </c>
      <c r="B18" s="373"/>
      <c r="C18" s="55"/>
      <c r="D18" s="50"/>
      <c r="E18" s="51"/>
      <c r="F18" s="221" t="str">
        <f t="shared" si="0"/>
        <v/>
      </c>
      <c r="G18" s="56"/>
      <c r="H18" s="57"/>
      <c r="I18" s="217" t="str">
        <f t="shared" si="1"/>
        <v/>
      </c>
      <c r="J18" s="58"/>
      <c r="K18" s="59"/>
      <c r="L18" s="217" t="str">
        <f t="shared" si="2"/>
        <v/>
      </c>
    </row>
    <row r="19" spans="1:12" ht="24.95" customHeight="1" thickBot="1" x14ac:dyDescent="0.3">
      <c r="A19" s="374" t="s">
        <v>199</v>
      </c>
      <c r="B19" s="375"/>
      <c r="C19" s="55"/>
      <c r="D19" s="60"/>
      <c r="E19" s="61"/>
      <c r="F19" s="222" t="str">
        <f t="shared" si="0"/>
        <v/>
      </c>
      <c r="G19" s="56"/>
      <c r="H19" s="57"/>
      <c r="I19" s="218" t="str">
        <f t="shared" si="1"/>
        <v/>
      </c>
      <c r="J19" s="58"/>
      <c r="K19" s="59"/>
      <c r="L19" s="218" t="str">
        <f t="shared" si="2"/>
        <v/>
      </c>
    </row>
    <row r="20" spans="1:12" ht="24.95" customHeight="1" thickBot="1" x14ac:dyDescent="0.3">
      <c r="A20" s="376" t="s">
        <v>115</v>
      </c>
      <c r="B20" s="377"/>
      <c r="C20" s="224">
        <f>SUM(C11:C19)</f>
        <v>25</v>
      </c>
      <c r="D20" s="224">
        <f>SUM(D11:D18)</f>
        <v>20</v>
      </c>
      <c r="E20" s="225">
        <f>SUM(E11:E18)</f>
        <v>12</v>
      </c>
      <c r="F20" s="223">
        <f t="shared" ref="F20" si="3">IF(ISERROR(E20*100/D20),"",E20*100/D20)</f>
        <v>60</v>
      </c>
      <c r="G20" s="226">
        <f>SUM(G11:G19)</f>
        <v>0</v>
      </c>
      <c r="H20" s="225">
        <f>SUM(H11:H18)</f>
        <v>0</v>
      </c>
      <c r="I20" s="223" t="str">
        <f t="shared" ref="I20" si="4">IF(ISERROR(H20*100/G20),"",H20*100/G20)</f>
        <v/>
      </c>
      <c r="J20" s="224">
        <f>SUM(J11:J19)</f>
        <v>0</v>
      </c>
      <c r="K20" s="225">
        <f>SUM(K11:K18)</f>
        <v>0</v>
      </c>
      <c r="L20" s="223" t="str">
        <f t="shared" ref="L20" si="5">IF(ISERROR(K20*100/J20),"",K20*100/J20)</f>
        <v/>
      </c>
    </row>
    <row r="21" spans="1:12" ht="24.95" customHeight="1" x14ac:dyDescent="0.25">
      <c r="A21" s="227"/>
      <c r="B21" s="227"/>
      <c r="C21" s="227"/>
      <c r="D21" s="227"/>
      <c r="E21" s="227"/>
      <c r="F21" s="227"/>
      <c r="G21" s="227"/>
      <c r="H21" s="227"/>
      <c r="I21" s="227"/>
      <c r="J21" s="227"/>
      <c r="K21" s="227"/>
      <c r="L21" s="227"/>
    </row>
    <row r="22" spans="1:12" ht="24.95" customHeight="1" x14ac:dyDescent="0.2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</row>
    <row r="23" spans="1:12" ht="24.95" customHeight="1" x14ac:dyDescent="0.2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</row>
    <row r="24" spans="1:12" ht="12.75" customHeight="1" x14ac:dyDescent="0.25">
      <c r="A24" s="227"/>
      <c r="B24" s="227"/>
      <c r="C24" s="371"/>
      <c r="D24" s="371"/>
      <c r="E24" s="371"/>
      <c r="F24" s="371"/>
      <c r="G24" s="227"/>
      <c r="H24" s="227"/>
      <c r="I24" s="371"/>
      <c r="J24" s="371"/>
      <c r="K24" s="371"/>
      <c r="L24" s="371"/>
    </row>
    <row r="25" spans="1:12" ht="12.75" customHeight="1" x14ac:dyDescent="0.25">
      <c r="A25" s="227"/>
      <c r="B25" s="227"/>
      <c r="C25" s="371"/>
      <c r="D25" s="371"/>
      <c r="E25" s="371"/>
      <c r="F25" s="371"/>
      <c r="G25" s="227"/>
      <c r="H25" s="227"/>
      <c r="I25" s="371"/>
      <c r="J25" s="371"/>
      <c r="K25" s="371"/>
      <c r="L25" s="371"/>
    </row>
    <row r="26" spans="1:12" ht="12.75" customHeight="1" x14ac:dyDescent="0.25">
      <c r="A26" s="227"/>
      <c r="B26" s="227"/>
      <c r="C26" s="371"/>
      <c r="D26" s="371"/>
      <c r="E26" s="371"/>
      <c r="F26" s="371"/>
      <c r="G26" s="227"/>
      <c r="H26" s="227"/>
      <c r="I26" s="371"/>
      <c r="J26" s="371"/>
      <c r="K26" s="371"/>
      <c r="L26" s="371"/>
    </row>
    <row r="27" spans="1:12" x14ac:dyDescent="0.25">
      <c r="A27" s="227"/>
      <c r="B27" s="227"/>
      <c r="C27" s="227"/>
      <c r="D27" s="227"/>
      <c r="E27" s="227"/>
      <c r="F27" s="227"/>
      <c r="G27" s="227"/>
      <c r="H27" s="227"/>
      <c r="I27" s="227"/>
      <c r="J27" s="227"/>
      <c r="K27" s="227"/>
      <c r="L27" s="227"/>
    </row>
    <row r="28" spans="1:12" x14ac:dyDescent="0.25">
      <c r="A28" s="227"/>
      <c r="B28" s="227"/>
      <c r="C28" s="227"/>
      <c r="D28" s="227"/>
      <c r="E28" s="227"/>
      <c r="F28" s="227"/>
      <c r="G28" s="227"/>
      <c r="H28" s="227"/>
      <c r="I28" s="227"/>
      <c r="J28" s="227"/>
      <c r="K28" s="227"/>
      <c r="L28" s="227"/>
    </row>
    <row r="29" spans="1:12" x14ac:dyDescent="0.25">
      <c r="A29" s="227"/>
      <c r="B29" s="227"/>
      <c r="C29" s="227"/>
      <c r="D29" s="227"/>
      <c r="E29" s="227"/>
      <c r="F29" s="227"/>
      <c r="G29" s="227"/>
      <c r="H29" s="227"/>
      <c r="I29" s="227"/>
      <c r="J29" s="227"/>
      <c r="K29" s="227"/>
      <c r="L29" s="227"/>
    </row>
    <row r="30" spans="1:12" x14ac:dyDescent="0.25">
      <c r="A30" s="227"/>
      <c r="B30" s="227"/>
      <c r="C30" s="227"/>
      <c r="D30" s="227"/>
      <c r="E30" s="227"/>
      <c r="F30" s="227"/>
      <c r="G30" s="227"/>
      <c r="H30" s="227"/>
      <c r="I30" s="227"/>
      <c r="J30" s="227"/>
      <c r="K30" s="227"/>
      <c r="L30" s="227"/>
    </row>
    <row r="31" spans="1:12" x14ac:dyDescent="0.25">
      <c r="A31" s="227"/>
      <c r="B31" s="227"/>
      <c r="C31" s="227"/>
      <c r="D31" s="227"/>
      <c r="E31" s="227"/>
      <c r="F31" s="227"/>
      <c r="G31" s="227"/>
      <c r="H31" s="227"/>
      <c r="I31" s="227"/>
      <c r="J31" s="227"/>
      <c r="K31" s="227"/>
      <c r="L31" s="227"/>
    </row>
    <row r="32" spans="1:12" x14ac:dyDescent="0.25">
      <c r="A32" s="227"/>
      <c r="B32" s="227"/>
      <c r="C32" s="227"/>
      <c r="D32" s="227"/>
      <c r="E32" s="227"/>
      <c r="F32" s="227"/>
      <c r="G32" s="227"/>
      <c r="H32" s="227"/>
      <c r="I32" s="227"/>
      <c r="J32" s="227"/>
      <c r="K32" s="227"/>
      <c r="L32" s="227"/>
    </row>
    <row r="33" spans="1:12" x14ac:dyDescent="0.25">
      <c r="A33" s="227"/>
      <c r="B33" s="227"/>
      <c r="C33" s="227"/>
      <c r="D33" s="227"/>
      <c r="E33" s="227"/>
      <c r="F33" s="227"/>
      <c r="G33" s="227"/>
      <c r="H33" s="227"/>
      <c r="I33" s="227"/>
      <c r="J33" s="227"/>
      <c r="K33" s="227"/>
      <c r="L33" s="227"/>
    </row>
    <row r="34" spans="1:12" x14ac:dyDescent="0.25">
      <c r="A34" s="227"/>
      <c r="B34" s="227"/>
      <c r="C34" s="227"/>
      <c r="D34" s="227"/>
      <c r="E34" s="227"/>
      <c r="F34" s="227"/>
      <c r="G34" s="227"/>
      <c r="H34" s="227"/>
      <c r="I34" s="227"/>
      <c r="J34" s="227"/>
      <c r="K34" s="227"/>
      <c r="L34" s="227"/>
    </row>
    <row r="35" spans="1:12" x14ac:dyDescent="0.25">
      <c r="A35" s="227"/>
      <c r="B35" s="227"/>
      <c r="C35" s="227"/>
      <c r="D35" s="227"/>
      <c r="E35" s="227"/>
      <c r="F35" s="227"/>
      <c r="G35" s="227"/>
      <c r="H35" s="227"/>
      <c r="I35" s="227"/>
      <c r="J35" s="227"/>
      <c r="K35" s="227"/>
      <c r="L35" s="227"/>
    </row>
    <row r="36" spans="1:12" x14ac:dyDescent="0.25">
      <c r="A36" s="227"/>
      <c r="B36" s="227"/>
      <c r="C36" s="227"/>
      <c r="D36" s="227"/>
      <c r="E36" s="227"/>
      <c r="F36" s="227"/>
      <c r="G36" s="227"/>
      <c r="H36" s="227"/>
      <c r="I36" s="227"/>
      <c r="J36" s="227"/>
      <c r="K36" s="227"/>
      <c r="L36" s="227"/>
    </row>
    <row r="37" spans="1:12" x14ac:dyDescent="0.25">
      <c r="A37" s="227"/>
      <c r="B37" s="227"/>
      <c r="C37" s="227"/>
      <c r="D37" s="227"/>
      <c r="E37" s="227"/>
      <c r="F37" s="227"/>
      <c r="G37" s="227"/>
      <c r="H37" s="227"/>
      <c r="I37" s="227"/>
      <c r="J37" s="227"/>
      <c r="K37" s="227"/>
      <c r="L37" s="227"/>
    </row>
    <row r="38" spans="1:12" x14ac:dyDescent="0.25">
      <c r="A38" s="227"/>
      <c r="B38" s="227"/>
      <c r="C38" s="227"/>
      <c r="D38" s="227"/>
      <c r="E38" s="227"/>
      <c r="F38" s="227"/>
      <c r="G38" s="227"/>
      <c r="H38" s="227"/>
      <c r="I38" s="227"/>
      <c r="J38" s="227"/>
      <c r="K38" s="227"/>
      <c r="L38" s="227"/>
    </row>
    <row r="39" spans="1:12" x14ac:dyDescent="0.25">
      <c r="A39" s="227"/>
      <c r="B39" s="227"/>
      <c r="C39" s="227"/>
      <c r="D39" s="227"/>
      <c r="E39" s="227"/>
      <c r="F39" s="227"/>
      <c r="G39" s="227"/>
      <c r="H39" s="227"/>
      <c r="I39" s="227"/>
      <c r="J39" s="227"/>
      <c r="K39" s="227"/>
      <c r="L39" s="227"/>
    </row>
    <row r="40" spans="1:12" x14ac:dyDescent="0.25">
      <c r="A40" s="227"/>
      <c r="B40" s="227"/>
      <c r="C40" s="227"/>
      <c r="D40" s="227"/>
      <c r="E40" s="227"/>
      <c r="F40" s="227"/>
      <c r="G40" s="227"/>
      <c r="H40" s="227"/>
      <c r="I40" s="227"/>
      <c r="J40" s="227"/>
      <c r="K40" s="227"/>
      <c r="L40" s="227"/>
    </row>
    <row r="46" spans="1:12" x14ac:dyDescent="0.25">
      <c r="D46" s="235"/>
    </row>
  </sheetData>
  <sheetProtection selectLockedCells="1"/>
  <protectedRanges>
    <protectedRange sqref="A11:B19" name="Rango5"/>
    <protectedRange sqref="J11:K19" name="Rango3"/>
    <protectedRange sqref="C11:E19" name="Rango1_1"/>
    <protectedRange sqref="G11:H19" name="Rango2"/>
  </protectedRanges>
  <mergeCells count="22">
    <mergeCell ref="A16:B16"/>
    <mergeCell ref="G3:L3"/>
    <mergeCell ref="A4:L5"/>
    <mergeCell ref="A9:B10"/>
    <mergeCell ref="D9:F9"/>
    <mergeCell ref="G9:I9"/>
    <mergeCell ref="J9:L9"/>
    <mergeCell ref="A11:B11"/>
    <mergeCell ref="A12:B12"/>
    <mergeCell ref="A13:B13"/>
    <mergeCell ref="A14:B14"/>
    <mergeCell ref="A15:B15"/>
    <mergeCell ref="C25:F25"/>
    <mergeCell ref="I25:L25"/>
    <mergeCell ref="C26:F26"/>
    <mergeCell ref="I26:L26"/>
    <mergeCell ref="A17:B17"/>
    <mergeCell ref="A18:B18"/>
    <mergeCell ref="A19:B19"/>
    <mergeCell ref="A20:B20"/>
    <mergeCell ref="C24:F24"/>
    <mergeCell ref="I24:L24"/>
  </mergeCells>
  <conditionalFormatting sqref="C20">
    <cfRule type="cellIs" dxfId="29" priority="2" operator="equal">
      <formula>0</formula>
    </cfRule>
  </conditionalFormatting>
  <conditionalFormatting sqref="D20:E20 G20:H20 J20:K20">
    <cfRule type="cellIs" dxfId="28" priority="1" operator="equal">
      <formula>0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scale="70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>
    <tabColor theme="9" tint="-0.499984740745262"/>
    <pageSetUpPr fitToPage="1"/>
  </sheetPr>
  <dimension ref="A1:S47"/>
  <sheetViews>
    <sheetView view="pageBreakPreview" zoomScaleNormal="100" zoomScaleSheetLayoutView="100" workbookViewId="0">
      <selection activeCell="F20" sqref="F20"/>
    </sheetView>
  </sheetViews>
  <sheetFormatPr baseColWidth="10" defaultRowHeight="15" x14ac:dyDescent="0.25"/>
  <cols>
    <col min="1" max="1" width="23.28515625" customWidth="1"/>
    <col min="2" max="2" width="33.42578125" customWidth="1"/>
    <col min="3" max="3" width="44" customWidth="1"/>
    <col min="4" max="4" width="15.28515625" customWidth="1"/>
  </cols>
  <sheetData>
    <row r="1" spans="1:19" s="22" customFormat="1" x14ac:dyDescent="0.25">
      <c r="A1" s="25" t="str">
        <f>NOMINA!$F$1</f>
        <v>U.E. "BEATRIZ HARTMANN DE BEDREGAL"</v>
      </c>
      <c r="C1" s="114" t="str">
        <f>NOMINA!$C$4</f>
        <v>GESTIÓN: 2024</v>
      </c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s="22" customFormat="1" x14ac:dyDescent="0.25"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 s="22" customFormat="1" ht="22.5" x14ac:dyDescent="0.25">
      <c r="A3" s="395" t="s">
        <v>35</v>
      </c>
      <c r="B3" s="395"/>
      <c r="C3" s="395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 s="22" customFormat="1" x14ac:dyDescent="0.25">
      <c r="A4" s="194" t="str">
        <f>NOMINA!$C$1</f>
        <v>PROFESOR(A): SARA VALDIVIA ARANCIBIA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 x14ac:dyDescent="0.25">
      <c r="A5" s="315" t="s">
        <v>36</v>
      </c>
      <c r="B5" s="316" t="s">
        <v>76</v>
      </c>
      <c r="C5" s="317" t="s">
        <v>37</v>
      </c>
    </row>
    <row r="6" spans="1:19" x14ac:dyDescent="0.25">
      <c r="A6" s="13" t="s">
        <v>38</v>
      </c>
      <c r="B6" s="318" t="s">
        <v>61</v>
      </c>
      <c r="C6" s="13"/>
    </row>
    <row r="7" spans="1:19" x14ac:dyDescent="0.25">
      <c r="A7" s="16" t="s">
        <v>39</v>
      </c>
      <c r="B7" s="319" t="s">
        <v>103</v>
      </c>
      <c r="C7" s="16"/>
    </row>
    <row r="8" spans="1:19" x14ac:dyDescent="0.25">
      <c r="A8" s="16" t="s">
        <v>40</v>
      </c>
      <c r="B8" s="319" t="s">
        <v>130</v>
      </c>
      <c r="C8" s="16"/>
    </row>
    <row r="9" spans="1:19" x14ac:dyDescent="0.25">
      <c r="A9" s="16" t="s">
        <v>41</v>
      </c>
      <c r="B9" s="319" t="s">
        <v>62</v>
      </c>
      <c r="C9" s="16"/>
    </row>
    <row r="10" spans="1:19" x14ac:dyDescent="0.25">
      <c r="A10" s="16" t="s">
        <v>131</v>
      </c>
      <c r="B10" s="319" t="s">
        <v>132</v>
      </c>
      <c r="C10" s="16"/>
    </row>
    <row r="11" spans="1:19" x14ac:dyDescent="0.25">
      <c r="A11" s="16" t="s">
        <v>42</v>
      </c>
      <c r="B11" s="319" t="s">
        <v>63</v>
      </c>
      <c r="C11" s="16"/>
    </row>
    <row r="12" spans="1:19" x14ac:dyDescent="0.25">
      <c r="A12" s="16" t="s">
        <v>43</v>
      </c>
      <c r="B12" s="319" t="s">
        <v>64</v>
      </c>
      <c r="C12" s="16"/>
    </row>
    <row r="13" spans="1:19" x14ac:dyDescent="0.25">
      <c r="A13" s="16" t="s">
        <v>44</v>
      </c>
      <c r="B13" s="319" t="s">
        <v>65</v>
      </c>
      <c r="C13" s="16"/>
    </row>
    <row r="14" spans="1:19" x14ac:dyDescent="0.25">
      <c r="A14" s="16" t="s">
        <v>45</v>
      </c>
      <c r="B14" s="319" t="s">
        <v>60</v>
      </c>
      <c r="C14" s="16"/>
    </row>
    <row r="15" spans="1:19" x14ac:dyDescent="0.25">
      <c r="A15" s="16" t="s">
        <v>46</v>
      </c>
      <c r="B15" s="319" t="s">
        <v>66</v>
      </c>
      <c r="C15" s="16"/>
    </row>
    <row r="16" spans="1:19" x14ac:dyDescent="0.25">
      <c r="A16" s="16" t="s">
        <v>133</v>
      </c>
      <c r="B16" s="319" t="s">
        <v>134</v>
      </c>
      <c r="C16" s="16"/>
    </row>
    <row r="17" spans="1:3" x14ac:dyDescent="0.25">
      <c r="A17" s="16" t="s">
        <v>47</v>
      </c>
      <c r="B17" s="319" t="s">
        <v>67</v>
      </c>
      <c r="C17" s="16"/>
    </row>
    <row r="18" spans="1:3" x14ac:dyDescent="0.25">
      <c r="A18" s="16" t="s">
        <v>48</v>
      </c>
      <c r="B18" s="319" t="s">
        <v>68</v>
      </c>
      <c r="C18" s="16"/>
    </row>
    <row r="19" spans="1:3" x14ac:dyDescent="0.25">
      <c r="A19" s="16" t="s">
        <v>135</v>
      </c>
      <c r="B19" s="319" t="s">
        <v>136</v>
      </c>
      <c r="C19" s="16"/>
    </row>
    <row r="20" spans="1:3" x14ac:dyDescent="0.25">
      <c r="A20" s="16" t="s">
        <v>49</v>
      </c>
      <c r="B20" s="319" t="s">
        <v>69</v>
      </c>
      <c r="C20" s="16"/>
    </row>
    <row r="21" spans="1:3" x14ac:dyDescent="0.25">
      <c r="A21" s="16" t="s">
        <v>50</v>
      </c>
      <c r="B21" s="319" t="s">
        <v>70</v>
      </c>
      <c r="C21" s="16"/>
    </row>
    <row r="22" spans="1:3" x14ac:dyDescent="0.25">
      <c r="A22" s="16" t="s">
        <v>51</v>
      </c>
      <c r="B22" s="319" t="s">
        <v>71</v>
      </c>
      <c r="C22" s="16"/>
    </row>
    <row r="23" spans="1:3" x14ac:dyDescent="0.25">
      <c r="A23" s="16" t="s">
        <v>137</v>
      </c>
      <c r="B23" s="319" t="s">
        <v>138</v>
      </c>
      <c r="C23" s="16"/>
    </row>
    <row r="24" spans="1:3" x14ac:dyDescent="0.25">
      <c r="A24" s="16" t="s">
        <v>139</v>
      </c>
      <c r="B24" s="319" t="s">
        <v>140</v>
      </c>
      <c r="C24" s="16"/>
    </row>
    <row r="25" spans="1:3" x14ac:dyDescent="0.25">
      <c r="A25" s="16" t="s">
        <v>52</v>
      </c>
      <c r="B25" s="319" t="s">
        <v>72</v>
      </c>
      <c r="C25" s="16"/>
    </row>
    <row r="26" spans="1:3" x14ac:dyDescent="0.25">
      <c r="A26" s="16" t="s">
        <v>53</v>
      </c>
      <c r="B26" s="319" t="s">
        <v>77</v>
      </c>
      <c r="C26" s="16"/>
    </row>
    <row r="27" spans="1:3" x14ac:dyDescent="0.25">
      <c r="A27" s="16" t="s">
        <v>54</v>
      </c>
      <c r="B27" s="319" t="s">
        <v>78</v>
      </c>
      <c r="C27" s="16"/>
    </row>
    <row r="28" spans="1:3" x14ac:dyDescent="0.25">
      <c r="A28" s="16" t="s">
        <v>54</v>
      </c>
      <c r="B28" s="319" t="s">
        <v>73</v>
      </c>
      <c r="C28" s="16"/>
    </row>
    <row r="29" spans="1:3" x14ac:dyDescent="0.25">
      <c r="A29" s="16" t="s">
        <v>55</v>
      </c>
      <c r="B29" s="319" t="s">
        <v>79</v>
      </c>
      <c r="C29" s="16"/>
    </row>
    <row r="30" spans="1:3" x14ac:dyDescent="0.25">
      <c r="A30" s="16" t="s">
        <v>56</v>
      </c>
      <c r="B30" s="319" t="s">
        <v>80</v>
      </c>
      <c r="C30" s="16"/>
    </row>
    <row r="31" spans="1:3" x14ac:dyDescent="0.25">
      <c r="A31" s="16" t="s">
        <v>57</v>
      </c>
      <c r="B31" s="319" t="s">
        <v>81</v>
      </c>
      <c r="C31" s="16"/>
    </row>
    <row r="32" spans="1:3" x14ac:dyDescent="0.25">
      <c r="A32" s="16" t="s">
        <v>58</v>
      </c>
      <c r="B32" s="319" t="s">
        <v>82</v>
      </c>
      <c r="C32" s="16"/>
    </row>
    <row r="33" spans="1:19" x14ac:dyDescent="0.25">
      <c r="A33" s="16" t="s">
        <v>59</v>
      </c>
      <c r="B33" s="319" t="s">
        <v>74</v>
      </c>
      <c r="C33" s="16"/>
    </row>
    <row r="34" spans="1:19" x14ac:dyDescent="0.25">
      <c r="A34" s="16" t="s">
        <v>59</v>
      </c>
      <c r="B34" s="319" t="s">
        <v>83</v>
      </c>
      <c r="C34" s="16"/>
    </row>
    <row r="35" spans="1:19" x14ac:dyDescent="0.25">
      <c r="A35" s="16"/>
      <c r="B35" s="319" t="s">
        <v>75</v>
      </c>
      <c r="C35" s="16"/>
    </row>
    <row r="36" spans="1:19" x14ac:dyDescent="0.25">
      <c r="A36" s="16"/>
      <c r="B36" s="319"/>
      <c r="C36" s="16"/>
    </row>
    <row r="37" spans="1:19" x14ac:dyDescent="0.25">
      <c r="A37" s="16"/>
      <c r="B37" s="319"/>
      <c r="C37" s="16"/>
    </row>
    <row r="38" spans="1:19" x14ac:dyDescent="0.25">
      <c r="A38" s="16"/>
      <c r="B38" s="319"/>
      <c r="C38" s="16"/>
    </row>
    <row r="39" spans="1:19" x14ac:dyDescent="0.25">
      <c r="A39" s="16"/>
      <c r="B39" s="319"/>
      <c r="C39" s="16"/>
    </row>
    <row r="40" spans="1:19" x14ac:dyDescent="0.25">
      <c r="A40" s="16"/>
      <c r="B40" s="319"/>
      <c r="C40" s="16"/>
    </row>
    <row r="41" spans="1:19" x14ac:dyDescent="0.25">
      <c r="A41" s="19"/>
      <c r="B41" s="320"/>
      <c r="C41" s="19"/>
    </row>
    <row r="42" spans="1:19" s="22" customFormat="1" x14ac:dyDescent="0.25"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</row>
    <row r="43" spans="1:19" s="22" customFormat="1" x14ac:dyDescent="0.25"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</row>
    <row r="44" spans="1:19" s="22" customFormat="1" x14ac:dyDescent="0.25"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 s="22" customFormat="1" x14ac:dyDescent="0.25"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</row>
    <row r="46" spans="1:19" s="22" customFormat="1" x14ac:dyDescent="0.25"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</row>
    <row r="47" spans="1:19" s="22" customFormat="1" x14ac:dyDescent="0.25"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</row>
  </sheetData>
  <mergeCells count="1">
    <mergeCell ref="A3:C3"/>
  </mergeCells>
  <printOptions horizontalCentered="1"/>
  <pageMargins left="0.70866141732283472" right="0.70866141732283472" top="0.47244094488188981" bottom="0.74803149606299213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>
    <tabColor theme="9" tint="-0.499984740745262"/>
    <pageSetUpPr fitToPage="1"/>
  </sheetPr>
  <dimension ref="A1:BY58"/>
  <sheetViews>
    <sheetView view="pageBreakPreview" zoomScale="160" zoomScaleNormal="100" zoomScaleSheetLayoutView="160" zoomScalePageLayoutView="140" workbookViewId="0">
      <selection activeCell="I4" sqref="I4"/>
    </sheetView>
  </sheetViews>
  <sheetFormatPr baseColWidth="10" defaultRowHeight="15" x14ac:dyDescent="0.25"/>
  <cols>
    <col min="1" max="1" width="2.28515625" customWidth="1"/>
    <col min="2" max="2" width="24.140625" customWidth="1"/>
    <col min="3" max="72" width="1.7109375" customWidth="1"/>
    <col min="73" max="74" width="3.140625" customWidth="1"/>
    <col min="75" max="75" width="4" customWidth="1"/>
    <col min="76" max="77" width="3.140625" customWidth="1"/>
    <col min="78" max="140" width="2" customWidth="1"/>
  </cols>
  <sheetData>
    <row r="1" spans="1:77" ht="11.25" customHeight="1" x14ac:dyDescent="0.25">
      <c r="A1" s="21" t="str">
        <f>NOMINA!$F$1</f>
        <v>U.E. "BEATRIZ HARTMANN DE BEDREGAL"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</row>
    <row r="2" spans="1:77" ht="24.75" customHeight="1" x14ac:dyDescent="0.25">
      <c r="A2" s="412" t="s">
        <v>186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  <c r="U2" s="412"/>
      <c r="V2" s="412"/>
      <c r="W2" s="412"/>
      <c r="X2" s="412"/>
      <c r="Y2" s="412"/>
      <c r="Z2" s="412"/>
      <c r="AA2" s="412"/>
      <c r="AB2" s="412"/>
      <c r="AC2" s="412"/>
      <c r="AD2" s="412"/>
      <c r="AE2" s="412"/>
      <c r="AF2" s="412"/>
      <c r="AG2" s="412"/>
      <c r="AH2" s="412"/>
      <c r="AI2" s="412"/>
      <c r="AJ2" s="412"/>
      <c r="AK2" s="412"/>
      <c r="AL2" s="412"/>
      <c r="AM2" s="412"/>
      <c r="AN2" s="412"/>
      <c r="AO2" s="412"/>
      <c r="AP2" s="412"/>
      <c r="AQ2" s="412"/>
      <c r="AR2" s="412"/>
      <c r="AS2" s="412"/>
      <c r="AT2" s="412"/>
      <c r="AU2" s="412"/>
      <c r="AV2" s="412"/>
      <c r="AW2" s="412"/>
      <c r="AX2" s="412"/>
      <c r="AY2" s="412"/>
      <c r="AZ2" s="412"/>
      <c r="BA2" s="412"/>
      <c r="BB2" s="412"/>
      <c r="BC2" s="412"/>
      <c r="BD2" s="412"/>
      <c r="BE2" s="412"/>
      <c r="BF2" s="412"/>
      <c r="BG2" s="412"/>
      <c r="BH2" s="412"/>
      <c r="BI2" s="412"/>
      <c r="BJ2" s="412"/>
      <c r="BK2" s="412"/>
      <c r="BL2" s="412"/>
      <c r="BM2" s="412"/>
      <c r="BN2" s="412"/>
      <c r="BO2" s="412"/>
      <c r="BP2" s="412"/>
      <c r="BQ2" s="412"/>
      <c r="BR2" s="412"/>
      <c r="BS2" s="412"/>
      <c r="BT2" s="412"/>
      <c r="BU2" s="412"/>
      <c r="BV2" s="412"/>
      <c r="BW2" s="412"/>
      <c r="BX2" s="412"/>
      <c r="BY2" s="412"/>
    </row>
    <row r="3" spans="1:77" ht="24.75" customHeight="1" x14ac:dyDescent="0.25">
      <c r="A3" s="133"/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3"/>
      <c r="BE3" s="133"/>
      <c r="BF3" s="133"/>
      <c r="BG3" s="133"/>
      <c r="BH3" s="133"/>
      <c r="BI3" s="133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</row>
    <row r="4" spans="1:77" s="154" customFormat="1" ht="21.75" customHeight="1" x14ac:dyDescent="0.25">
      <c r="A4" s="151" t="str">
        <f>NOMINA!$C$1</f>
        <v>PROFESOR(A): SARA VALDIVIA ARANCIBIA</v>
      </c>
      <c r="B4" s="152"/>
      <c r="C4" s="152"/>
      <c r="D4" s="152"/>
      <c r="E4" s="153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1" t="str">
        <f>NOMINA!$C$2</f>
        <v>CURSO: 5º "A" PRIMARIA</v>
      </c>
      <c r="Y4" s="152"/>
      <c r="Z4" s="153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1" t="str">
        <f>NOMINA!$C$4</f>
        <v>GESTIÓN: 2024</v>
      </c>
      <c r="AS4" s="152"/>
      <c r="AT4" s="153"/>
      <c r="AU4" s="153"/>
      <c r="AV4" s="152"/>
      <c r="AW4" s="152"/>
      <c r="AX4" s="152"/>
      <c r="AY4" s="152"/>
      <c r="AZ4" s="152"/>
      <c r="BA4" s="152"/>
      <c r="BB4" s="152"/>
      <c r="BC4" s="152"/>
      <c r="BD4" s="152"/>
      <c r="BE4" s="152"/>
      <c r="BF4" s="152"/>
      <c r="BG4" s="152"/>
      <c r="BH4" s="152"/>
      <c r="BI4" s="152"/>
      <c r="BJ4" s="152"/>
      <c r="BK4" s="152"/>
      <c r="BL4" s="152"/>
      <c r="BM4" s="152"/>
    </row>
    <row r="5" spans="1:77" s="36" customFormat="1" ht="17.25" customHeight="1" x14ac:dyDescent="0.25">
      <c r="A5" s="415" t="s">
        <v>0</v>
      </c>
      <c r="B5" s="416" t="s">
        <v>181</v>
      </c>
      <c r="C5" s="422" t="s">
        <v>31</v>
      </c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7"/>
      <c r="U5" s="417"/>
      <c r="V5" s="406" t="s">
        <v>32</v>
      </c>
      <c r="W5" s="407"/>
      <c r="X5" s="407"/>
      <c r="Y5" s="407"/>
      <c r="Z5" s="407"/>
      <c r="AA5" s="407"/>
      <c r="AB5" s="407"/>
      <c r="AC5" s="407"/>
      <c r="AD5" s="407"/>
      <c r="AE5" s="407"/>
      <c r="AF5" s="407"/>
      <c r="AG5" s="407"/>
      <c r="AH5" s="407"/>
      <c r="AI5" s="407"/>
      <c r="AJ5" s="407"/>
      <c r="AK5" s="407"/>
      <c r="AL5" s="407"/>
      <c r="AM5" s="407"/>
      <c r="AN5" s="407"/>
      <c r="AO5" s="407"/>
      <c r="AP5" s="407"/>
      <c r="AQ5" s="406" t="s">
        <v>30</v>
      </c>
      <c r="AR5" s="407"/>
      <c r="AS5" s="407"/>
      <c r="AT5" s="407"/>
      <c r="AU5" s="407"/>
      <c r="AV5" s="407"/>
      <c r="AW5" s="407"/>
      <c r="AX5" s="407"/>
      <c r="AY5" s="407"/>
      <c r="AZ5" s="407"/>
      <c r="BA5" s="407"/>
      <c r="BB5" s="407"/>
      <c r="BC5" s="407"/>
      <c r="BD5" s="407"/>
      <c r="BE5" s="407"/>
      <c r="BF5" s="407"/>
      <c r="BG5" s="407"/>
      <c r="BH5" s="407"/>
      <c r="BI5" s="407"/>
      <c r="BJ5" s="407"/>
      <c r="BK5" s="407"/>
      <c r="BL5" s="417"/>
      <c r="BM5" s="406" t="s">
        <v>175</v>
      </c>
      <c r="BN5" s="407"/>
      <c r="BO5" s="407"/>
      <c r="BP5" s="407"/>
      <c r="BQ5" s="407"/>
      <c r="BR5" s="407"/>
      <c r="BS5" s="407"/>
      <c r="BT5" s="408"/>
      <c r="BU5" s="413" t="s">
        <v>118</v>
      </c>
      <c r="BV5" s="414"/>
      <c r="BW5" s="396" t="s">
        <v>119</v>
      </c>
      <c r="BX5" s="396" t="s">
        <v>34</v>
      </c>
      <c r="BY5" s="399" t="s">
        <v>33</v>
      </c>
    </row>
    <row r="6" spans="1:77" s="36" customFormat="1" ht="17.25" customHeight="1" x14ac:dyDescent="0.25">
      <c r="A6" s="415"/>
      <c r="B6" s="416"/>
      <c r="C6" s="247" t="s">
        <v>98</v>
      </c>
      <c r="D6" s="246" t="s">
        <v>26</v>
      </c>
      <c r="E6" s="246" t="s">
        <v>403</v>
      </c>
      <c r="F6" s="246" t="s">
        <v>99</v>
      </c>
      <c r="G6" s="246" t="s">
        <v>25</v>
      </c>
      <c r="H6" s="247" t="s">
        <v>98</v>
      </c>
      <c r="I6" s="246" t="s">
        <v>26</v>
      </c>
      <c r="J6" s="246" t="s">
        <v>403</v>
      </c>
      <c r="K6" s="246" t="s">
        <v>99</v>
      </c>
      <c r="L6" s="246" t="s">
        <v>25</v>
      </c>
      <c r="M6" s="247" t="s">
        <v>98</v>
      </c>
      <c r="N6" s="246" t="s">
        <v>26</v>
      </c>
      <c r="O6" s="246" t="s">
        <v>403</v>
      </c>
      <c r="P6" s="246" t="s">
        <v>99</v>
      </c>
      <c r="Q6" s="246" t="s">
        <v>25</v>
      </c>
      <c r="R6" s="247" t="s">
        <v>98</v>
      </c>
      <c r="S6" s="246" t="s">
        <v>26</v>
      </c>
      <c r="T6" s="246" t="s">
        <v>403</v>
      </c>
      <c r="U6" s="250" t="s">
        <v>99</v>
      </c>
      <c r="V6" s="252" t="s">
        <v>25</v>
      </c>
      <c r="W6" s="247" t="s">
        <v>98</v>
      </c>
      <c r="X6" s="246" t="s">
        <v>26</v>
      </c>
      <c r="Y6" s="246" t="s">
        <v>403</v>
      </c>
      <c r="Z6" s="246" t="s">
        <v>99</v>
      </c>
      <c r="AA6" s="246" t="s">
        <v>25</v>
      </c>
      <c r="AB6" s="247" t="s">
        <v>98</v>
      </c>
      <c r="AC6" s="246" t="s">
        <v>26</v>
      </c>
      <c r="AD6" s="246" t="s">
        <v>403</v>
      </c>
      <c r="AE6" s="246" t="s">
        <v>99</v>
      </c>
      <c r="AF6" s="246" t="s">
        <v>25</v>
      </c>
      <c r="AG6" s="247" t="s">
        <v>98</v>
      </c>
      <c r="AH6" s="246" t="s">
        <v>26</v>
      </c>
      <c r="AI6" s="246" t="s">
        <v>403</v>
      </c>
      <c r="AJ6" s="246" t="s">
        <v>99</v>
      </c>
      <c r="AK6" s="246" t="s">
        <v>25</v>
      </c>
      <c r="AL6" s="247" t="s">
        <v>98</v>
      </c>
      <c r="AM6" s="246" t="s">
        <v>26</v>
      </c>
      <c r="AN6" s="246" t="s">
        <v>403</v>
      </c>
      <c r="AO6" s="246" t="s">
        <v>99</v>
      </c>
      <c r="AP6" s="250" t="s">
        <v>25</v>
      </c>
      <c r="AQ6" s="253" t="s">
        <v>98</v>
      </c>
      <c r="AR6" s="246" t="s">
        <v>26</v>
      </c>
      <c r="AS6" s="246" t="s">
        <v>403</v>
      </c>
      <c r="AT6" s="246" t="s">
        <v>99</v>
      </c>
      <c r="AU6" s="246" t="s">
        <v>25</v>
      </c>
      <c r="AV6" s="247" t="s">
        <v>98</v>
      </c>
      <c r="AW6" s="246" t="s">
        <v>26</v>
      </c>
      <c r="AX6" s="246" t="s">
        <v>403</v>
      </c>
      <c r="AY6" s="246" t="s">
        <v>99</v>
      </c>
      <c r="AZ6" s="246" t="s">
        <v>25</v>
      </c>
      <c r="BA6" s="247" t="s">
        <v>98</v>
      </c>
      <c r="BB6" s="246" t="s">
        <v>26</v>
      </c>
      <c r="BC6" s="246" t="s">
        <v>403</v>
      </c>
      <c r="BD6" s="246" t="s">
        <v>99</v>
      </c>
      <c r="BE6" s="246" t="s">
        <v>25</v>
      </c>
      <c r="BF6" s="247" t="s">
        <v>98</v>
      </c>
      <c r="BG6" s="246" t="s">
        <v>26</v>
      </c>
      <c r="BH6" s="246" t="s">
        <v>403</v>
      </c>
      <c r="BI6" s="246" t="s">
        <v>99</v>
      </c>
      <c r="BJ6" s="246" t="s">
        <v>25</v>
      </c>
      <c r="BK6" s="247" t="s">
        <v>98</v>
      </c>
      <c r="BL6" s="250" t="s">
        <v>26</v>
      </c>
      <c r="BM6" s="252" t="s">
        <v>403</v>
      </c>
      <c r="BN6" s="246" t="s">
        <v>99</v>
      </c>
      <c r="BO6" s="246" t="s">
        <v>25</v>
      </c>
      <c r="BP6" s="247" t="s">
        <v>98</v>
      </c>
      <c r="BQ6" s="246" t="s">
        <v>26</v>
      </c>
      <c r="BR6" s="246" t="s">
        <v>403</v>
      </c>
      <c r="BS6" s="246" t="s">
        <v>99</v>
      </c>
      <c r="BT6" s="246" t="s">
        <v>25</v>
      </c>
      <c r="BU6" s="402" t="s">
        <v>120</v>
      </c>
      <c r="BV6" s="404" t="s">
        <v>121</v>
      </c>
      <c r="BW6" s="397"/>
      <c r="BX6" s="397"/>
      <c r="BY6" s="400"/>
    </row>
    <row r="7" spans="1:77" s="36" customFormat="1" ht="17.25" customHeight="1" x14ac:dyDescent="0.25">
      <c r="A7" s="415"/>
      <c r="B7" s="416"/>
      <c r="C7" s="246">
        <v>5</v>
      </c>
      <c r="D7" s="246">
        <v>6</v>
      </c>
      <c r="E7" s="246">
        <v>7</v>
      </c>
      <c r="F7" s="246">
        <v>8</v>
      </c>
      <c r="G7" s="246">
        <v>9</v>
      </c>
      <c r="H7" s="246">
        <v>12</v>
      </c>
      <c r="I7" s="246">
        <v>13</v>
      </c>
      <c r="J7" s="246">
        <v>14</v>
      </c>
      <c r="K7" s="246">
        <v>15</v>
      </c>
      <c r="L7" s="246">
        <v>16</v>
      </c>
      <c r="M7" s="246">
        <v>19</v>
      </c>
      <c r="N7" s="246">
        <v>20</v>
      </c>
      <c r="O7" s="246">
        <v>21</v>
      </c>
      <c r="P7" s="246">
        <v>22</v>
      </c>
      <c r="Q7" s="246">
        <v>23</v>
      </c>
      <c r="R7" s="246">
        <v>26</v>
      </c>
      <c r="S7" s="246">
        <v>27</v>
      </c>
      <c r="T7" s="246">
        <v>28</v>
      </c>
      <c r="U7" s="250">
        <v>29</v>
      </c>
      <c r="V7" s="252">
        <v>1</v>
      </c>
      <c r="W7" s="246">
        <v>4</v>
      </c>
      <c r="X7" s="246">
        <v>5</v>
      </c>
      <c r="Y7" s="246">
        <v>6</v>
      </c>
      <c r="Z7" s="246">
        <v>7</v>
      </c>
      <c r="AA7" s="246">
        <v>8</v>
      </c>
      <c r="AB7" s="246">
        <v>11</v>
      </c>
      <c r="AC7" s="246">
        <v>12</v>
      </c>
      <c r="AD7" s="246">
        <v>13</v>
      </c>
      <c r="AE7" s="246">
        <v>14</v>
      </c>
      <c r="AF7" s="246">
        <v>15</v>
      </c>
      <c r="AG7" s="246">
        <v>18</v>
      </c>
      <c r="AH7" s="246">
        <v>19</v>
      </c>
      <c r="AI7" s="246">
        <v>20</v>
      </c>
      <c r="AJ7" s="246">
        <v>21</v>
      </c>
      <c r="AK7" s="246">
        <v>22</v>
      </c>
      <c r="AL7" s="246">
        <v>25</v>
      </c>
      <c r="AM7" s="246">
        <v>26</v>
      </c>
      <c r="AN7" s="246">
        <v>27</v>
      </c>
      <c r="AO7" s="246">
        <v>28</v>
      </c>
      <c r="AP7" s="250">
        <v>29</v>
      </c>
      <c r="AQ7" s="252">
        <v>1</v>
      </c>
      <c r="AR7" s="246">
        <v>2</v>
      </c>
      <c r="AS7" s="246">
        <v>3</v>
      </c>
      <c r="AT7" s="246">
        <v>4</v>
      </c>
      <c r="AU7" s="246">
        <v>5</v>
      </c>
      <c r="AV7" s="246">
        <v>8</v>
      </c>
      <c r="AW7" s="246">
        <v>9</v>
      </c>
      <c r="AX7" s="246">
        <v>10</v>
      </c>
      <c r="AY7" s="246">
        <v>11</v>
      </c>
      <c r="AZ7" s="246">
        <v>12</v>
      </c>
      <c r="BA7" s="246">
        <v>15</v>
      </c>
      <c r="BB7" s="246">
        <v>16</v>
      </c>
      <c r="BC7" s="246">
        <v>17</v>
      </c>
      <c r="BD7" s="246">
        <v>18</v>
      </c>
      <c r="BE7" s="246">
        <v>19</v>
      </c>
      <c r="BF7" s="246">
        <v>22</v>
      </c>
      <c r="BG7" s="246">
        <v>23</v>
      </c>
      <c r="BH7" s="246">
        <v>24</v>
      </c>
      <c r="BI7" s="246">
        <v>25</v>
      </c>
      <c r="BJ7" s="246">
        <v>26</v>
      </c>
      <c r="BK7" s="246">
        <v>29</v>
      </c>
      <c r="BL7" s="250">
        <v>30</v>
      </c>
      <c r="BM7" s="252">
        <v>1</v>
      </c>
      <c r="BN7" s="246">
        <v>2</v>
      </c>
      <c r="BO7" s="246">
        <v>3</v>
      </c>
      <c r="BP7" s="246">
        <v>6</v>
      </c>
      <c r="BQ7" s="246">
        <v>7</v>
      </c>
      <c r="BR7" s="246">
        <v>8</v>
      </c>
      <c r="BS7" s="246">
        <v>9</v>
      </c>
      <c r="BT7" s="246">
        <v>10</v>
      </c>
      <c r="BU7" s="403"/>
      <c r="BV7" s="405"/>
      <c r="BW7" s="398"/>
      <c r="BX7" s="398"/>
      <c r="BY7" s="401"/>
    </row>
    <row r="8" spans="1:77" ht="17.100000000000001" customHeight="1" x14ac:dyDescent="0.25">
      <c r="A8" s="98">
        <v>1</v>
      </c>
      <c r="B8" s="150" t="str">
        <f>IF(NOMINA!B1="","",NOMINA!B1)</f>
        <v xml:space="preserve"> TORREZ CAMILA VICTORIA</v>
      </c>
      <c r="C8" s="248"/>
      <c r="D8" s="249"/>
      <c r="E8" s="249"/>
      <c r="F8" s="249"/>
      <c r="G8" s="249"/>
      <c r="H8" s="249"/>
      <c r="I8" s="249"/>
      <c r="J8" s="249"/>
      <c r="K8" s="249"/>
      <c r="L8" s="249"/>
      <c r="M8" s="249"/>
      <c r="N8" s="249"/>
      <c r="O8" s="249"/>
      <c r="P8" s="249"/>
      <c r="Q8" s="249"/>
      <c r="R8" s="249"/>
      <c r="S8" s="249"/>
      <c r="T8" s="249"/>
      <c r="U8" s="254"/>
      <c r="V8" s="277"/>
      <c r="W8" s="249"/>
      <c r="X8" s="249"/>
      <c r="Y8" s="249"/>
      <c r="Z8" s="249"/>
      <c r="AA8" s="249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78"/>
      <c r="AQ8" s="277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78"/>
      <c r="BM8" s="277"/>
      <c r="BN8" s="249"/>
      <c r="BO8" s="249"/>
      <c r="BP8" s="249"/>
      <c r="BQ8" s="249"/>
      <c r="BR8" s="249"/>
      <c r="BS8" s="249"/>
      <c r="BT8" s="278"/>
      <c r="BU8" s="116" t="str">
        <f t="shared" ref="BU8:BU52" si="0">IF(COUNTIF($C8:$BT8,"L")=0,"",COUNTIF(C8:BT8,"L"))</f>
        <v/>
      </c>
      <c r="BV8" s="97" t="str">
        <f t="shared" ref="BV8:BV52" si="1">IF(COUNTIF($C8:$BT8,"F")=0,"",COUNTIF($C8:$BT8,"F"))</f>
        <v/>
      </c>
      <c r="BW8" s="62">
        <f t="shared" ref="BW8:BW52" si="2">COUNTIF(C8:BT8,"R")</f>
        <v>0</v>
      </c>
      <c r="BX8" s="62">
        <f t="shared" ref="BX8:BX52" si="3">(COUNTIF(C8:BT8,"P")+COUNTIF(C8:BT8,"A")+COUNTIF(C8:BT8,"."))+BW8</f>
        <v>0</v>
      </c>
      <c r="BY8" s="117"/>
    </row>
    <row r="9" spans="1:77" ht="17.100000000000001" customHeight="1" x14ac:dyDescent="0.25">
      <c r="A9" s="98">
        <v>2</v>
      </c>
      <c r="B9" s="150" t="str">
        <f>IF(NOMINA!B2="","",NOMINA!B2)</f>
        <v>AZERO BLANCO SARAH JOYCE</v>
      </c>
      <c r="C9" s="248"/>
      <c r="D9" s="249"/>
      <c r="E9" s="249"/>
      <c r="F9" s="249"/>
      <c r="G9" s="249"/>
      <c r="H9" s="249"/>
      <c r="I9" s="249"/>
      <c r="J9" s="249"/>
      <c r="K9" s="249"/>
      <c r="L9" s="249"/>
      <c r="M9" s="249"/>
      <c r="N9" s="249"/>
      <c r="O9" s="249"/>
      <c r="P9" s="249"/>
      <c r="Q9" s="249"/>
      <c r="R9" s="249"/>
      <c r="S9" s="249"/>
      <c r="T9" s="249"/>
      <c r="U9" s="254"/>
      <c r="V9" s="277"/>
      <c r="W9" s="249"/>
      <c r="X9" s="249"/>
      <c r="Y9" s="249"/>
      <c r="Z9" s="249"/>
      <c r="AA9" s="249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78"/>
      <c r="AQ9" s="277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78"/>
      <c r="BM9" s="277"/>
      <c r="BN9" s="249"/>
      <c r="BO9" s="249"/>
      <c r="BP9" s="249"/>
      <c r="BQ9" s="249"/>
      <c r="BR9" s="249"/>
      <c r="BS9" s="249"/>
      <c r="BT9" s="278"/>
      <c r="BU9" s="116" t="str">
        <f t="shared" si="0"/>
        <v/>
      </c>
      <c r="BV9" s="97" t="str">
        <f t="shared" si="1"/>
        <v/>
      </c>
      <c r="BW9" s="62">
        <f t="shared" si="2"/>
        <v>0</v>
      </c>
      <c r="BX9" s="62">
        <f t="shared" si="3"/>
        <v>0</v>
      </c>
      <c r="BY9" s="117"/>
    </row>
    <row r="10" spans="1:77" ht="17.100000000000001" customHeight="1" x14ac:dyDescent="0.25">
      <c r="A10" s="98">
        <v>3</v>
      </c>
      <c r="B10" s="150" t="str">
        <f>IF(NOMINA!B3="","",NOMINA!B3)</f>
        <v xml:space="preserve">BAUTISTA MITA RODRIGO </v>
      </c>
      <c r="C10" s="248"/>
      <c r="D10" s="249"/>
      <c r="E10" s="249"/>
      <c r="F10" s="249"/>
      <c r="G10" s="249"/>
      <c r="H10" s="249"/>
      <c r="I10" s="249"/>
      <c r="J10" s="249"/>
      <c r="K10" s="249"/>
      <c r="L10" s="249"/>
      <c r="M10" s="249"/>
      <c r="N10" s="249"/>
      <c r="O10" s="249"/>
      <c r="P10" s="249"/>
      <c r="Q10" s="249"/>
      <c r="R10" s="249"/>
      <c r="S10" s="249"/>
      <c r="T10" s="249"/>
      <c r="U10" s="254"/>
      <c r="V10" s="277"/>
      <c r="W10" s="249"/>
      <c r="X10" s="249"/>
      <c r="Y10" s="249"/>
      <c r="Z10" s="249"/>
      <c r="AA10" s="249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78"/>
      <c r="AQ10" s="277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78"/>
      <c r="BM10" s="277"/>
      <c r="BN10" s="249"/>
      <c r="BO10" s="249"/>
      <c r="BP10" s="249"/>
      <c r="BQ10" s="249"/>
      <c r="BR10" s="249"/>
      <c r="BS10" s="249"/>
      <c r="BT10" s="278"/>
      <c r="BU10" s="116" t="str">
        <f t="shared" si="0"/>
        <v/>
      </c>
      <c r="BV10" s="97" t="str">
        <f t="shared" si="1"/>
        <v/>
      </c>
      <c r="BW10" s="62">
        <f t="shared" si="2"/>
        <v>0</v>
      </c>
      <c r="BX10" s="62">
        <f t="shared" si="3"/>
        <v>0</v>
      </c>
      <c r="BY10" s="117"/>
    </row>
    <row r="11" spans="1:77" ht="17.100000000000001" customHeight="1" x14ac:dyDescent="0.25">
      <c r="A11" s="98">
        <v>4</v>
      </c>
      <c r="B11" s="150" t="str">
        <f>IF(NOMINA!B4="","",NOMINA!B4)</f>
        <v>CANSECO PEREDO ANGELINA ISABELLA</v>
      </c>
      <c r="C11" s="248"/>
      <c r="D11" s="249"/>
      <c r="E11" s="249"/>
      <c r="F11" s="249"/>
      <c r="G11" s="249"/>
      <c r="H11" s="249"/>
      <c r="I11" s="249"/>
      <c r="J11" s="249"/>
      <c r="K11" s="249"/>
      <c r="L11" s="249"/>
      <c r="M11" s="249"/>
      <c r="N11" s="249"/>
      <c r="O11" s="249"/>
      <c r="P11" s="249"/>
      <c r="Q11" s="249"/>
      <c r="R11" s="249"/>
      <c r="S11" s="249"/>
      <c r="T11" s="249"/>
      <c r="U11" s="254"/>
      <c r="V11" s="277"/>
      <c r="W11" s="249"/>
      <c r="X11" s="249"/>
      <c r="Y11" s="249"/>
      <c r="Z11" s="249"/>
      <c r="AA11" s="249"/>
      <c r="AB11" s="249"/>
      <c r="AC11" s="249"/>
      <c r="AD11" s="249"/>
      <c r="AE11" s="249"/>
      <c r="AF11" s="249"/>
      <c r="AG11" s="249"/>
      <c r="AH11" s="249"/>
      <c r="AI11" s="249"/>
      <c r="AJ11" s="279"/>
      <c r="AK11" s="249"/>
      <c r="AL11" s="249"/>
      <c r="AM11" s="249"/>
      <c r="AN11" s="249"/>
      <c r="AO11" s="249"/>
      <c r="AP11" s="278"/>
      <c r="AQ11" s="277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78"/>
      <c r="BM11" s="277"/>
      <c r="BN11" s="249"/>
      <c r="BO11" s="249"/>
      <c r="BP11" s="249"/>
      <c r="BQ11" s="249"/>
      <c r="BR11" s="249"/>
      <c r="BS11" s="249"/>
      <c r="BT11" s="278"/>
      <c r="BU11" s="116" t="str">
        <f t="shared" si="0"/>
        <v/>
      </c>
      <c r="BV11" s="97" t="str">
        <f t="shared" si="1"/>
        <v/>
      </c>
      <c r="BW11" s="62">
        <f t="shared" si="2"/>
        <v>0</v>
      </c>
      <c r="BX11" s="62">
        <f t="shared" si="3"/>
        <v>0</v>
      </c>
      <c r="BY11" s="117"/>
    </row>
    <row r="12" spans="1:77" ht="17.100000000000001" customHeight="1" x14ac:dyDescent="0.25">
      <c r="A12" s="98">
        <v>5</v>
      </c>
      <c r="B12" s="150" t="str">
        <f>IF(NOMINA!B5="","",NOMINA!B5)</f>
        <v>CERVANTES GUTIERREZ LUIS FERNANDO</v>
      </c>
      <c r="C12" s="248"/>
      <c r="D12" s="249"/>
      <c r="E12" s="249"/>
      <c r="F12" s="249"/>
      <c r="G12" s="249"/>
      <c r="H12" s="249"/>
      <c r="I12" s="249"/>
      <c r="J12" s="249"/>
      <c r="K12" s="249"/>
      <c r="L12" s="249"/>
      <c r="M12" s="249"/>
      <c r="N12" s="249"/>
      <c r="O12" s="249"/>
      <c r="P12" s="249"/>
      <c r="Q12" s="249"/>
      <c r="R12" s="249"/>
      <c r="S12" s="249"/>
      <c r="T12" s="249"/>
      <c r="U12" s="254"/>
      <c r="V12" s="277"/>
      <c r="W12" s="249"/>
      <c r="X12" s="249"/>
      <c r="Y12" s="249"/>
      <c r="Z12" s="249"/>
      <c r="AA12" s="249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78"/>
      <c r="AQ12" s="277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78"/>
      <c r="BM12" s="277"/>
      <c r="BN12" s="249"/>
      <c r="BO12" s="249"/>
      <c r="BP12" s="249"/>
      <c r="BQ12" s="249"/>
      <c r="BR12" s="249"/>
      <c r="BS12" s="249"/>
      <c r="BT12" s="278"/>
      <c r="BU12" s="116" t="str">
        <f t="shared" si="0"/>
        <v/>
      </c>
      <c r="BV12" s="97" t="str">
        <f t="shared" si="1"/>
        <v/>
      </c>
      <c r="BW12" s="62">
        <f t="shared" si="2"/>
        <v>0</v>
      </c>
      <c r="BX12" s="62">
        <f t="shared" si="3"/>
        <v>0</v>
      </c>
      <c r="BY12" s="117"/>
    </row>
    <row r="13" spans="1:77" ht="17.100000000000001" customHeight="1" x14ac:dyDescent="0.25">
      <c r="A13" s="98">
        <v>6</v>
      </c>
      <c r="B13" s="150" t="str">
        <f>IF(NOMINA!B6="","",NOMINA!B6)</f>
        <v>COLQUE QUENTA MICHELLE ANGELETH</v>
      </c>
      <c r="C13" s="248"/>
      <c r="D13" s="249"/>
      <c r="E13" s="249"/>
      <c r="F13" s="249"/>
      <c r="G13" s="249"/>
      <c r="H13" s="249"/>
      <c r="I13" s="249"/>
      <c r="J13" s="249"/>
      <c r="K13" s="249"/>
      <c r="L13" s="249"/>
      <c r="M13" s="249"/>
      <c r="N13" s="249"/>
      <c r="O13" s="249"/>
      <c r="P13" s="249"/>
      <c r="Q13" s="249"/>
      <c r="R13" s="249"/>
      <c r="S13" s="249"/>
      <c r="T13" s="249"/>
      <c r="U13" s="254"/>
      <c r="V13" s="277"/>
      <c r="W13" s="249"/>
      <c r="X13" s="249"/>
      <c r="Y13" s="249"/>
      <c r="Z13" s="249"/>
      <c r="AA13" s="249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78"/>
      <c r="AQ13" s="277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78"/>
      <c r="BM13" s="277"/>
      <c r="BN13" s="249"/>
      <c r="BO13" s="249"/>
      <c r="BP13" s="249"/>
      <c r="BQ13" s="249"/>
      <c r="BR13" s="249"/>
      <c r="BS13" s="249"/>
      <c r="BT13" s="278"/>
      <c r="BU13" s="116" t="str">
        <f t="shared" si="0"/>
        <v/>
      </c>
      <c r="BV13" s="97" t="str">
        <f t="shared" si="1"/>
        <v/>
      </c>
      <c r="BW13" s="62">
        <f t="shared" si="2"/>
        <v>0</v>
      </c>
      <c r="BX13" s="62">
        <f t="shared" si="3"/>
        <v>0</v>
      </c>
      <c r="BY13" s="117"/>
    </row>
    <row r="14" spans="1:77" ht="17.100000000000001" customHeight="1" x14ac:dyDescent="0.25">
      <c r="A14" s="98">
        <v>7</v>
      </c>
      <c r="B14" s="150" t="str">
        <f>IF(NOMINA!B7="","",NOMINA!B7)</f>
        <v>CORDOVA MONTAÑO KENDALL MATIAS</v>
      </c>
      <c r="C14" s="248"/>
      <c r="D14" s="249"/>
      <c r="E14" s="249"/>
      <c r="F14" s="249"/>
      <c r="G14" s="249"/>
      <c r="H14" s="249"/>
      <c r="I14" s="249"/>
      <c r="J14" s="249"/>
      <c r="K14" s="249"/>
      <c r="L14" s="249"/>
      <c r="M14" s="249"/>
      <c r="N14" s="249"/>
      <c r="O14" s="249"/>
      <c r="P14" s="249"/>
      <c r="Q14" s="249"/>
      <c r="R14" s="249"/>
      <c r="S14" s="249"/>
      <c r="T14" s="249"/>
      <c r="U14" s="254"/>
      <c r="V14" s="277"/>
      <c r="W14" s="249"/>
      <c r="X14" s="249"/>
      <c r="Y14" s="249"/>
      <c r="Z14" s="249"/>
      <c r="AA14" s="249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78"/>
      <c r="AQ14" s="277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78"/>
      <c r="BM14" s="277"/>
      <c r="BN14" s="249"/>
      <c r="BO14" s="249"/>
      <c r="BP14" s="249"/>
      <c r="BQ14" s="249"/>
      <c r="BR14" s="249"/>
      <c r="BS14" s="249"/>
      <c r="BT14" s="278"/>
      <c r="BU14" s="116" t="str">
        <f t="shared" si="0"/>
        <v/>
      </c>
      <c r="BV14" s="97" t="str">
        <f t="shared" si="1"/>
        <v/>
      </c>
      <c r="BW14" s="62">
        <f t="shared" si="2"/>
        <v>0</v>
      </c>
      <c r="BX14" s="62">
        <f t="shared" si="3"/>
        <v>0</v>
      </c>
      <c r="BY14" s="117"/>
    </row>
    <row r="15" spans="1:77" ht="17.100000000000001" customHeight="1" x14ac:dyDescent="0.25">
      <c r="A15" s="98">
        <v>8</v>
      </c>
      <c r="B15" s="150" t="str">
        <f>IF(NOMINA!B8="","",NOMINA!B8)</f>
        <v xml:space="preserve">CUCHALLO ALORAS CHRISTOPHER </v>
      </c>
      <c r="C15" s="248"/>
      <c r="D15" s="249"/>
      <c r="E15" s="249"/>
      <c r="F15" s="249"/>
      <c r="G15" s="249"/>
      <c r="H15" s="249"/>
      <c r="I15" s="249"/>
      <c r="J15" s="249"/>
      <c r="K15" s="249"/>
      <c r="L15" s="249"/>
      <c r="M15" s="249"/>
      <c r="N15" s="249"/>
      <c r="O15" s="249"/>
      <c r="P15" s="249"/>
      <c r="Q15" s="249"/>
      <c r="R15" s="249"/>
      <c r="S15" s="249"/>
      <c r="T15" s="249"/>
      <c r="U15" s="254"/>
      <c r="V15" s="277"/>
      <c r="W15" s="249"/>
      <c r="X15" s="249"/>
      <c r="Y15" s="249"/>
      <c r="Z15" s="249"/>
      <c r="AA15" s="249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78"/>
      <c r="AQ15" s="277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78"/>
      <c r="BM15" s="277"/>
      <c r="BN15" s="249"/>
      <c r="BO15" s="249"/>
      <c r="BP15" s="249"/>
      <c r="BQ15" s="249"/>
      <c r="BR15" s="249"/>
      <c r="BS15" s="249"/>
      <c r="BT15" s="278"/>
      <c r="BU15" s="116" t="str">
        <f t="shared" si="0"/>
        <v/>
      </c>
      <c r="BV15" s="97" t="str">
        <f t="shared" si="1"/>
        <v/>
      </c>
      <c r="BW15" s="62">
        <f t="shared" si="2"/>
        <v>0</v>
      </c>
      <c r="BX15" s="62">
        <f t="shared" si="3"/>
        <v>0</v>
      </c>
      <c r="BY15" s="117"/>
    </row>
    <row r="16" spans="1:77" ht="17.100000000000001" customHeight="1" x14ac:dyDescent="0.25">
      <c r="A16" s="98">
        <v>9</v>
      </c>
      <c r="B16" s="150" t="str">
        <f>IF(NOMINA!B9="","",NOMINA!B9)</f>
        <v>DUARTE MELO ANA CLARA</v>
      </c>
      <c r="C16" s="248"/>
      <c r="D16" s="249"/>
      <c r="E16" s="249"/>
      <c r="F16" s="249"/>
      <c r="G16" s="249"/>
      <c r="H16" s="249"/>
      <c r="I16" s="249"/>
      <c r="J16" s="249"/>
      <c r="K16" s="249"/>
      <c r="L16" s="249"/>
      <c r="M16" s="249"/>
      <c r="N16" s="249"/>
      <c r="O16" s="249"/>
      <c r="P16" s="249"/>
      <c r="Q16" s="249"/>
      <c r="R16" s="249"/>
      <c r="S16" s="249"/>
      <c r="T16" s="249"/>
      <c r="U16" s="254"/>
      <c r="V16" s="277"/>
      <c r="W16" s="249"/>
      <c r="X16" s="249"/>
      <c r="Y16" s="249"/>
      <c r="Z16" s="249"/>
      <c r="AA16" s="249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78"/>
      <c r="AQ16" s="277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78"/>
      <c r="BM16" s="277"/>
      <c r="BN16" s="249"/>
      <c r="BO16" s="249"/>
      <c r="BP16" s="249"/>
      <c r="BQ16" s="249"/>
      <c r="BR16" s="249"/>
      <c r="BS16" s="249"/>
      <c r="BT16" s="278"/>
      <c r="BU16" s="116" t="str">
        <f t="shared" si="0"/>
        <v/>
      </c>
      <c r="BV16" s="97" t="str">
        <f t="shared" si="1"/>
        <v/>
      </c>
      <c r="BW16" s="62">
        <f t="shared" si="2"/>
        <v>0</v>
      </c>
      <c r="BX16" s="62">
        <f t="shared" si="3"/>
        <v>0</v>
      </c>
      <c r="BY16" s="117"/>
    </row>
    <row r="17" spans="1:77" ht="17.100000000000001" customHeight="1" x14ac:dyDescent="0.25">
      <c r="A17" s="98">
        <v>10</v>
      </c>
      <c r="B17" s="150" t="str">
        <f>IF(NOMINA!B10="","",NOMINA!B10)</f>
        <v>GONZALES ROJAS ANTONELLA INDIRA</v>
      </c>
      <c r="C17" s="248"/>
      <c r="D17" s="249"/>
      <c r="E17" s="249"/>
      <c r="F17" s="249"/>
      <c r="G17" s="249"/>
      <c r="H17" s="249"/>
      <c r="I17" s="249"/>
      <c r="J17" s="249"/>
      <c r="K17" s="249"/>
      <c r="L17" s="249"/>
      <c r="M17" s="249"/>
      <c r="N17" s="249"/>
      <c r="O17" s="249"/>
      <c r="P17" s="249"/>
      <c r="Q17" s="249"/>
      <c r="R17" s="249"/>
      <c r="S17" s="249"/>
      <c r="T17" s="249"/>
      <c r="U17" s="254"/>
      <c r="V17" s="277"/>
      <c r="W17" s="249"/>
      <c r="X17" s="249"/>
      <c r="Y17" s="249"/>
      <c r="Z17" s="249"/>
      <c r="AA17" s="249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78"/>
      <c r="AQ17" s="277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78"/>
      <c r="BM17" s="277"/>
      <c r="BN17" s="249"/>
      <c r="BO17" s="249"/>
      <c r="BP17" s="249"/>
      <c r="BQ17" s="249"/>
      <c r="BR17" s="249"/>
      <c r="BS17" s="249"/>
      <c r="BT17" s="278"/>
      <c r="BU17" s="116" t="str">
        <f t="shared" si="0"/>
        <v/>
      </c>
      <c r="BV17" s="97" t="str">
        <f t="shared" si="1"/>
        <v/>
      </c>
      <c r="BW17" s="62">
        <f t="shared" si="2"/>
        <v>0</v>
      </c>
      <c r="BX17" s="62">
        <f t="shared" si="3"/>
        <v>0</v>
      </c>
      <c r="BY17" s="117"/>
    </row>
    <row r="18" spans="1:77" ht="17.100000000000001" customHeight="1" x14ac:dyDescent="0.25">
      <c r="A18" s="98">
        <v>11</v>
      </c>
      <c r="B18" s="150" t="str">
        <f>IF(NOMINA!B11="","",NOMINA!B11)</f>
        <v>GUERRA PANTIGOSO ROGER ALEJANDRO</v>
      </c>
      <c r="C18" s="248"/>
      <c r="D18" s="249"/>
      <c r="E18" s="249"/>
      <c r="F18" s="249"/>
      <c r="G18" s="249"/>
      <c r="H18" s="249"/>
      <c r="I18" s="249"/>
      <c r="J18" s="249"/>
      <c r="K18" s="249"/>
      <c r="L18" s="249"/>
      <c r="M18" s="249"/>
      <c r="N18" s="249"/>
      <c r="O18" s="249"/>
      <c r="P18" s="249"/>
      <c r="Q18" s="249"/>
      <c r="R18" s="249"/>
      <c r="S18" s="249"/>
      <c r="T18" s="249"/>
      <c r="U18" s="254"/>
      <c r="V18" s="277"/>
      <c r="W18" s="249"/>
      <c r="X18" s="249"/>
      <c r="Y18" s="249"/>
      <c r="Z18" s="249"/>
      <c r="AA18" s="249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78"/>
      <c r="AQ18" s="277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78"/>
      <c r="BM18" s="277"/>
      <c r="BN18" s="249"/>
      <c r="BO18" s="249"/>
      <c r="BP18" s="249"/>
      <c r="BQ18" s="249"/>
      <c r="BR18" s="249"/>
      <c r="BS18" s="249"/>
      <c r="BT18" s="278"/>
      <c r="BU18" s="116" t="str">
        <f t="shared" si="0"/>
        <v/>
      </c>
      <c r="BV18" s="97" t="str">
        <f t="shared" si="1"/>
        <v/>
      </c>
      <c r="BW18" s="62">
        <f t="shared" si="2"/>
        <v>0</v>
      </c>
      <c r="BX18" s="62">
        <f t="shared" si="3"/>
        <v>0</v>
      </c>
      <c r="BY18" s="117"/>
    </row>
    <row r="19" spans="1:77" ht="17.100000000000001" customHeight="1" x14ac:dyDescent="0.25">
      <c r="A19" s="98">
        <v>12</v>
      </c>
      <c r="B19" s="150" t="str">
        <f>IF(NOMINA!B12="","",NOMINA!B12)</f>
        <v>LEON GARNICA JUNIOR ISAIAS</v>
      </c>
      <c r="C19" s="248"/>
      <c r="D19" s="249"/>
      <c r="E19" s="249"/>
      <c r="F19" s="249"/>
      <c r="G19" s="249"/>
      <c r="H19" s="249"/>
      <c r="I19" s="249"/>
      <c r="J19" s="249"/>
      <c r="K19" s="249"/>
      <c r="L19" s="249"/>
      <c r="M19" s="249"/>
      <c r="N19" s="249"/>
      <c r="O19" s="249"/>
      <c r="P19" s="249"/>
      <c r="Q19" s="249"/>
      <c r="R19" s="249"/>
      <c r="S19" s="249"/>
      <c r="T19" s="249"/>
      <c r="U19" s="254"/>
      <c r="V19" s="277"/>
      <c r="W19" s="249"/>
      <c r="X19" s="249"/>
      <c r="Y19" s="249"/>
      <c r="Z19" s="249"/>
      <c r="AA19" s="249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78"/>
      <c r="AQ19" s="277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78"/>
      <c r="BM19" s="277"/>
      <c r="BN19" s="249"/>
      <c r="BO19" s="249"/>
      <c r="BP19" s="249"/>
      <c r="BQ19" s="249"/>
      <c r="BR19" s="249"/>
      <c r="BS19" s="249"/>
      <c r="BT19" s="278"/>
      <c r="BU19" s="116" t="str">
        <f t="shared" si="0"/>
        <v/>
      </c>
      <c r="BV19" s="97" t="str">
        <f t="shared" si="1"/>
        <v/>
      </c>
      <c r="BW19" s="62">
        <f t="shared" si="2"/>
        <v>0</v>
      </c>
      <c r="BX19" s="62">
        <f t="shared" si="3"/>
        <v>0</v>
      </c>
      <c r="BY19" s="117"/>
    </row>
    <row r="20" spans="1:77" ht="17.100000000000001" customHeight="1" x14ac:dyDescent="0.25">
      <c r="A20" s="98">
        <v>13</v>
      </c>
      <c r="B20" s="150" t="str">
        <f>IF(NOMINA!B13="","",NOMINA!B13)</f>
        <v>MAMANI ESTRADA MARISOL CARMEN</v>
      </c>
      <c r="C20" s="248"/>
      <c r="D20" s="249"/>
      <c r="E20" s="249"/>
      <c r="F20" s="249"/>
      <c r="G20" s="249"/>
      <c r="H20" s="249"/>
      <c r="I20" s="249"/>
      <c r="J20" s="249"/>
      <c r="K20" s="249"/>
      <c r="L20" s="249"/>
      <c r="M20" s="249"/>
      <c r="N20" s="249"/>
      <c r="O20" s="249"/>
      <c r="P20" s="249"/>
      <c r="Q20" s="249"/>
      <c r="R20" s="249"/>
      <c r="S20" s="249"/>
      <c r="T20" s="249"/>
      <c r="U20" s="254"/>
      <c r="V20" s="277"/>
      <c r="W20" s="249"/>
      <c r="X20" s="249"/>
      <c r="Y20" s="249"/>
      <c r="Z20" s="249"/>
      <c r="AA20" s="249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78"/>
      <c r="AQ20" s="277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78"/>
      <c r="BM20" s="277"/>
      <c r="BN20" s="249"/>
      <c r="BO20" s="249"/>
      <c r="BP20" s="249"/>
      <c r="BQ20" s="249"/>
      <c r="BR20" s="249"/>
      <c r="BS20" s="249"/>
      <c r="BT20" s="278"/>
      <c r="BU20" s="116" t="str">
        <f t="shared" si="0"/>
        <v/>
      </c>
      <c r="BV20" s="97" t="str">
        <f t="shared" si="1"/>
        <v/>
      </c>
      <c r="BW20" s="62">
        <f t="shared" si="2"/>
        <v>0</v>
      </c>
      <c r="BX20" s="62">
        <f t="shared" si="3"/>
        <v>0</v>
      </c>
      <c r="BY20" s="117"/>
    </row>
    <row r="21" spans="1:77" ht="17.100000000000001" customHeight="1" x14ac:dyDescent="0.25">
      <c r="A21" s="98">
        <v>14</v>
      </c>
      <c r="B21" s="150" t="str">
        <f>IF(NOMINA!B14="","",NOMINA!B14)</f>
        <v>MURILLO CALIZAYA DAVID GABRIEL</v>
      </c>
      <c r="C21" s="248"/>
      <c r="D21" s="249"/>
      <c r="E21" s="249"/>
      <c r="F21" s="249"/>
      <c r="G21" s="249"/>
      <c r="H21" s="249"/>
      <c r="I21" s="249"/>
      <c r="J21" s="249"/>
      <c r="K21" s="249"/>
      <c r="L21" s="249"/>
      <c r="M21" s="249"/>
      <c r="N21" s="249"/>
      <c r="O21" s="249"/>
      <c r="P21" s="249"/>
      <c r="Q21" s="249"/>
      <c r="R21" s="249"/>
      <c r="S21" s="249"/>
      <c r="T21" s="249"/>
      <c r="U21" s="254"/>
      <c r="V21" s="277"/>
      <c r="W21" s="249"/>
      <c r="X21" s="249"/>
      <c r="Y21" s="249"/>
      <c r="Z21" s="249"/>
      <c r="AA21" s="249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78"/>
      <c r="AQ21" s="277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78"/>
      <c r="BM21" s="277"/>
      <c r="BN21" s="249"/>
      <c r="BO21" s="249"/>
      <c r="BP21" s="249"/>
      <c r="BQ21" s="249"/>
      <c r="BR21" s="249"/>
      <c r="BS21" s="249"/>
      <c r="BT21" s="278"/>
      <c r="BU21" s="116" t="str">
        <f t="shared" si="0"/>
        <v/>
      </c>
      <c r="BV21" s="97" t="str">
        <f t="shared" si="1"/>
        <v/>
      </c>
      <c r="BW21" s="62">
        <f t="shared" si="2"/>
        <v>0</v>
      </c>
      <c r="BX21" s="62">
        <f t="shared" si="3"/>
        <v>0</v>
      </c>
      <c r="BY21" s="117"/>
    </row>
    <row r="22" spans="1:77" ht="17.100000000000001" customHeight="1" x14ac:dyDescent="0.25">
      <c r="A22" s="98">
        <v>15</v>
      </c>
      <c r="B22" s="150" t="str">
        <f>IF(NOMINA!B15="","",NOMINA!B15)</f>
        <v xml:space="preserve">OROSCO LIMACHI ADRIAN </v>
      </c>
      <c r="C22" s="248"/>
      <c r="D22" s="249"/>
      <c r="E22" s="249"/>
      <c r="F22" s="249"/>
      <c r="G22" s="249"/>
      <c r="H22" s="249"/>
      <c r="I22" s="249"/>
      <c r="J22" s="249"/>
      <c r="K22" s="249"/>
      <c r="L22" s="249"/>
      <c r="M22" s="249"/>
      <c r="N22" s="249"/>
      <c r="O22" s="249"/>
      <c r="P22" s="249"/>
      <c r="Q22" s="249"/>
      <c r="R22" s="249"/>
      <c r="S22" s="249"/>
      <c r="T22" s="249"/>
      <c r="U22" s="254"/>
      <c r="V22" s="277"/>
      <c r="W22" s="249"/>
      <c r="X22" s="249"/>
      <c r="Y22" s="249"/>
      <c r="Z22" s="249"/>
      <c r="AA22" s="249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78"/>
      <c r="AQ22" s="277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78"/>
      <c r="BM22" s="277"/>
      <c r="BN22" s="249"/>
      <c r="BO22" s="249"/>
      <c r="BP22" s="249"/>
      <c r="BQ22" s="249"/>
      <c r="BR22" s="249"/>
      <c r="BS22" s="249"/>
      <c r="BT22" s="278"/>
      <c r="BU22" s="116" t="str">
        <f t="shared" si="0"/>
        <v/>
      </c>
      <c r="BV22" s="97" t="str">
        <f t="shared" si="1"/>
        <v/>
      </c>
      <c r="BW22" s="62">
        <f t="shared" si="2"/>
        <v>0</v>
      </c>
      <c r="BX22" s="62">
        <f t="shared" si="3"/>
        <v>0</v>
      </c>
      <c r="BY22" s="117"/>
    </row>
    <row r="23" spans="1:77" ht="17.100000000000001" customHeight="1" x14ac:dyDescent="0.25">
      <c r="A23" s="98">
        <v>16</v>
      </c>
      <c r="B23" s="150" t="str">
        <f>IF(NOMINA!B16="","",NOMINA!B16)</f>
        <v xml:space="preserve">REINAGA CHOQUECALLATA DAYANA </v>
      </c>
      <c r="C23" s="248"/>
      <c r="D23" s="249"/>
      <c r="E23" s="249"/>
      <c r="F23" s="249"/>
      <c r="G23" s="249"/>
      <c r="H23" s="249"/>
      <c r="I23" s="249"/>
      <c r="J23" s="249"/>
      <c r="K23" s="249"/>
      <c r="L23" s="249"/>
      <c r="M23" s="249"/>
      <c r="N23" s="249"/>
      <c r="O23" s="249"/>
      <c r="P23" s="249"/>
      <c r="Q23" s="249"/>
      <c r="R23" s="249"/>
      <c r="S23" s="249"/>
      <c r="T23" s="249"/>
      <c r="U23" s="254"/>
      <c r="V23" s="277"/>
      <c r="W23" s="249"/>
      <c r="X23" s="249"/>
      <c r="Y23" s="249"/>
      <c r="Z23" s="249"/>
      <c r="AA23" s="249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78"/>
      <c r="AQ23" s="277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78"/>
      <c r="BM23" s="277"/>
      <c r="BN23" s="249"/>
      <c r="BO23" s="249"/>
      <c r="BP23" s="249"/>
      <c r="BQ23" s="249"/>
      <c r="BR23" s="249"/>
      <c r="BS23" s="249"/>
      <c r="BT23" s="278"/>
      <c r="BU23" s="116" t="str">
        <f t="shared" si="0"/>
        <v/>
      </c>
      <c r="BV23" s="97" t="str">
        <f t="shared" si="1"/>
        <v/>
      </c>
      <c r="BW23" s="62">
        <f t="shared" si="2"/>
        <v>0</v>
      </c>
      <c r="BX23" s="62">
        <f t="shared" si="3"/>
        <v>0</v>
      </c>
      <c r="BY23" s="117"/>
    </row>
    <row r="24" spans="1:77" ht="17.100000000000001" customHeight="1" x14ac:dyDescent="0.25">
      <c r="A24" s="98">
        <v>17</v>
      </c>
      <c r="B24" s="150" t="str">
        <f>IF(NOMINA!B17="","",NOMINA!B17)</f>
        <v>RIVERO VIDAL LUZ MARIA</v>
      </c>
      <c r="C24" s="248"/>
      <c r="D24" s="249"/>
      <c r="E24" s="249"/>
      <c r="F24" s="249"/>
      <c r="G24" s="249"/>
      <c r="H24" s="249"/>
      <c r="I24" s="249"/>
      <c r="J24" s="249"/>
      <c r="K24" s="249"/>
      <c r="L24" s="249"/>
      <c r="M24" s="249"/>
      <c r="N24" s="249"/>
      <c r="O24" s="249"/>
      <c r="P24" s="249"/>
      <c r="Q24" s="249"/>
      <c r="R24" s="249"/>
      <c r="S24" s="249"/>
      <c r="T24" s="249"/>
      <c r="U24" s="254"/>
      <c r="V24" s="277"/>
      <c r="W24" s="249"/>
      <c r="X24" s="249"/>
      <c r="Y24" s="249"/>
      <c r="Z24" s="249"/>
      <c r="AA24" s="249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78"/>
      <c r="AQ24" s="277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78"/>
      <c r="BM24" s="277"/>
      <c r="BN24" s="249"/>
      <c r="BO24" s="249"/>
      <c r="BP24" s="249"/>
      <c r="BQ24" s="249"/>
      <c r="BR24" s="249"/>
      <c r="BS24" s="249"/>
      <c r="BT24" s="278"/>
      <c r="BU24" s="116" t="str">
        <f t="shared" si="0"/>
        <v/>
      </c>
      <c r="BV24" s="97" t="str">
        <f t="shared" si="1"/>
        <v/>
      </c>
      <c r="BW24" s="62">
        <f t="shared" si="2"/>
        <v>0</v>
      </c>
      <c r="BX24" s="62">
        <f t="shared" si="3"/>
        <v>0</v>
      </c>
      <c r="BY24" s="117"/>
    </row>
    <row r="25" spans="1:77" ht="17.100000000000001" customHeight="1" x14ac:dyDescent="0.25">
      <c r="A25" s="98">
        <v>18</v>
      </c>
      <c r="B25" s="150" t="str">
        <f>IF(NOMINA!B18="","",NOMINA!B18)</f>
        <v>ROJAS MESA KIMBERLYN DARLY</v>
      </c>
      <c r="C25" s="248"/>
      <c r="D25" s="249"/>
      <c r="E25" s="249"/>
      <c r="F25" s="249"/>
      <c r="G25" s="249"/>
      <c r="H25" s="249"/>
      <c r="I25" s="249"/>
      <c r="J25" s="249"/>
      <c r="K25" s="249"/>
      <c r="L25" s="249"/>
      <c r="M25" s="249"/>
      <c r="N25" s="249"/>
      <c r="O25" s="249"/>
      <c r="P25" s="249"/>
      <c r="Q25" s="249"/>
      <c r="R25" s="249"/>
      <c r="S25" s="249"/>
      <c r="T25" s="249"/>
      <c r="U25" s="254"/>
      <c r="V25" s="277"/>
      <c r="W25" s="249"/>
      <c r="X25" s="249"/>
      <c r="Y25" s="249"/>
      <c r="Z25" s="249"/>
      <c r="AA25" s="249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78"/>
      <c r="AQ25" s="277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78"/>
      <c r="BM25" s="277"/>
      <c r="BN25" s="249"/>
      <c r="BO25" s="249"/>
      <c r="BP25" s="249"/>
      <c r="BQ25" s="249"/>
      <c r="BR25" s="249"/>
      <c r="BS25" s="249"/>
      <c r="BT25" s="278"/>
      <c r="BU25" s="116" t="str">
        <f t="shared" si="0"/>
        <v/>
      </c>
      <c r="BV25" s="97" t="str">
        <f t="shared" si="1"/>
        <v/>
      </c>
      <c r="BW25" s="62">
        <f t="shared" si="2"/>
        <v>0</v>
      </c>
      <c r="BX25" s="62">
        <f t="shared" si="3"/>
        <v>0</v>
      </c>
      <c r="BY25" s="117"/>
    </row>
    <row r="26" spans="1:77" ht="17.100000000000001" customHeight="1" x14ac:dyDescent="0.25">
      <c r="A26" s="98">
        <v>19</v>
      </c>
      <c r="B26" s="150" t="str">
        <f>IF(NOMINA!B19="","",NOMINA!B19)</f>
        <v>SOLIZ SAAVEDRA FERNANDO MARTIN</v>
      </c>
      <c r="C26" s="248"/>
      <c r="D26" s="249"/>
      <c r="E26" s="249"/>
      <c r="F26" s="249"/>
      <c r="G26" s="249"/>
      <c r="H26" s="249"/>
      <c r="I26" s="249"/>
      <c r="J26" s="249"/>
      <c r="K26" s="249"/>
      <c r="L26" s="249"/>
      <c r="M26" s="249"/>
      <c r="N26" s="249"/>
      <c r="O26" s="249"/>
      <c r="P26" s="249"/>
      <c r="Q26" s="249"/>
      <c r="R26" s="249"/>
      <c r="S26" s="249"/>
      <c r="T26" s="249"/>
      <c r="U26" s="254"/>
      <c r="V26" s="277"/>
      <c r="W26" s="249"/>
      <c r="X26" s="249"/>
      <c r="Y26" s="249"/>
      <c r="Z26" s="249"/>
      <c r="AA26" s="249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78"/>
      <c r="AQ26" s="277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78"/>
      <c r="BM26" s="277"/>
      <c r="BN26" s="249"/>
      <c r="BO26" s="249"/>
      <c r="BP26" s="249"/>
      <c r="BQ26" s="249"/>
      <c r="BR26" s="249"/>
      <c r="BS26" s="249"/>
      <c r="BT26" s="278"/>
      <c r="BU26" s="116" t="str">
        <f t="shared" si="0"/>
        <v/>
      </c>
      <c r="BV26" s="97" t="str">
        <f t="shared" si="1"/>
        <v/>
      </c>
      <c r="BW26" s="62">
        <f t="shared" si="2"/>
        <v>0</v>
      </c>
      <c r="BX26" s="62">
        <f t="shared" si="3"/>
        <v>0</v>
      </c>
      <c r="BY26" s="117"/>
    </row>
    <row r="27" spans="1:77" ht="17.100000000000001" customHeight="1" x14ac:dyDescent="0.25">
      <c r="A27" s="98">
        <v>20</v>
      </c>
      <c r="B27" s="150" t="str">
        <f>IF(NOMINA!B20="","",NOMINA!B20)</f>
        <v>VILLARROEL CAMPOS ISAIAS ORIOL</v>
      </c>
      <c r="C27" s="248"/>
      <c r="D27" s="249"/>
      <c r="E27" s="249"/>
      <c r="F27" s="249"/>
      <c r="G27" s="249"/>
      <c r="H27" s="249"/>
      <c r="I27" s="249"/>
      <c r="J27" s="249"/>
      <c r="K27" s="249"/>
      <c r="L27" s="249"/>
      <c r="M27" s="249"/>
      <c r="N27" s="249"/>
      <c r="O27" s="249"/>
      <c r="P27" s="249"/>
      <c r="Q27" s="249"/>
      <c r="R27" s="249"/>
      <c r="S27" s="249"/>
      <c r="T27" s="249"/>
      <c r="U27" s="254"/>
      <c r="V27" s="277"/>
      <c r="W27" s="249"/>
      <c r="X27" s="249"/>
      <c r="Y27" s="249"/>
      <c r="Z27" s="249"/>
      <c r="AA27" s="249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78"/>
      <c r="AQ27" s="277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78"/>
      <c r="BM27" s="277"/>
      <c r="BN27" s="249"/>
      <c r="BO27" s="249"/>
      <c r="BP27" s="249"/>
      <c r="BQ27" s="249"/>
      <c r="BR27" s="249"/>
      <c r="BS27" s="249"/>
      <c r="BT27" s="278"/>
      <c r="BU27" s="116" t="str">
        <f t="shared" si="0"/>
        <v/>
      </c>
      <c r="BV27" s="97" t="str">
        <f t="shared" si="1"/>
        <v/>
      </c>
      <c r="BW27" s="62">
        <f t="shared" si="2"/>
        <v>0</v>
      </c>
      <c r="BX27" s="62">
        <f t="shared" si="3"/>
        <v>0</v>
      </c>
      <c r="BY27" s="117"/>
    </row>
    <row r="28" spans="1:77" ht="17.100000000000001" customHeight="1" x14ac:dyDescent="0.25">
      <c r="A28" s="98">
        <v>21</v>
      </c>
      <c r="B28" s="150" t="str">
        <f>IF(NOMINA!B21="","",NOMINA!B21)</f>
        <v xml:space="preserve">  </v>
      </c>
      <c r="C28" s="248"/>
      <c r="D28" s="249"/>
      <c r="E28" s="249"/>
      <c r="F28" s="249"/>
      <c r="G28" s="249"/>
      <c r="H28" s="249"/>
      <c r="I28" s="249"/>
      <c r="J28" s="249"/>
      <c r="K28" s="249"/>
      <c r="L28" s="249"/>
      <c r="M28" s="249"/>
      <c r="N28" s="249"/>
      <c r="O28" s="249"/>
      <c r="P28" s="249"/>
      <c r="Q28" s="249"/>
      <c r="R28" s="249"/>
      <c r="S28" s="249"/>
      <c r="T28" s="249"/>
      <c r="U28" s="254"/>
      <c r="V28" s="277"/>
      <c r="W28" s="249"/>
      <c r="X28" s="249"/>
      <c r="Y28" s="249"/>
      <c r="Z28" s="249"/>
      <c r="AA28" s="249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78"/>
      <c r="AQ28" s="277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78"/>
      <c r="BM28" s="277"/>
      <c r="BN28" s="249"/>
      <c r="BO28" s="249"/>
      <c r="BP28" s="249"/>
      <c r="BQ28" s="249"/>
      <c r="BR28" s="249"/>
      <c r="BS28" s="249"/>
      <c r="BT28" s="278"/>
      <c r="BU28" s="116" t="str">
        <f t="shared" si="0"/>
        <v/>
      </c>
      <c r="BV28" s="97" t="str">
        <f t="shared" si="1"/>
        <v/>
      </c>
      <c r="BW28" s="62">
        <f t="shared" si="2"/>
        <v>0</v>
      </c>
      <c r="BX28" s="62">
        <f t="shared" si="3"/>
        <v>0</v>
      </c>
      <c r="BY28" s="117"/>
    </row>
    <row r="29" spans="1:77" ht="17.100000000000001" customHeight="1" x14ac:dyDescent="0.25">
      <c r="A29" s="98">
        <v>22</v>
      </c>
      <c r="B29" s="150" t="str">
        <f>IF(NOMINA!B22="","",NOMINA!B22)</f>
        <v xml:space="preserve">  </v>
      </c>
      <c r="C29" s="248"/>
      <c r="D29" s="249"/>
      <c r="E29" s="249"/>
      <c r="F29" s="249"/>
      <c r="G29" s="249"/>
      <c r="H29" s="249"/>
      <c r="I29" s="249"/>
      <c r="J29" s="249"/>
      <c r="K29" s="249"/>
      <c r="L29" s="249"/>
      <c r="M29" s="249"/>
      <c r="N29" s="249"/>
      <c r="O29" s="249"/>
      <c r="P29" s="249"/>
      <c r="Q29" s="249"/>
      <c r="R29" s="249"/>
      <c r="S29" s="249"/>
      <c r="T29" s="249"/>
      <c r="U29" s="254"/>
      <c r="V29" s="277"/>
      <c r="W29" s="249"/>
      <c r="X29" s="249"/>
      <c r="Y29" s="249"/>
      <c r="Z29" s="249"/>
      <c r="AA29" s="249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78"/>
      <c r="AQ29" s="277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78"/>
      <c r="BM29" s="277"/>
      <c r="BN29" s="249"/>
      <c r="BO29" s="249"/>
      <c r="BP29" s="249"/>
      <c r="BQ29" s="249"/>
      <c r="BR29" s="249"/>
      <c r="BS29" s="249"/>
      <c r="BT29" s="278"/>
      <c r="BU29" s="116" t="str">
        <f t="shared" si="0"/>
        <v/>
      </c>
      <c r="BV29" s="97" t="str">
        <f t="shared" si="1"/>
        <v/>
      </c>
      <c r="BW29" s="62">
        <f t="shared" si="2"/>
        <v>0</v>
      </c>
      <c r="BX29" s="62">
        <f t="shared" si="3"/>
        <v>0</v>
      </c>
      <c r="BY29" s="117"/>
    </row>
    <row r="30" spans="1:77" ht="17.100000000000001" customHeight="1" x14ac:dyDescent="0.25">
      <c r="A30" s="98">
        <v>23</v>
      </c>
      <c r="B30" s="150" t="str">
        <f>IF(NOMINA!B23="","",NOMINA!B23)</f>
        <v xml:space="preserve">  </v>
      </c>
      <c r="C30" s="248"/>
      <c r="D30" s="249"/>
      <c r="E30" s="249"/>
      <c r="F30" s="249"/>
      <c r="G30" s="249"/>
      <c r="H30" s="249"/>
      <c r="I30" s="249"/>
      <c r="J30" s="249"/>
      <c r="K30" s="249"/>
      <c r="L30" s="249"/>
      <c r="M30" s="249"/>
      <c r="N30" s="249"/>
      <c r="O30" s="249"/>
      <c r="P30" s="249"/>
      <c r="Q30" s="249"/>
      <c r="R30" s="249"/>
      <c r="S30" s="249"/>
      <c r="T30" s="249"/>
      <c r="U30" s="254"/>
      <c r="V30" s="277"/>
      <c r="W30" s="249"/>
      <c r="X30" s="249"/>
      <c r="Y30" s="249"/>
      <c r="Z30" s="249"/>
      <c r="AA30" s="249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78"/>
      <c r="AQ30" s="277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78"/>
      <c r="BM30" s="277"/>
      <c r="BN30" s="249"/>
      <c r="BO30" s="249"/>
      <c r="BP30" s="249"/>
      <c r="BQ30" s="249"/>
      <c r="BR30" s="249"/>
      <c r="BS30" s="249"/>
      <c r="BT30" s="278"/>
      <c r="BU30" s="116" t="str">
        <f t="shared" si="0"/>
        <v/>
      </c>
      <c r="BV30" s="97" t="str">
        <f t="shared" si="1"/>
        <v/>
      </c>
      <c r="BW30" s="62">
        <f t="shared" si="2"/>
        <v>0</v>
      </c>
      <c r="BX30" s="62">
        <f t="shared" si="3"/>
        <v>0</v>
      </c>
      <c r="BY30" s="117"/>
    </row>
    <row r="31" spans="1:77" ht="17.100000000000001" customHeight="1" x14ac:dyDescent="0.25">
      <c r="A31" s="98">
        <v>24</v>
      </c>
      <c r="B31" s="150" t="str">
        <f>IF(NOMINA!B24="","",NOMINA!B24)</f>
        <v xml:space="preserve">  </v>
      </c>
      <c r="C31" s="248"/>
      <c r="D31" s="249"/>
      <c r="E31" s="249"/>
      <c r="F31" s="249"/>
      <c r="G31" s="249"/>
      <c r="H31" s="249"/>
      <c r="I31" s="249"/>
      <c r="J31" s="249"/>
      <c r="K31" s="249"/>
      <c r="L31" s="249"/>
      <c r="M31" s="249"/>
      <c r="N31" s="249"/>
      <c r="O31" s="249"/>
      <c r="P31" s="249"/>
      <c r="Q31" s="249"/>
      <c r="R31" s="249"/>
      <c r="S31" s="249"/>
      <c r="T31" s="249"/>
      <c r="U31" s="254"/>
      <c r="V31" s="277"/>
      <c r="W31" s="249"/>
      <c r="X31" s="249"/>
      <c r="Y31" s="249"/>
      <c r="Z31" s="249"/>
      <c r="AA31" s="249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78"/>
      <c r="AQ31" s="277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78"/>
      <c r="BM31" s="277"/>
      <c r="BN31" s="249"/>
      <c r="BO31" s="249"/>
      <c r="BP31" s="249"/>
      <c r="BQ31" s="249"/>
      <c r="BR31" s="249"/>
      <c r="BS31" s="249"/>
      <c r="BT31" s="278"/>
      <c r="BU31" s="116" t="str">
        <f t="shared" si="0"/>
        <v/>
      </c>
      <c r="BV31" s="97" t="str">
        <f t="shared" si="1"/>
        <v/>
      </c>
      <c r="BW31" s="62">
        <f t="shared" si="2"/>
        <v>0</v>
      </c>
      <c r="BX31" s="62">
        <f t="shared" si="3"/>
        <v>0</v>
      </c>
      <c r="BY31" s="117"/>
    </row>
    <row r="32" spans="1:77" ht="17.100000000000001" customHeight="1" x14ac:dyDescent="0.25">
      <c r="A32" s="98">
        <v>25</v>
      </c>
      <c r="B32" s="150" t="str">
        <f>IF(NOMINA!B25="","",NOMINA!B25)</f>
        <v xml:space="preserve">  </v>
      </c>
      <c r="C32" s="248"/>
      <c r="D32" s="249"/>
      <c r="E32" s="249"/>
      <c r="F32" s="249"/>
      <c r="G32" s="249"/>
      <c r="H32" s="249"/>
      <c r="I32" s="249"/>
      <c r="J32" s="249"/>
      <c r="K32" s="249"/>
      <c r="L32" s="249"/>
      <c r="M32" s="249"/>
      <c r="N32" s="249"/>
      <c r="O32" s="249"/>
      <c r="P32" s="249"/>
      <c r="Q32" s="249"/>
      <c r="R32" s="249"/>
      <c r="S32" s="249"/>
      <c r="T32" s="249"/>
      <c r="U32" s="254"/>
      <c r="V32" s="277"/>
      <c r="W32" s="249"/>
      <c r="X32" s="249"/>
      <c r="Y32" s="249"/>
      <c r="Z32" s="249"/>
      <c r="AA32" s="249"/>
      <c r="AB32" s="249"/>
      <c r="AC32" s="249"/>
      <c r="AD32" s="249"/>
      <c r="AE32" s="249"/>
      <c r="AF32" s="249"/>
      <c r="AG32" s="249"/>
      <c r="AH32" s="249"/>
      <c r="AI32" s="249"/>
      <c r="AJ32" s="249"/>
      <c r="AK32" s="249"/>
      <c r="AL32" s="249"/>
      <c r="AM32" s="249"/>
      <c r="AN32" s="249"/>
      <c r="AO32" s="249"/>
      <c r="AP32" s="278"/>
      <c r="AQ32" s="277"/>
      <c r="AR32" s="249"/>
      <c r="AS32" s="249"/>
      <c r="AT32" s="249"/>
      <c r="AU32" s="249"/>
      <c r="AV32" s="249"/>
      <c r="AW32" s="249"/>
      <c r="AX32" s="249"/>
      <c r="AY32" s="249"/>
      <c r="AZ32" s="249"/>
      <c r="BA32" s="249"/>
      <c r="BB32" s="249"/>
      <c r="BC32" s="249"/>
      <c r="BD32" s="249"/>
      <c r="BE32" s="249"/>
      <c r="BF32" s="249"/>
      <c r="BG32" s="249"/>
      <c r="BH32" s="249"/>
      <c r="BI32" s="249"/>
      <c r="BJ32" s="249"/>
      <c r="BK32" s="249"/>
      <c r="BL32" s="278"/>
      <c r="BM32" s="277"/>
      <c r="BN32" s="249"/>
      <c r="BO32" s="249"/>
      <c r="BP32" s="249"/>
      <c r="BQ32" s="249"/>
      <c r="BR32" s="249"/>
      <c r="BS32" s="249"/>
      <c r="BT32" s="278"/>
      <c r="BU32" s="116" t="str">
        <f t="shared" si="0"/>
        <v/>
      </c>
      <c r="BV32" s="97" t="str">
        <f t="shared" si="1"/>
        <v/>
      </c>
      <c r="BW32" s="62">
        <f t="shared" si="2"/>
        <v>0</v>
      </c>
      <c r="BX32" s="62">
        <f t="shared" si="3"/>
        <v>0</v>
      </c>
      <c r="BY32" s="117"/>
    </row>
    <row r="33" spans="1:77" ht="17.100000000000001" hidden="1" customHeight="1" x14ac:dyDescent="0.25">
      <c r="A33" s="98">
        <v>26</v>
      </c>
      <c r="B33" s="150" t="str">
        <f>IF(NOMINA!B26="","",NOMINA!B26)</f>
        <v xml:space="preserve">  </v>
      </c>
      <c r="C33" s="248"/>
      <c r="D33" s="249"/>
      <c r="E33" s="249"/>
      <c r="F33" s="249"/>
      <c r="G33" s="249"/>
      <c r="H33" s="249"/>
      <c r="I33" s="249"/>
      <c r="J33" s="249"/>
      <c r="K33" s="249"/>
      <c r="L33" s="249"/>
      <c r="M33" s="249"/>
      <c r="N33" s="249"/>
      <c r="O33" s="249"/>
      <c r="P33" s="249"/>
      <c r="Q33" s="249"/>
      <c r="R33" s="249"/>
      <c r="S33" s="249"/>
      <c r="T33" s="249"/>
      <c r="U33" s="254"/>
      <c r="V33" s="277"/>
      <c r="W33" s="249"/>
      <c r="X33" s="249"/>
      <c r="Y33" s="249"/>
      <c r="Z33" s="249"/>
      <c r="AA33" s="249"/>
      <c r="AB33" s="249"/>
      <c r="AC33" s="249"/>
      <c r="AD33" s="249"/>
      <c r="AE33" s="249"/>
      <c r="AF33" s="249"/>
      <c r="AG33" s="249"/>
      <c r="AH33" s="249"/>
      <c r="AI33" s="249"/>
      <c r="AJ33" s="249"/>
      <c r="AK33" s="249"/>
      <c r="AL33" s="249"/>
      <c r="AM33" s="249"/>
      <c r="AN33" s="249"/>
      <c r="AO33" s="249"/>
      <c r="AP33" s="278"/>
      <c r="AQ33" s="277"/>
      <c r="AR33" s="249"/>
      <c r="AS33" s="249"/>
      <c r="AT33" s="249"/>
      <c r="AU33" s="249"/>
      <c r="AV33" s="249"/>
      <c r="AW33" s="249"/>
      <c r="AX33" s="249"/>
      <c r="AY33" s="249"/>
      <c r="AZ33" s="249"/>
      <c r="BA33" s="249"/>
      <c r="BB33" s="249"/>
      <c r="BC33" s="249"/>
      <c r="BD33" s="249"/>
      <c r="BE33" s="249"/>
      <c r="BF33" s="249"/>
      <c r="BG33" s="249"/>
      <c r="BH33" s="249"/>
      <c r="BI33" s="249"/>
      <c r="BJ33" s="249"/>
      <c r="BK33" s="249"/>
      <c r="BL33" s="278"/>
      <c r="BM33" s="277"/>
      <c r="BN33" s="249"/>
      <c r="BO33" s="249"/>
      <c r="BP33" s="249"/>
      <c r="BQ33" s="249"/>
      <c r="BR33" s="249"/>
      <c r="BS33" s="249"/>
      <c r="BT33" s="278"/>
      <c r="BU33" s="116" t="str">
        <f t="shared" si="0"/>
        <v/>
      </c>
      <c r="BV33" s="97" t="str">
        <f t="shared" si="1"/>
        <v/>
      </c>
      <c r="BW33" s="62">
        <f t="shared" si="2"/>
        <v>0</v>
      </c>
      <c r="BX33" s="62">
        <f t="shared" si="3"/>
        <v>0</v>
      </c>
      <c r="BY33" s="117"/>
    </row>
    <row r="34" spans="1:77" ht="17.100000000000001" hidden="1" customHeight="1" x14ac:dyDescent="0.25">
      <c r="A34" s="98">
        <v>27</v>
      </c>
      <c r="B34" s="150" t="str">
        <f>IF(NOMINA!B27="","",NOMINA!B27)</f>
        <v xml:space="preserve">  </v>
      </c>
      <c r="C34" s="248"/>
      <c r="D34" s="249"/>
      <c r="E34" s="249"/>
      <c r="F34" s="249"/>
      <c r="G34" s="249"/>
      <c r="H34" s="249"/>
      <c r="I34" s="249"/>
      <c r="J34" s="249"/>
      <c r="K34" s="249"/>
      <c r="L34" s="249"/>
      <c r="M34" s="249"/>
      <c r="N34" s="249"/>
      <c r="O34" s="249"/>
      <c r="P34" s="249"/>
      <c r="Q34" s="249"/>
      <c r="R34" s="249"/>
      <c r="S34" s="249"/>
      <c r="T34" s="249"/>
      <c r="U34" s="254"/>
      <c r="V34" s="277"/>
      <c r="W34" s="249"/>
      <c r="X34" s="249"/>
      <c r="Y34" s="249"/>
      <c r="Z34" s="249"/>
      <c r="AA34" s="249"/>
      <c r="AB34" s="249"/>
      <c r="AC34" s="249"/>
      <c r="AD34" s="249"/>
      <c r="AE34" s="249"/>
      <c r="AF34" s="249"/>
      <c r="AG34" s="249"/>
      <c r="AH34" s="249"/>
      <c r="AI34" s="249"/>
      <c r="AJ34" s="249"/>
      <c r="AK34" s="249"/>
      <c r="AL34" s="249"/>
      <c r="AM34" s="249"/>
      <c r="AN34" s="249"/>
      <c r="AO34" s="249"/>
      <c r="AP34" s="278"/>
      <c r="AQ34" s="277"/>
      <c r="AR34" s="249"/>
      <c r="AS34" s="249"/>
      <c r="AT34" s="249"/>
      <c r="AU34" s="249"/>
      <c r="AV34" s="249"/>
      <c r="AW34" s="249"/>
      <c r="AX34" s="249"/>
      <c r="AY34" s="249"/>
      <c r="AZ34" s="249"/>
      <c r="BA34" s="249"/>
      <c r="BB34" s="249"/>
      <c r="BC34" s="249"/>
      <c r="BD34" s="249"/>
      <c r="BE34" s="249"/>
      <c r="BF34" s="249"/>
      <c r="BG34" s="249"/>
      <c r="BH34" s="249"/>
      <c r="BI34" s="249"/>
      <c r="BJ34" s="249"/>
      <c r="BK34" s="249"/>
      <c r="BL34" s="278"/>
      <c r="BM34" s="277"/>
      <c r="BN34" s="249"/>
      <c r="BO34" s="249"/>
      <c r="BP34" s="249"/>
      <c r="BQ34" s="249"/>
      <c r="BR34" s="249"/>
      <c r="BS34" s="249"/>
      <c r="BT34" s="278"/>
      <c r="BU34" s="116" t="str">
        <f t="shared" si="0"/>
        <v/>
      </c>
      <c r="BV34" s="97" t="str">
        <f t="shared" si="1"/>
        <v/>
      </c>
      <c r="BW34" s="62">
        <f t="shared" si="2"/>
        <v>0</v>
      </c>
      <c r="BX34" s="62">
        <f t="shared" si="3"/>
        <v>0</v>
      </c>
      <c r="BY34" s="117"/>
    </row>
    <row r="35" spans="1:77" ht="17.100000000000001" hidden="1" customHeight="1" x14ac:dyDescent="0.25">
      <c r="A35" s="98">
        <v>28</v>
      </c>
      <c r="B35" s="150" t="str">
        <f>IF(NOMINA!B28="","",NOMINA!B28)</f>
        <v xml:space="preserve">  </v>
      </c>
      <c r="C35" s="248"/>
      <c r="D35" s="249"/>
      <c r="E35" s="249"/>
      <c r="F35" s="249"/>
      <c r="G35" s="249"/>
      <c r="H35" s="249"/>
      <c r="I35" s="249"/>
      <c r="J35" s="249"/>
      <c r="K35" s="249"/>
      <c r="L35" s="249"/>
      <c r="M35" s="249"/>
      <c r="N35" s="249"/>
      <c r="O35" s="249"/>
      <c r="P35" s="249"/>
      <c r="Q35" s="249"/>
      <c r="R35" s="249"/>
      <c r="S35" s="249"/>
      <c r="T35" s="249"/>
      <c r="U35" s="254"/>
      <c r="V35" s="277"/>
      <c r="W35" s="249"/>
      <c r="X35" s="249"/>
      <c r="Y35" s="249"/>
      <c r="Z35" s="249"/>
      <c r="AA35" s="249"/>
      <c r="AB35" s="249"/>
      <c r="AC35" s="249"/>
      <c r="AD35" s="249"/>
      <c r="AE35" s="249"/>
      <c r="AF35" s="249"/>
      <c r="AG35" s="249"/>
      <c r="AH35" s="249"/>
      <c r="AI35" s="249"/>
      <c r="AJ35" s="249"/>
      <c r="AK35" s="249"/>
      <c r="AL35" s="249"/>
      <c r="AM35" s="249"/>
      <c r="AN35" s="249"/>
      <c r="AO35" s="249"/>
      <c r="AP35" s="278"/>
      <c r="AQ35" s="277"/>
      <c r="AR35" s="249"/>
      <c r="AS35" s="249"/>
      <c r="AT35" s="249"/>
      <c r="AU35" s="249"/>
      <c r="AV35" s="249"/>
      <c r="AW35" s="249"/>
      <c r="AX35" s="249"/>
      <c r="AY35" s="249"/>
      <c r="AZ35" s="249"/>
      <c r="BA35" s="249"/>
      <c r="BB35" s="249"/>
      <c r="BC35" s="249"/>
      <c r="BD35" s="249"/>
      <c r="BE35" s="249"/>
      <c r="BF35" s="249"/>
      <c r="BG35" s="249"/>
      <c r="BH35" s="249"/>
      <c r="BI35" s="249"/>
      <c r="BJ35" s="249"/>
      <c r="BK35" s="249"/>
      <c r="BL35" s="278"/>
      <c r="BM35" s="277"/>
      <c r="BN35" s="249"/>
      <c r="BO35" s="249"/>
      <c r="BP35" s="249"/>
      <c r="BQ35" s="249"/>
      <c r="BR35" s="249"/>
      <c r="BS35" s="249"/>
      <c r="BT35" s="278"/>
      <c r="BU35" s="116" t="str">
        <f t="shared" si="0"/>
        <v/>
      </c>
      <c r="BV35" s="97" t="str">
        <f t="shared" si="1"/>
        <v/>
      </c>
      <c r="BW35" s="62">
        <f t="shared" si="2"/>
        <v>0</v>
      </c>
      <c r="BX35" s="62">
        <f t="shared" si="3"/>
        <v>0</v>
      </c>
      <c r="BY35" s="117"/>
    </row>
    <row r="36" spans="1:77" ht="17.100000000000001" hidden="1" customHeight="1" x14ac:dyDescent="0.25">
      <c r="A36" s="98">
        <v>29</v>
      </c>
      <c r="B36" s="150" t="str">
        <f>IF(NOMINA!B29="","",NOMINA!B29)</f>
        <v xml:space="preserve">  </v>
      </c>
      <c r="C36" s="248"/>
      <c r="D36" s="249"/>
      <c r="E36" s="249"/>
      <c r="F36" s="249"/>
      <c r="G36" s="249"/>
      <c r="H36" s="249"/>
      <c r="I36" s="249"/>
      <c r="J36" s="249"/>
      <c r="K36" s="249"/>
      <c r="L36" s="249"/>
      <c r="M36" s="249"/>
      <c r="N36" s="249"/>
      <c r="O36" s="249"/>
      <c r="P36" s="249"/>
      <c r="Q36" s="249"/>
      <c r="R36" s="249"/>
      <c r="S36" s="249"/>
      <c r="T36" s="249"/>
      <c r="U36" s="254"/>
      <c r="V36" s="277"/>
      <c r="W36" s="249"/>
      <c r="X36" s="249"/>
      <c r="Y36" s="249"/>
      <c r="Z36" s="249"/>
      <c r="AA36" s="249"/>
      <c r="AB36" s="249"/>
      <c r="AC36" s="249"/>
      <c r="AD36" s="249"/>
      <c r="AE36" s="249"/>
      <c r="AF36" s="249"/>
      <c r="AG36" s="249"/>
      <c r="AH36" s="249"/>
      <c r="AI36" s="249"/>
      <c r="AJ36" s="249"/>
      <c r="AK36" s="249"/>
      <c r="AL36" s="249"/>
      <c r="AM36" s="249"/>
      <c r="AN36" s="249"/>
      <c r="AO36" s="249"/>
      <c r="AP36" s="278"/>
      <c r="AQ36" s="277"/>
      <c r="AR36" s="249"/>
      <c r="AS36" s="249"/>
      <c r="AT36" s="249"/>
      <c r="AU36" s="249"/>
      <c r="AV36" s="249"/>
      <c r="AW36" s="249"/>
      <c r="AX36" s="249"/>
      <c r="AY36" s="249"/>
      <c r="AZ36" s="249"/>
      <c r="BA36" s="249"/>
      <c r="BB36" s="249"/>
      <c r="BC36" s="249"/>
      <c r="BD36" s="249"/>
      <c r="BE36" s="249"/>
      <c r="BF36" s="249"/>
      <c r="BG36" s="249"/>
      <c r="BH36" s="249"/>
      <c r="BI36" s="249"/>
      <c r="BJ36" s="249"/>
      <c r="BK36" s="249"/>
      <c r="BL36" s="278"/>
      <c r="BM36" s="277"/>
      <c r="BN36" s="249"/>
      <c r="BO36" s="249"/>
      <c r="BP36" s="249"/>
      <c r="BQ36" s="249"/>
      <c r="BR36" s="249"/>
      <c r="BS36" s="249"/>
      <c r="BT36" s="278"/>
      <c r="BU36" s="116" t="str">
        <f t="shared" si="0"/>
        <v/>
      </c>
      <c r="BV36" s="97" t="str">
        <f t="shared" si="1"/>
        <v/>
      </c>
      <c r="BW36" s="62">
        <f t="shared" si="2"/>
        <v>0</v>
      </c>
      <c r="BX36" s="62">
        <f t="shared" si="3"/>
        <v>0</v>
      </c>
      <c r="BY36" s="117"/>
    </row>
    <row r="37" spans="1:77" ht="17.100000000000001" hidden="1" customHeight="1" x14ac:dyDescent="0.25">
      <c r="A37" s="98">
        <v>30</v>
      </c>
      <c r="B37" s="150" t="str">
        <f>IF(NOMINA!B30="","",NOMINA!B30)</f>
        <v xml:space="preserve">  </v>
      </c>
      <c r="C37" s="248"/>
      <c r="D37" s="249"/>
      <c r="E37" s="249"/>
      <c r="F37" s="249"/>
      <c r="G37" s="249"/>
      <c r="H37" s="249"/>
      <c r="I37" s="249"/>
      <c r="J37" s="249"/>
      <c r="K37" s="249"/>
      <c r="L37" s="249"/>
      <c r="M37" s="249"/>
      <c r="N37" s="249"/>
      <c r="O37" s="249"/>
      <c r="P37" s="249"/>
      <c r="Q37" s="249"/>
      <c r="R37" s="249"/>
      <c r="S37" s="249"/>
      <c r="T37" s="249"/>
      <c r="U37" s="254"/>
      <c r="V37" s="277"/>
      <c r="W37" s="249"/>
      <c r="X37" s="249"/>
      <c r="Y37" s="249"/>
      <c r="Z37" s="249"/>
      <c r="AA37" s="249"/>
      <c r="AB37" s="249"/>
      <c r="AC37" s="249"/>
      <c r="AD37" s="249"/>
      <c r="AE37" s="249"/>
      <c r="AF37" s="249"/>
      <c r="AG37" s="249"/>
      <c r="AH37" s="249"/>
      <c r="AI37" s="249"/>
      <c r="AJ37" s="249"/>
      <c r="AK37" s="249"/>
      <c r="AL37" s="249"/>
      <c r="AM37" s="249"/>
      <c r="AN37" s="249"/>
      <c r="AO37" s="249"/>
      <c r="AP37" s="278"/>
      <c r="AQ37" s="277"/>
      <c r="AR37" s="249"/>
      <c r="AS37" s="249"/>
      <c r="AT37" s="249"/>
      <c r="AU37" s="249"/>
      <c r="AV37" s="249"/>
      <c r="AW37" s="249"/>
      <c r="AX37" s="249"/>
      <c r="AY37" s="249"/>
      <c r="AZ37" s="249"/>
      <c r="BA37" s="249"/>
      <c r="BB37" s="249"/>
      <c r="BC37" s="249"/>
      <c r="BD37" s="249"/>
      <c r="BE37" s="249"/>
      <c r="BF37" s="249"/>
      <c r="BG37" s="249"/>
      <c r="BH37" s="249"/>
      <c r="BI37" s="249"/>
      <c r="BJ37" s="249"/>
      <c r="BK37" s="249"/>
      <c r="BL37" s="278"/>
      <c r="BM37" s="277"/>
      <c r="BN37" s="249"/>
      <c r="BO37" s="249"/>
      <c r="BP37" s="249"/>
      <c r="BQ37" s="249"/>
      <c r="BR37" s="249"/>
      <c r="BS37" s="249"/>
      <c r="BT37" s="278"/>
      <c r="BU37" s="116" t="str">
        <f t="shared" si="0"/>
        <v/>
      </c>
      <c r="BV37" s="97" t="str">
        <f t="shared" si="1"/>
        <v/>
      </c>
      <c r="BW37" s="62">
        <f t="shared" si="2"/>
        <v>0</v>
      </c>
      <c r="BX37" s="62">
        <f t="shared" si="3"/>
        <v>0</v>
      </c>
      <c r="BY37" s="117"/>
    </row>
    <row r="38" spans="1:77" ht="17.100000000000001" hidden="1" customHeight="1" x14ac:dyDescent="0.25">
      <c r="A38" s="98">
        <v>31</v>
      </c>
      <c r="B38" s="150" t="str">
        <f>IF(NOMINA!B31="","",NOMINA!B31)</f>
        <v xml:space="preserve">  </v>
      </c>
      <c r="C38" s="248"/>
      <c r="D38" s="249"/>
      <c r="E38" s="249"/>
      <c r="F38" s="249"/>
      <c r="G38" s="249"/>
      <c r="H38" s="249"/>
      <c r="I38" s="249"/>
      <c r="J38" s="249"/>
      <c r="K38" s="249"/>
      <c r="L38" s="249"/>
      <c r="M38" s="249"/>
      <c r="N38" s="249"/>
      <c r="O38" s="249"/>
      <c r="P38" s="249"/>
      <c r="Q38" s="249"/>
      <c r="R38" s="249"/>
      <c r="S38" s="249"/>
      <c r="T38" s="249"/>
      <c r="U38" s="254"/>
      <c r="V38" s="277"/>
      <c r="W38" s="249"/>
      <c r="X38" s="249"/>
      <c r="Y38" s="249"/>
      <c r="Z38" s="249"/>
      <c r="AA38" s="249"/>
      <c r="AB38" s="249"/>
      <c r="AC38" s="249"/>
      <c r="AD38" s="249"/>
      <c r="AE38" s="249"/>
      <c r="AF38" s="249"/>
      <c r="AG38" s="249"/>
      <c r="AH38" s="249"/>
      <c r="AI38" s="249"/>
      <c r="AJ38" s="249"/>
      <c r="AK38" s="249"/>
      <c r="AL38" s="249"/>
      <c r="AM38" s="249"/>
      <c r="AN38" s="249"/>
      <c r="AO38" s="249"/>
      <c r="AP38" s="278"/>
      <c r="AQ38" s="277"/>
      <c r="AR38" s="249"/>
      <c r="AS38" s="249"/>
      <c r="AT38" s="249"/>
      <c r="AU38" s="249"/>
      <c r="AV38" s="249"/>
      <c r="AW38" s="249"/>
      <c r="AX38" s="249"/>
      <c r="AY38" s="249"/>
      <c r="AZ38" s="249"/>
      <c r="BA38" s="249"/>
      <c r="BB38" s="249"/>
      <c r="BC38" s="249"/>
      <c r="BD38" s="249"/>
      <c r="BE38" s="249"/>
      <c r="BF38" s="249"/>
      <c r="BG38" s="249"/>
      <c r="BH38" s="249"/>
      <c r="BI38" s="249"/>
      <c r="BJ38" s="249"/>
      <c r="BK38" s="249"/>
      <c r="BL38" s="278"/>
      <c r="BM38" s="277"/>
      <c r="BN38" s="249"/>
      <c r="BO38" s="249"/>
      <c r="BP38" s="249"/>
      <c r="BQ38" s="249"/>
      <c r="BR38" s="249"/>
      <c r="BS38" s="249"/>
      <c r="BT38" s="278"/>
      <c r="BU38" s="116" t="str">
        <f t="shared" si="0"/>
        <v/>
      </c>
      <c r="BV38" s="97" t="str">
        <f t="shared" si="1"/>
        <v/>
      </c>
      <c r="BW38" s="62">
        <f t="shared" si="2"/>
        <v>0</v>
      </c>
      <c r="BX38" s="62">
        <f t="shared" si="3"/>
        <v>0</v>
      </c>
      <c r="BY38" s="117"/>
    </row>
    <row r="39" spans="1:77" ht="17.100000000000001" hidden="1" customHeight="1" x14ac:dyDescent="0.25">
      <c r="A39" s="98">
        <v>32</v>
      </c>
      <c r="B39" s="150" t="str">
        <f>IF(NOMINA!B32="","",NOMINA!B32)</f>
        <v xml:space="preserve">  </v>
      </c>
      <c r="C39" s="248"/>
      <c r="D39" s="249"/>
      <c r="E39" s="249"/>
      <c r="F39" s="249"/>
      <c r="G39" s="249"/>
      <c r="H39" s="249"/>
      <c r="I39" s="249"/>
      <c r="J39" s="249"/>
      <c r="K39" s="249"/>
      <c r="L39" s="249"/>
      <c r="M39" s="249"/>
      <c r="N39" s="249"/>
      <c r="O39" s="249"/>
      <c r="P39" s="249"/>
      <c r="Q39" s="249"/>
      <c r="R39" s="249"/>
      <c r="S39" s="249"/>
      <c r="T39" s="249"/>
      <c r="U39" s="254"/>
      <c r="V39" s="277"/>
      <c r="W39" s="249"/>
      <c r="X39" s="249"/>
      <c r="Y39" s="249"/>
      <c r="Z39" s="249"/>
      <c r="AA39" s="249"/>
      <c r="AB39" s="249"/>
      <c r="AC39" s="249"/>
      <c r="AD39" s="249"/>
      <c r="AE39" s="249"/>
      <c r="AF39" s="249"/>
      <c r="AG39" s="249"/>
      <c r="AH39" s="249"/>
      <c r="AI39" s="249"/>
      <c r="AJ39" s="249"/>
      <c r="AK39" s="249"/>
      <c r="AL39" s="249"/>
      <c r="AM39" s="249"/>
      <c r="AN39" s="249"/>
      <c r="AO39" s="249"/>
      <c r="AP39" s="278"/>
      <c r="AQ39" s="277"/>
      <c r="AR39" s="249"/>
      <c r="AS39" s="249"/>
      <c r="AT39" s="249"/>
      <c r="AU39" s="249"/>
      <c r="AV39" s="249"/>
      <c r="AW39" s="249"/>
      <c r="AX39" s="249"/>
      <c r="AY39" s="249"/>
      <c r="AZ39" s="249"/>
      <c r="BA39" s="249"/>
      <c r="BB39" s="249"/>
      <c r="BC39" s="249"/>
      <c r="BD39" s="249"/>
      <c r="BE39" s="249"/>
      <c r="BF39" s="249"/>
      <c r="BG39" s="249"/>
      <c r="BH39" s="249"/>
      <c r="BI39" s="249"/>
      <c r="BJ39" s="249"/>
      <c r="BK39" s="249"/>
      <c r="BL39" s="278"/>
      <c r="BM39" s="277"/>
      <c r="BN39" s="249"/>
      <c r="BO39" s="249"/>
      <c r="BP39" s="249"/>
      <c r="BQ39" s="249"/>
      <c r="BR39" s="249"/>
      <c r="BS39" s="249"/>
      <c r="BT39" s="278"/>
      <c r="BU39" s="116" t="str">
        <f t="shared" si="0"/>
        <v/>
      </c>
      <c r="BV39" s="97" t="str">
        <f t="shared" si="1"/>
        <v/>
      </c>
      <c r="BW39" s="62">
        <f t="shared" si="2"/>
        <v>0</v>
      </c>
      <c r="BX39" s="62">
        <f t="shared" si="3"/>
        <v>0</v>
      </c>
      <c r="BY39" s="117"/>
    </row>
    <row r="40" spans="1:77" ht="17.100000000000001" hidden="1" customHeight="1" x14ac:dyDescent="0.25">
      <c r="A40" s="98">
        <v>33</v>
      </c>
      <c r="B40" s="150" t="str">
        <f>IF(NOMINA!B33="","",NOMINA!B33)</f>
        <v xml:space="preserve">  </v>
      </c>
      <c r="C40" s="248"/>
      <c r="D40" s="249"/>
      <c r="E40" s="249"/>
      <c r="F40" s="249"/>
      <c r="G40" s="249"/>
      <c r="H40" s="249"/>
      <c r="I40" s="249"/>
      <c r="J40" s="249"/>
      <c r="K40" s="249"/>
      <c r="L40" s="249"/>
      <c r="M40" s="249"/>
      <c r="N40" s="249"/>
      <c r="O40" s="249"/>
      <c r="P40" s="249"/>
      <c r="Q40" s="249"/>
      <c r="R40" s="249"/>
      <c r="S40" s="249"/>
      <c r="T40" s="249"/>
      <c r="U40" s="254"/>
      <c r="V40" s="277"/>
      <c r="W40" s="249"/>
      <c r="X40" s="249"/>
      <c r="Y40" s="249"/>
      <c r="Z40" s="249"/>
      <c r="AA40" s="249"/>
      <c r="AB40" s="249"/>
      <c r="AC40" s="249"/>
      <c r="AD40" s="249"/>
      <c r="AE40" s="249"/>
      <c r="AF40" s="249"/>
      <c r="AG40" s="249"/>
      <c r="AH40" s="249"/>
      <c r="AI40" s="249"/>
      <c r="AJ40" s="249"/>
      <c r="AK40" s="249"/>
      <c r="AL40" s="249"/>
      <c r="AM40" s="249"/>
      <c r="AN40" s="249"/>
      <c r="AO40" s="249"/>
      <c r="AP40" s="278"/>
      <c r="AQ40" s="277"/>
      <c r="AR40" s="249"/>
      <c r="AS40" s="249"/>
      <c r="AT40" s="249"/>
      <c r="AU40" s="249"/>
      <c r="AV40" s="249"/>
      <c r="AW40" s="249"/>
      <c r="AX40" s="249"/>
      <c r="AY40" s="249"/>
      <c r="AZ40" s="249"/>
      <c r="BA40" s="249"/>
      <c r="BB40" s="249"/>
      <c r="BC40" s="249"/>
      <c r="BD40" s="249"/>
      <c r="BE40" s="249"/>
      <c r="BF40" s="249"/>
      <c r="BG40" s="249"/>
      <c r="BH40" s="249"/>
      <c r="BI40" s="249"/>
      <c r="BJ40" s="249"/>
      <c r="BK40" s="249"/>
      <c r="BL40" s="278"/>
      <c r="BM40" s="277"/>
      <c r="BN40" s="249"/>
      <c r="BO40" s="249"/>
      <c r="BP40" s="249"/>
      <c r="BQ40" s="249"/>
      <c r="BR40" s="249"/>
      <c r="BS40" s="249"/>
      <c r="BT40" s="278"/>
      <c r="BU40" s="116" t="str">
        <f t="shared" si="0"/>
        <v/>
      </c>
      <c r="BV40" s="97" t="str">
        <f t="shared" si="1"/>
        <v/>
      </c>
      <c r="BW40" s="62">
        <f t="shared" si="2"/>
        <v>0</v>
      </c>
      <c r="BX40" s="62">
        <f t="shared" si="3"/>
        <v>0</v>
      </c>
      <c r="BY40" s="117"/>
    </row>
    <row r="41" spans="1:77" ht="17.100000000000001" hidden="1" customHeight="1" x14ac:dyDescent="0.25">
      <c r="A41" s="98">
        <v>34</v>
      </c>
      <c r="B41" s="150" t="str">
        <f>IF(NOMINA!B34="","",NOMINA!B34)</f>
        <v xml:space="preserve">  </v>
      </c>
      <c r="C41" s="248"/>
      <c r="D41" s="249"/>
      <c r="E41" s="249"/>
      <c r="F41" s="249"/>
      <c r="G41" s="249"/>
      <c r="H41" s="249"/>
      <c r="I41" s="249"/>
      <c r="J41" s="249"/>
      <c r="K41" s="249"/>
      <c r="L41" s="249"/>
      <c r="M41" s="249"/>
      <c r="N41" s="249"/>
      <c r="O41" s="249"/>
      <c r="P41" s="249"/>
      <c r="Q41" s="249"/>
      <c r="R41" s="249"/>
      <c r="S41" s="249"/>
      <c r="T41" s="249"/>
      <c r="U41" s="254"/>
      <c r="V41" s="277"/>
      <c r="W41" s="249"/>
      <c r="X41" s="249"/>
      <c r="Y41" s="249"/>
      <c r="Z41" s="249"/>
      <c r="AA41" s="249"/>
      <c r="AB41" s="249"/>
      <c r="AC41" s="249"/>
      <c r="AD41" s="249"/>
      <c r="AE41" s="249"/>
      <c r="AF41" s="249"/>
      <c r="AG41" s="249"/>
      <c r="AH41" s="249"/>
      <c r="AI41" s="249"/>
      <c r="AJ41" s="249"/>
      <c r="AK41" s="249"/>
      <c r="AL41" s="249"/>
      <c r="AM41" s="249"/>
      <c r="AN41" s="249"/>
      <c r="AO41" s="249"/>
      <c r="AP41" s="278"/>
      <c r="AQ41" s="277"/>
      <c r="AR41" s="249"/>
      <c r="AS41" s="249"/>
      <c r="AT41" s="249"/>
      <c r="AU41" s="249"/>
      <c r="AV41" s="249"/>
      <c r="AW41" s="249"/>
      <c r="AX41" s="249"/>
      <c r="AY41" s="249"/>
      <c r="AZ41" s="249"/>
      <c r="BA41" s="249"/>
      <c r="BB41" s="249"/>
      <c r="BC41" s="249"/>
      <c r="BD41" s="249"/>
      <c r="BE41" s="249"/>
      <c r="BF41" s="249"/>
      <c r="BG41" s="249"/>
      <c r="BH41" s="249"/>
      <c r="BI41" s="249"/>
      <c r="BJ41" s="249"/>
      <c r="BK41" s="249"/>
      <c r="BL41" s="278"/>
      <c r="BM41" s="277"/>
      <c r="BN41" s="249"/>
      <c r="BO41" s="249"/>
      <c r="BP41" s="249"/>
      <c r="BQ41" s="249"/>
      <c r="BR41" s="249"/>
      <c r="BS41" s="249"/>
      <c r="BT41" s="278"/>
      <c r="BU41" s="116" t="str">
        <f t="shared" si="0"/>
        <v/>
      </c>
      <c r="BV41" s="97" t="str">
        <f t="shared" si="1"/>
        <v/>
      </c>
      <c r="BW41" s="62">
        <f t="shared" si="2"/>
        <v>0</v>
      </c>
      <c r="BX41" s="62">
        <f t="shared" si="3"/>
        <v>0</v>
      </c>
      <c r="BY41" s="117"/>
    </row>
    <row r="42" spans="1:77" ht="17.100000000000001" hidden="1" customHeight="1" x14ac:dyDescent="0.25">
      <c r="A42" s="98">
        <v>35</v>
      </c>
      <c r="B42" s="150" t="str">
        <f>IF(NOMINA!B35="","",NOMINA!B35)</f>
        <v xml:space="preserve">  </v>
      </c>
      <c r="C42" s="248"/>
      <c r="D42" s="249"/>
      <c r="E42" s="249"/>
      <c r="F42" s="249"/>
      <c r="G42" s="249"/>
      <c r="H42" s="249"/>
      <c r="I42" s="249"/>
      <c r="J42" s="249"/>
      <c r="K42" s="249"/>
      <c r="L42" s="249"/>
      <c r="M42" s="249"/>
      <c r="N42" s="249"/>
      <c r="O42" s="249"/>
      <c r="P42" s="249"/>
      <c r="Q42" s="249"/>
      <c r="R42" s="249"/>
      <c r="S42" s="249"/>
      <c r="T42" s="249"/>
      <c r="U42" s="254"/>
      <c r="V42" s="277"/>
      <c r="W42" s="249"/>
      <c r="X42" s="249"/>
      <c r="Y42" s="249"/>
      <c r="Z42" s="249"/>
      <c r="AA42" s="249"/>
      <c r="AB42" s="249"/>
      <c r="AC42" s="249"/>
      <c r="AD42" s="249"/>
      <c r="AE42" s="249"/>
      <c r="AF42" s="249"/>
      <c r="AG42" s="249"/>
      <c r="AH42" s="249"/>
      <c r="AI42" s="249"/>
      <c r="AJ42" s="249"/>
      <c r="AK42" s="249"/>
      <c r="AL42" s="249"/>
      <c r="AM42" s="249"/>
      <c r="AN42" s="249"/>
      <c r="AO42" s="249"/>
      <c r="AP42" s="278"/>
      <c r="AQ42" s="277"/>
      <c r="AR42" s="249"/>
      <c r="AS42" s="249"/>
      <c r="AT42" s="249"/>
      <c r="AU42" s="249"/>
      <c r="AV42" s="249"/>
      <c r="AW42" s="249"/>
      <c r="AX42" s="249"/>
      <c r="AY42" s="249"/>
      <c r="AZ42" s="249"/>
      <c r="BA42" s="249"/>
      <c r="BB42" s="249"/>
      <c r="BC42" s="249"/>
      <c r="BD42" s="249"/>
      <c r="BE42" s="249"/>
      <c r="BF42" s="249"/>
      <c r="BG42" s="249"/>
      <c r="BH42" s="249"/>
      <c r="BI42" s="249"/>
      <c r="BJ42" s="249"/>
      <c r="BK42" s="249"/>
      <c r="BL42" s="278"/>
      <c r="BM42" s="277"/>
      <c r="BN42" s="249"/>
      <c r="BO42" s="249"/>
      <c r="BP42" s="249"/>
      <c r="BQ42" s="249"/>
      <c r="BR42" s="249"/>
      <c r="BS42" s="249"/>
      <c r="BT42" s="278"/>
      <c r="BU42" s="116" t="str">
        <f t="shared" si="0"/>
        <v/>
      </c>
      <c r="BV42" s="97" t="str">
        <f t="shared" si="1"/>
        <v/>
      </c>
      <c r="BW42" s="62">
        <f t="shared" si="2"/>
        <v>0</v>
      </c>
      <c r="BX42" s="62">
        <f t="shared" si="3"/>
        <v>0</v>
      </c>
      <c r="BY42" s="117"/>
    </row>
    <row r="43" spans="1:77" ht="12" hidden="1" customHeight="1" x14ac:dyDescent="0.25">
      <c r="A43" s="98">
        <v>36</v>
      </c>
      <c r="B43" s="150" t="str">
        <f>IF(NOMINA!B36="","",NOMINA!B36)</f>
        <v xml:space="preserve">  </v>
      </c>
      <c r="C43" s="248"/>
      <c r="D43" s="249"/>
      <c r="E43" s="249"/>
      <c r="F43" s="249"/>
      <c r="G43" s="249"/>
      <c r="H43" s="249"/>
      <c r="I43" s="249"/>
      <c r="J43" s="249"/>
      <c r="K43" s="249"/>
      <c r="L43" s="249"/>
      <c r="M43" s="249"/>
      <c r="N43" s="249"/>
      <c r="O43" s="249"/>
      <c r="P43" s="249"/>
      <c r="Q43" s="249"/>
      <c r="R43" s="249"/>
      <c r="S43" s="249"/>
      <c r="T43" s="249"/>
      <c r="U43" s="254"/>
      <c r="V43" s="277"/>
      <c r="W43" s="249"/>
      <c r="X43" s="249"/>
      <c r="Y43" s="249"/>
      <c r="Z43" s="249"/>
      <c r="AA43" s="249"/>
      <c r="AB43" s="249"/>
      <c r="AC43" s="249"/>
      <c r="AD43" s="249"/>
      <c r="AE43" s="249"/>
      <c r="AF43" s="249"/>
      <c r="AG43" s="249"/>
      <c r="AH43" s="249"/>
      <c r="AI43" s="249"/>
      <c r="AJ43" s="249"/>
      <c r="AK43" s="249"/>
      <c r="AL43" s="249"/>
      <c r="AM43" s="249"/>
      <c r="AN43" s="249"/>
      <c r="AO43" s="249"/>
      <c r="AP43" s="278"/>
      <c r="AQ43" s="277"/>
      <c r="AR43" s="249"/>
      <c r="AS43" s="249"/>
      <c r="AT43" s="249"/>
      <c r="AU43" s="249"/>
      <c r="AV43" s="249"/>
      <c r="AW43" s="249"/>
      <c r="AX43" s="249"/>
      <c r="AY43" s="249"/>
      <c r="AZ43" s="249"/>
      <c r="BA43" s="249"/>
      <c r="BB43" s="249"/>
      <c r="BC43" s="249"/>
      <c r="BD43" s="249"/>
      <c r="BE43" s="249"/>
      <c r="BF43" s="249"/>
      <c r="BG43" s="249"/>
      <c r="BH43" s="249"/>
      <c r="BI43" s="249"/>
      <c r="BJ43" s="249"/>
      <c r="BK43" s="249"/>
      <c r="BL43" s="278"/>
      <c r="BM43" s="277"/>
      <c r="BN43" s="249"/>
      <c r="BO43" s="249"/>
      <c r="BP43" s="249"/>
      <c r="BQ43" s="249"/>
      <c r="BR43" s="249"/>
      <c r="BS43" s="249"/>
      <c r="BT43" s="278"/>
      <c r="BU43" s="116" t="str">
        <f t="shared" si="0"/>
        <v/>
      </c>
      <c r="BV43" s="97" t="str">
        <f t="shared" si="1"/>
        <v/>
      </c>
      <c r="BW43" s="62">
        <f t="shared" si="2"/>
        <v>0</v>
      </c>
      <c r="BX43" s="62">
        <f t="shared" si="3"/>
        <v>0</v>
      </c>
      <c r="BY43" s="117"/>
    </row>
    <row r="44" spans="1:77" ht="12" hidden="1" customHeight="1" x14ac:dyDescent="0.25">
      <c r="A44" s="98">
        <v>37</v>
      </c>
      <c r="B44" s="150" t="str">
        <f>IF(NOMINA!B37="","",NOMINA!B37)</f>
        <v xml:space="preserve">  </v>
      </c>
      <c r="C44" s="248"/>
      <c r="D44" s="249"/>
      <c r="E44" s="249"/>
      <c r="F44" s="249"/>
      <c r="G44" s="249"/>
      <c r="H44" s="249"/>
      <c r="I44" s="249"/>
      <c r="J44" s="249"/>
      <c r="K44" s="249"/>
      <c r="L44" s="249"/>
      <c r="M44" s="249"/>
      <c r="N44" s="249"/>
      <c r="O44" s="249"/>
      <c r="P44" s="249"/>
      <c r="Q44" s="249"/>
      <c r="R44" s="249"/>
      <c r="S44" s="249"/>
      <c r="T44" s="249"/>
      <c r="U44" s="254"/>
      <c r="V44" s="277"/>
      <c r="W44" s="249"/>
      <c r="X44" s="249"/>
      <c r="Y44" s="249"/>
      <c r="Z44" s="249"/>
      <c r="AA44" s="249"/>
      <c r="AB44" s="249"/>
      <c r="AC44" s="249"/>
      <c r="AD44" s="249"/>
      <c r="AE44" s="249"/>
      <c r="AF44" s="249"/>
      <c r="AG44" s="249"/>
      <c r="AH44" s="249"/>
      <c r="AI44" s="249"/>
      <c r="AJ44" s="249"/>
      <c r="AK44" s="249"/>
      <c r="AL44" s="249"/>
      <c r="AM44" s="249"/>
      <c r="AN44" s="249"/>
      <c r="AO44" s="249"/>
      <c r="AP44" s="278"/>
      <c r="AQ44" s="277"/>
      <c r="AR44" s="249"/>
      <c r="AS44" s="249"/>
      <c r="AT44" s="249"/>
      <c r="AU44" s="249"/>
      <c r="AV44" s="249"/>
      <c r="AW44" s="249"/>
      <c r="AX44" s="249"/>
      <c r="AY44" s="249"/>
      <c r="AZ44" s="249"/>
      <c r="BA44" s="249"/>
      <c r="BB44" s="249"/>
      <c r="BC44" s="249"/>
      <c r="BD44" s="249"/>
      <c r="BE44" s="249"/>
      <c r="BF44" s="249"/>
      <c r="BG44" s="249"/>
      <c r="BH44" s="249"/>
      <c r="BI44" s="249"/>
      <c r="BJ44" s="249"/>
      <c r="BK44" s="249"/>
      <c r="BL44" s="278"/>
      <c r="BM44" s="277"/>
      <c r="BN44" s="249"/>
      <c r="BO44" s="249"/>
      <c r="BP44" s="249"/>
      <c r="BQ44" s="249"/>
      <c r="BR44" s="249"/>
      <c r="BS44" s="249"/>
      <c r="BT44" s="278"/>
      <c r="BU44" s="116" t="str">
        <f t="shared" si="0"/>
        <v/>
      </c>
      <c r="BV44" s="97" t="str">
        <f t="shared" si="1"/>
        <v/>
      </c>
      <c r="BW44" s="62">
        <f t="shared" si="2"/>
        <v>0</v>
      </c>
      <c r="BX44" s="62">
        <f t="shared" si="3"/>
        <v>0</v>
      </c>
      <c r="BY44" s="117"/>
    </row>
    <row r="45" spans="1:77" ht="12" hidden="1" customHeight="1" x14ac:dyDescent="0.25">
      <c r="A45" s="98">
        <v>38</v>
      </c>
      <c r="B45" s="150" t="str">
        <f>IF(NOMINA!B38="","",NOMINA!B38)</f>
        <v xml:space="preserve">  </v>
      </c>
      <c r="C45" s="248"/>
      <c r="D45" s="249"/>
      <c r="E45" s="249"/>
      <c r="F45" s="249"/>
      <c r="G45" s="249"/>
      <c r="H45" s="249"/>
      <c r="I45" s="249"/>
      <c r="J45" s="249"/>
      <c r="K45" s="249"/>
      <c r="L45" s="249"/>
      <c r="M45" s="249"/>
      <c r="N45" s="249"/>
      <c r="O45" s="249"/>
      <c r="P45" s="249"/>
      <c r="Q45" s="249"/>
      <c r="R45" s="249"/>
      <c r="S45" s="249"/>
      <c r="T45" s="249"/>
      <c r="U45" s="254"/>
      <c r="V45" s="277"/>
      <c r="W45" s="249"/>
      <c r="X45" s="249"/>
      <c r="Y45" s="249"/>
      <c r="Z45" s="249"/>
      <c r="AA45" s="249"/>
      <c r="AB45" s="249"/>
      <c r="AC45" s="249"/>
      <c r="AD45" s="249"/>
      <c r="AE45" s="249"/>
      <c r="AF45" s="249"/>
      <c r="AG45" s="249"/>
      <c r="AH45" s="249"/>
      <c r="AI45" s="249"/>
      <c r="AJ45" s="249"/>
      <c r="AK45" s="249"/>
      <c r="AL45" s="249"/>
      <c r="AM45" s="249"/>
      <c r="AN45" s="249"/>
      <c r="AO45" s="249"/>
      <c r="AP45" s="278"/>
      <c r="AQ45" s="277"/>
      <c r="AR45" s="249"/>
      <c r="AS45" s="249"/>
      <c r="AT45" s="249"/>
      <c r="AU45" s="249"/>
      <c r="AV45" s="249"/>
      <c r="AW45" s="249"/>
      <c r="AX45" s="249"/>
      <c r="AY45" s="249"/>
      <c r="AZ45" s="249"/>
      <c r="BA45" s="249"/>
      <c r="BB45" s="249"/>
      <c r="BC45" s="249"/>
      <c r="BD45" s="249"/>
      <c r="BE45" s="249"/>
      <c r="BF45" s="249"/>
      <c r="BG45" s="249"/>
      <c r="BH45" s="249"/>
      <c r="BI45" s="249"/>
      <c r="BJ45" s="249"/>
      <c r="BK45" s="249"/>
      <c r="BL45" s="278"/>
      <c r="BM45" s="277"/>
      <c r="BN45" s="249"/>
      <c r="BO45" s="249"/>
      <c r="BP45" s="249"/>
      <c r="BQ45" s="249"/>
      <c r="BR45" s="249"/>
      <c r="BS45" s="249"/>
      <c r="BT45" s="278"/>
      <c r="BU45" s="116" t="str">
        <f t="shared" si="0"/>
        <v/>
      </c>
      <c r="BV45" s="97" t="str">
        <f t="shared" si="1"/>
        <v/>
      </c>
      <c r="BW45" s="62">
        <f t="shared" si="2"/>
        <v>0</v>
      </c>
      <c r="BX45" s="62">
        <f t="shared" si="3"/>
        <v>0</v>
      </c>
      <c r="BY45" s="117"/>
    </row>
    <row r="46" spans="1:77" ht="12" hidden="1" customHeight="1" x14ac:dyDescent="0.25">
      <c r="A46" s="98">
        <v>39</v>
      </c>
      <c r="B46" s="150" t="str">
        <f>IF(NOMINA!B39="","",NOMINA!B39)</f>
        <v xml:space="preserve">  </v>
      </c>
      <c r="C46" s="248"/>
      <c r="D46" s="249"/>
      <c r="E46" s="249"/>
      <c r="F46" s="249"/>
      <c r="G46" s="249"/>
      <c r="H46" s="249"/>
      <c r="I46" s="249"/>
      <c r="J46" s="249"/>
      <c r="K46" s="249"/>
      <c r="L46" s="249"/>
      <c r="M46" s="249"/>
      <c r="N46" s="249"/>
      <c r="O46" s="249"/>
      <c r="P46" s="249"/>
      <c r="Q46" s="249"/>
      <c r="R46" s="249"/>
      <c r="S46" s="249"/>
      <c r="T46" s="249"/>
      <c r="U46" s="254"/>
      <c r="V46" s="277"/>
      <c r="W46" s="249"/>
      <c r="X46" s="249"/>
      <c r="Y46" s="249"/>
      <c r="Z46" s="249"/>
      <c r="AA46" s="249"/>
      <c r="AB46" s="249"/>
      <c r="AC46" s="249"/>
      <c r="AD46" s="249"/>
      <c r="AE46" s="249"/>
      <c r="AF46" s="249"/>
      <c r="AG46" s="249"/>
      <c r="AH46" s="249"/>
      <c r="AI46" s="249"/>
      <c r="AJ46" s="249"/>
      <c r="AK46" s="249"/>
      <c r="AL46" s="249"/>
      <c r="AM46" s="249"/>
      <c r="AN46" s="249"/>
      <c r="AO46" s="249"/>
      <c r="AP46" s="278"/>
      <c r="AQ46" s="277"/>
      <c r="AR46" s="249"/>
      <c r="AS46" s="249"/>
      <c r="AT46" s="249"/>
      <c r="AU46" s="249"/>
      <c r="AV46" s="249"/>
      <c r="AW46" s="249"/>
      <c r="AX46" s="249"/>
      <c r="AY46" s="249"/>
      <c r="AZ46" s="249"/>
      <c r="BA46" s="249"/>
      <c r="BB46" s="249"/>
      <c r="BC46" s="249"/>
      <c r="BD46" s="249"/>
      <c r="BE46" s="249"/>
      <c r="BF46" s="249"/>
      <c r="BG46" s="249"/>
      <c r="BH46" s="249"/>
      <c r="BI46" s="249"/>
      <c r="BJ46" s="249"/>
      <c r="BK46" s="249"/>
      <c r="BL46" s="278"/>
      <c r="BM46" s="277"/>
      <c r="BN46" s="249"/>
      <c r="BO46" s="249"/>
      <c r="BP46" s="249"/>
      <c r="BQ46" s="249"/>
      <c r="BR46" s="249"/>
      <c r="BS46" s="249"/>
      <c r="BT46" s="278"/>
      <c r="BU46" s="116" t="str">
        <f t="shared" si="0"/>
        <v/>
      </c>
      <c r="BV46" s="97" t="str">
        <f t="shared" si="1"/>
        <v/>
      </c>
      <c r="BW46" s="62">
        <f t="shared" si="2"/>
        <v>0</v>
      </c>
      <c r="BX46" s="62">
        <f t="shared" si="3"/>
        <v>0</v>
      </c>
      <c r="BY46" s="117"/>
    </row>
    <row r="47" spans="1:77" ht="12" hidden="1" customHeight="1" x14ac:dyDescent="0.25">
      <c r="A47" s="98">
        <v>40</v>
      </c>
      <c r="B47" s="150" t="str">
        <f>IF(NOMINA!B40="","",NOMINA!B40)</f>
        <v xml:space="preserve">  </v>
      </c>
      <c r="C47" s="248"/>
      <c r="D47" s="249"/>
      <c r="E47" s="249"/>
      <c r="F47" s="249"/>
      <c r="G47" s="249"/>
      <c r="H47" s="249"/>
      <c r="I47" s="249"/>
      <c r="J47" s="249"/>
      <c r="K47" s="249"/>
      <c r="L47" s="249"/>
      <c r="M47" s="249"/>
      <c r="N47" s="249"/>
      <c r="O47" s="249"/>
      <c r="P47" s="249"/>
      <c r="Q47" s="249"/>
      <c r="R47" s="249"/>
      <c r="S47" s="249"/>
      <c r="T47" s="249"/>
      <c r="U47" s="254"/>
      <c r="V47" s="277"/>
      <c r="W47" s="249"/>
      <c r="X47" s="249"/>
      <c r="Y47" s="249"/>
      <c r="Z47" s="249"/>
      <c r="AA47" s="249"/>
      <c r="AB47" s="249"/>
      <c r="AC47" s="249"/>
      <c r="AD47" s="249"/>
      <c r="AE47" s="249"/>
      <c r="AF47" s="249"/>
      <c r="AG47" s="249"/>
      <c r="AH47" s="249"/>
      <c r="AI47" s="249"/>
      <c r="AJ47" s="249"/>
      <c r="AK47" s="249"/>
      <c r="AL47" s="249"/>
      <c r="AM47" s="249"/>
      <c r="AN47" s="249"/>
      <c r="AO47" s="249"/>
      <c r="AP47" s="278"/>
      <c r="AQ47" s="277"/>
      <c r="AR47" s="249"/>
      <c r="AS47" s="249"/>
      <c r="AT47" s="249"/>
      <c r="AU47" s="249"/>
      <c r="AV47" s="249"/>
      <c r="AW47" s="249"/>
      <c r="AX47" s="249"/>
      <c r="AY47" s="249"/>
      <c r="AZ47" s="249"/>
      <c r="BA47" s="249"/>
      <c r="BB47" s="249"/>
      <c r="BC47" s="249"/>
      <c r="BD47" s="249"/>
      <c r="BE47" s="249"/>
      <c r="BF47" s="249"/>
      <c r="BG47" s="249"/>
      <c r="BH47" s="249"/>
      <c r="BI47" s="249"/>
      <c r="BJ47" s="249"/>
      <c r="BK47" s="249"/>
      <c r="BL47" s="278"/>
      <c r="BM47" s="277"/>
      <c r="BN47" s="249"/>
      <c r="BO47" s="249"/>
      <c r="BP47" s="249"/>
      <c r="BQ47" s="249"/>
      <c r="BR47" s="249"/>
      <c r="BS47" s="249"/>
      <c r="BT47" s="278"/>
      <c r="BU47" s="116" t="str">
        <f t="shared" si="0"/>
        <v/>
      </c>
      <c r="BV47" s="97" t="str">
        <f t="shared" si="1"/>
        <v/>
      </c>
      <c r="BW47" s="62">
        <f t="shared" si="2"/>
        <v>0</v>
      </c>
      <c r="BX47" s="62">
        <f t="shared" si="3"/>
        <v>0</v>
      </c>
      <c r="BY47" s="117"/>
    </row>
    <row r="48" spans="1:77" ht="12" hidden="1" customHeight="1" x14ac:dyDescent="0.25">
      <c r="A48" s="98">
        <v>41</v>
      </c>
      <c r="B48" s="150" t="str">
        <f>IF(NOMINA!B41="","",NOMINA!B41)</f>
        <v xml:space="preserve">  </v>
      </c>
      <c r="C48" s="248"/>
      <c r="D48" s="249"/>
      <c r="E48" s="249"/>
      <c r="F48" s="249"/>
      <c r="G48" s="249"/>
      <c r="H48" s="249"/>
      <c r="I48" s="249"/>
      <c r="J48" s="249"/>
      <c r="K48" s="249"/>
      <c r="L48" s="249"/>
      <c r="M48" s="249"/>
      <c r="N48" s="249"/>
      <c r="O48" s="249"/>
      <c r="P48" s="249"/>
      <c r="Q48" s="249"/>
      <c r="R48" s="249"/>
      <c r="S48" s="249"/>
      <c r="T48" s="249"/>
      <c r="U48" s="254"/>
      <c r="V48" s="277"/>
      <c r="W48" s="249"/>
      <c r="X48" s="249"/>
      <c r="Y48" s="249"/>
      <c r="Z48" s="249"/>
      <c r="AA48" s="249"/>
      <c r="AB48" s="249"/>
      <c r="AC48" s="249"/>
      <c r="AD48" s="249"/>
      <c r="AE48" s="249"/>
      <c r="AF48" s="249"/>
      <c r="AG48" s="249"/>
      <c r="AH48" s="249"/>
      <c r="AI48" s="249"/>
      <c r="AJ48" s="249"/>
      <c r="AK48" s="249"/>
      <c r="AL48" s="249"/>
      <c r="AM48" s="249"/>
      <c r="AN48" s="249"/>
      <c r="AO48" s="249"/>
      <c r="AP48" s="278"/>
      <c r="AQ48" s="277"/>
      <c r="AR48" s="249"/>
      <c r="AS48" s="249"/>
      <c r="AT48" s="249"/>
      <c r="AU48" s="249"/>
      <c r="AV48" s="249"/>
      <c r="AW48" s="249"/>
      <c r="AX48" s="249"/>
      <c r="AY48" s="249"/>
      <c r="AZ48" s="249"/>
      <c r="BA48" s="249"/>
      <c r="BB48" s="249"/>
      <c r="BC48" s="249"/>
      <c r="BD48" s="249"/>
      <c r="BE48" s="249"/>
      <c r="BF48" s="249"/>
      <c r="BG48" s="249"/>
      <c r="BH48" s="249"/>
      <c r="BI48" s="249"/>
      <c r="BJ48" s="249"/>
      <c r="BK48" s="249"/>
      <c r="BL48" s="278"/>
      <c r="BM48" s="277"/>
      <c r="BN48" s="249"/>
      <c r="BO48" s="249"/>
      <c r="BP48" s="249"/>
      <c r="BQ48" s="249"/>
      <c r="BR48" s="249"/>
      <c r="BS48" s="249"/>
      <c r="BT48" s="278"/>
      <c r="BU48" s="116" t="str">
        <f t="shared" si="0"/>
        <v/>
      </c>
      <c r="BV48" s="97" t="str">
        <f t="shared" si="1"/>
        <v/>
      </c>
      <c r="BW48" s="62">
        <f t="shared" si="2"/>
        <v>0</v>
      </c>
      <c r="BX48" s="62">
        <f t="shared" si="3"/>
        <v>0</v>
      </c>
      <c r="BY48" s="117"/>
    </row>
    <row r="49" spans="1:77" ht="12" hidden="1" customHeight="1" x14ac:dyDescent="0.25">
      <c r="A49" s="98">
        <v>42</v>
      </c>
      <c r="B49" s="150" t="str">
        <f>IF(NOMINA!B42="","",NOMINA!B42)</f>
        <v xml:space="preserve">  </v>
      </c>
      <c r="C49" s="248"/>
      <c r="D49" s="249"/>
      <c r="E49" s="249"/>
      <c r="F49" s="249"/>
      <c r="G49" s="249"/>
      <c r="H49" s="249"/>
      <c r="I49" s="249"/>
      <c r="J49" s="249"/>
      <c r="K49" s="249"/>
      <c r="L49" s="249"/>
      <c r="M49" s="249"/>
      <c r="N49" s="249"/>
      <c r="O49" s="249"/>
      <c r="P49" s="249"/>
      <c r="Q49" s="249"/>
      <c r="R49" s="249"/>
      <c r="S49" s="249"/>
      <c r="T49" s="249"/>
      <c r="U49" s="254"/>
      <c r="V49" s="277"/>
      <c r="W49" s="249"/>
      <c r="X49" s="249"/>
      <c r="Y49" s="249"/>
      <c r="Z49" s="249"/>
      <c r="AA49" s="249"/>
      <c r="AB49" s="249"/>
      <c r="AC49" s="249"/>
      <c r="AD49" s="249"/>
      <c r="AE49" s="249"/>
      <c r="AF49" s="249"/>
      <c r="AG49" s="249"/>
      <c r="AH49" s="249"/>
      <c r="AI49" s="249"/>
      <c r="AJ49" s="249"/>
      <c r="AK49" s="249"/>
      <c r="AL49" s="249"/>
      <c r="AM49" s="249"/>
      <c r="AN49" s="249"/>
      <c r="AO49" s="249"/>
      <c r="AP49" s="278"/>
      <c r="AQ49" s="277"/>
      <c r="AR49" s="249"/>
      <c r="AS49" s="249"/>
      <c r="AT49" s="249"/>
      <c r="AU49" s="249"/>
      <c r="AV49" s="249"/>
      <c r="AW49" s="249"/>
      <c r="AX49" s="249"/>
      <c r="AY49" s="249"/>
      <c r="AZ49" s="249"/>
      <c r="BA49" s="249"/>
      <c r="BB49" s="249"/>
      <c r="BC49" s="249"/>
      <c r="BD49" s="249"/>
      <c r="BE49" s="249"/>
      <c r="BF49" s="249"/>
      <c r="BG49" s="249"/>
      <c r="BH49" s="249"/>
      <c r="BI49" s="249"/>
      <c r="BJ49" s="249"/>
      <c r="BK49" s="249"/>
      <c r="BL49" s="278"/>
      <c r="BM49" s="277"/>
      <c r="BN49" s="249"/>
      <c r="BO49" s="249"/>
      <c r="BP49" s="249"/>
      <c r="BQ49" s="249"/>
      <c r="BR49" s="249"/>
      <c r="BS49" s="249"/>
      <c r="BT49" s="278"/>
      <c r="BU49" s="116" t="str">
        <f t="shared" si="0"/>
        <v/>
      </c>
      <c r="BV49" s="97" t="str">
        <f t="shared" si="1"/>
        <v/>
      </c>
      <c r="BW49" s="62">
        <f t="shared" si="2"/>
        <v>0</v>
      </c>
      <c r="BX49" s="62">
        <f t="shared" si="3"/>
        <v>0</v>
      </c>
      <c r="BY49" s="117"/>
    </row>
    <row r="50" spans="1:77" ht="12" hidden="1" customHeight="1" x14ac:dyDescent="0.25">
      <c r="A50" s="98">
        <v>43</v>
      </c>
      <c r="B50" s="150" t="str">
        <f>IF(NOMINA!B43="","",NOMINA!B43)</f>
        <v xml:space="preserve">  </v>
      </c>
      <c r="C50" s="248"/>
      <c r="D50" s="249"/>
      <c r="E50" s="249"/>
      <c r="F50" s="249"/>
      <c r="G50" s="249"/>
      <c r="H50" s="249"/>
      <c r="I50" s="249"/>
      <c r="J50" s="249"/>
      <c r="K50" s="249"/>
      <c r="L50" s="249"/>
      <c r="M50" s="249"/>
      <c r="N50" s="249"/>
      <c r="O50" s="249"/>
      <c r="P50" s="249"/>
      <c r="Q50" s="249"/>
      <c r="R50" s="249"/>
      <c r="S50" s="249"/>
      <c r="T50" s="249"/>
      <c r="U50" s="254"/>
      <c r="V50" s="277"/>
      <c r="W50" s="249"/>
      <c r="X50" s="249"/>
      <c r="Y50" s="249"/>
      <c r="Z50" s="249"/>
      <c r="AA50" s="249"/>
      <c r="AB50" s="249"/>
      <c r="AC50" s="249"/>
      <c r="AD50" s="249"/>
      <c r="AE50" s="249"/>
      <c r="AF50" s="249"/>
      <c r="AG50" s="249"/>
      <c r="AH50" s="249"/>
      <c r="AI50" s="249"/>
      <c r="AJ50" s="249"/>
      <c r="AK50" s="249"/>
      <c r="AL50" s="249"/>
      <c r="AM50" s="249"/>
      <c r="AN50" s="249"/>
      <c r="AO50" s="249"/>
      <c r="AP50" s="278"/>
      <c r="AQ50" s="277"/>
      <c r="AR50" s="249"/>
      <c r="AS50" s="249"/>
      <c r="AT50" s="249"/>
      <c r="AU50" s="249"/>
      <c r="AV50" s="249"/>
      <c r="AW50" s="249"/>
      <c r="AX50" s="249"/>
      <c r="AY50" s="249"/>
      <c r="AZ50" s="249"/>
      <c r="BA50" s="249"/>
      <c r="BB50" s="249"/>
      <c r="BC50" s="249"/>
      <c r="BD50" s="249"/>
      <c r="BE50" s="249"/>
      <c r="BF50" s="249"/>
      <c r="BG50" s="249"/>
      <c r="BH50" s="249"/>
      <c r="BI50" s="249"/>
      <c r="BJ50" s="249"/>
      <c r="BK50" s="249"/>
      <c r="BL50" s="278"/>
      <c r="BM50" s="277"/>
      <c r="BN50" s="249"/>
      <c r="BO50" s="249"/>
      <c r="BP50" s="249"/>
      <c r="BQ50" s="249"/>
      <c r="BR50" s="249"/>
      <c r="BS50" s="249"/>
      <c r="BT50" s="278"/>
      <c r="BU50" s="116" t="str">
        <f t="shared" si="0"/>
        <v/>
      </c>
      <c r="BV50" s="97" t="str">
        <f t="shared" si="1"/>
        <v/>
      </c>
      <c r="BW50" s="62">
        <f t="shared" si="2"/>
        <v>0</v>
      </c>
      <c r="BX50" s="62">
        <f t="shared" si="3"/>
        <v>0</v>
      </c>
      <c r="BY50" s="117"/>
    </row>
    <row r="51" spans="1:77" ht="12" hidden="1" customHeight="1" x14ac:dyDescent="0.25">
      <c r="A51" s="98">
        <v>44</v>
      </c>
      <c r="B51" s="150" t="str">
        <f>IF(NOMINA!B44="","",NOMINA!B44)</f>
        <v xml:space="preserve">  </v>
      </c>
      <c r="C51" s="248"/>
      <c r="D51" s="249"/>
      <c r="E51" s="249"/>
      <c r="F51" s="249"/>
      <c r="G51" s="249"/>
      <c r="H51" s="249"/>
      <c r="I51" s="249"/>
      <c r="J51" s="249"/>
      <c r="K51" s="249"/>
      <c r="L51" s="249"/>
      <c r="M51" s="249"/>
      <c r="N51" s="249"/>
      <c r="O51" s="249"/>
      <c r="P51" s="249"/>
      <c r="Q51" s="249"/>
      <c r="R51" s="249"/>
      <c r="S51" s="249"/>
      <c r="T51" s="249"/>
      <c r="U51" s="254"/>
      <c r="V51" s="277"/>
      <c r="W51" s="249"/>
      <c r="X51" s="249"/>
      <c r="Y51" s="249"/>
      <c r="Z51" s="249"/>
      <c r="AA51" s="249"/>
      <c r="AB51" s="249"/>
      <c r="AC51" s="249"/>
      <c r="AD51" s="249"/>
      <c r="AE51" s="249"/>
      <c r="AF51" s="249"/>
      <c r="AG51" s="249"/>
      <c r="AH51" s="249"/>
      <c r="AI51" s="249"/>
      <c r="AJ51" s="249"/>
      <c r="AK51" s="249"/>
      <c r="AL51" s="249"/>
      <c r="AM51" s="249"/>
      <c r="AN51" s="249"/>
      <c r="AO51" s="249"/>
      <c r="AP51" s="278"/>
      <c r="AQ51" s="277"/>
      <c r="AR51" s="249"/>
      <c r="AS51" s="249"/>
      <c r="AT51" s="249"/>
      <c r="AU51" s="249"/>
      <c r="AV51" s="249"/>
      <c r="AW51" s="249"/>
      <c r="AX51" s="249"/>
      <c r="AY51" s="249"/>
      <c r="AZ51" s="249"/>
      <c r="BA51" s="249"/>
      <c r="BB51" s="249"/>
      <c r="BC51" s="249"/>
      <c r="BD51" s="249"/>
      <c r="BE51" s="249"/>
      <c r="BF51" s="249"/>
      <c r="BG51" s="249"/>
      <c r="BH51" s="249"/>
      <c r="BI51" s="249"/>
      <c r="BJ51" s="249"/>
      <c r="BK51" s="249"/>
      <c r="BL51" s="278"/>
      <c r="BM51" s="277"/>
      <c r="BN51" s="249"/>
      <c r="BO51" s="249"/>
      <c r="BP51" s="249"/>
      <c r="BQ51" s="249"/>
      <c r="BR51" s="249"/>
      <c r="BS51" s="249"/>
      <c r="BT51" s="278"/>
      <c r="BU51" s="116" t="str">
        <f t="shared" si="0"/>
        <v/>
      </c>
      <c r="BV51" s="97" t="str">
        <f t="shared" si="1"/>
        <v/>
      </c>
      <c r="BW51" s="62">
        <f t="shared" si="2"/>
        <v>0</v>
      </c>
      <c r="BX51" s="62">
        <f t="shared" si="3"/>
        <v>0</v>
      </c>
      <c r="BY51" s="117"/>
    </row>
    <row r="52" spans="1:77" ht="12" hidden="1" customHeight="1" x14ac:dyDescent="0.25">
      <c r="A52" s="98">
        <v>45</v>
      </c>
      <c r="B52" s="150" t="str">
        <f>IF(NOMINA!B45="","",NOMINA!B45)</f>
        <v xml:space="preserve">  </v>
      </c>
      <c r="C52" s="248"/>
      <c r="D52" s="249"/>
      <c r="E52" s="249"/>
      <c r="F52" s="249"/>
      <c r="G52" s="249"/>
      <c r="H52" s="249"/>
      <c r="I52" s="249"/>
      <c r="J52" s="249"/>
      <c r="K52" s="249"/>
      <c r="L52" s="249"/>
      <c r="M52" s="249"/>
      <c r="N52" s="249"/>
      <c r="O52" s="249"/>
      <c r="P52" s="249"/>
      <c r="Q52" s="249"/>
      <c r="R52" s="249"/>
      <c r="S52" s="249"/>
      <c r="T52" s="249"/>
      <c r="U52" s="254"/>
      <c r="V52" s="277"/>
      <c r="W52" s="249"/>
      <c r="X52" s="249"/>
      <c r="Y52" s="249"/>
      <c r="Z52" s="249"/>
      <c r="AA52" s="249"/>
      <c r="AB52" s="249"/>
      <c r="AC52" s="249"/>
      <c r="AD52" s="249"/>
      <c r="AE52" s="249"/>
      <c r="AF52" s="249"/>
      <c r="AG52" s="249"/>
      <c r="AH52" s="249"/>
      <c r="AI52" s="249"/>
      <c r="AJ52" s="249"/>
      <c r="AK52" s="249"/>
      <c r="AL52" s="249"/>
      <c r="AM52" s="249"/>
      <c r="AN52" s="249"/>
      <c r="AO52" s="249"/>
      <c r="AP52" s="278"/>
      <c r="AQ52" s="277"/>
      <c r="AR52" s="249"/>
      <c r="AS52" s="249"/>
      <c r="AT52" s="249"/>
      <c r="AU52" s="249"/>
      <c r="AV52" s="249"/>
      <c r="AW52" s="249"/>
      <c r="AX52" s="249"/>
      <c r="AY52" s="249"/>
      <c r="AZ52" s="249"/>
      <c r="BA52" s="249"/>
      <c r="BB52" s="249"/>
      <c r="BC52" s="249"/>
      <c r="BD52" s="249"/>
      <c r="BE52" s="249"/>
      <c r="BF52" s="249"/>
      <c r="BG52" s="249"/>
      <c r="BH52" s="249"/>
      <c r="BI52" s="249"/>
      <c r="BJ52" s="249"/>
      <c r="BK52" s="249"/>
      <c r="BL52" s="278"/>
      <c r="BM52" s="277"/>
      <c r="BN52" s="249"/>
      <c r="BO52" s="249"/>
      <c r="BP52" s="249"/>
      <c r="BQ52" s="249"/>
      <c r="BR52" s="249"/>
      <c r="BS52" s="249"/>
      <c r="BT52" s="278"/>
      <c r="BU52" s="116" t="str">
        <f t="shared" si="0"/>
        <v/>
      </c>
      <c r="BV52" s="97" t="str">
        <f t="shared" si="1"/>
        <v/>
      </c>
      <c r="BW52" s="62">
        <f t="shared" si="2"/>
        <v>0</v>
      </c>
      <c r="BX52" s="62">
        <f t="shared" si="3"/>
        <v>0</v>
      </c>
      <c r="BY52" s="117"/>
    </row>
    <row r="53" spans="1:77" ht="13.5" customHeight="1" x14ac:dyDescent="0.2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BM53" s="118"/>
      <c r="BN53" s="423" t="s">
        <v>95</v>
      </c>
      <c r="BO53" s="424"/>
      <c r="BP53" s="424"/>
      <c r="BQ53" s="424"/>
      <c r="BR53" s="424"/>
      <c r="BS53" s="425"/>
      <c r="BT53" s="418">
        <f>SUM(BU8:BU52,BX8:BX52)</f>
        <v>0</v>
      </c>
      <c r="BU53" s="419"/>
      <c r="BV53" s="88">
        <f>SUM(BV8:BV49)</f>
        <v>0</v>
      </c>
      <c r="BW53" s="89">
        <f>SUM(BT53:BV53)</f>
        <v>0</v>
      </c>
      <c r="BX53" s="91"/>
    </row>
    <row r="54" spans="1:77" ht="13.5" customHeight="1" x14ac:dyDescent="0.2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BN54" s="426" t="s">
        <v>96</v>
      </c>
      <c r="BO54" s="427"/>
      <c r="BP54" s="427"/>
      <c r="BQ54" s="427"/>
      <c r="BR54" s="427"/>
      <c r="BS54" s="428"/>
      <c r="BT54" s="418" t="str">
        <f>IFERROR(BT53*BW54/BW53,"")</f>
        <v/>
      </c>
      <c r="BU54" s="419"/>
      <c r="BV54" s="90" t="str">
        <f>IFERROR(BV53*BW54/BW53,"")</f>
        <v/>
      </c>
      <c r="BW54" s="37">
        <f>'ESTADISTICAS '!P11</f>
        <v>20</v>
      </c>
      <c r="BX54" s="91"/>
    </row>
    <row r="55" spans="1:77" ht="13.5" customHeight="1" x14ac:dyDescent="0.2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BN55" s="409" t="s">
        <v>97</v>
      </c>
      <c r="BO55" s="410"/>
      <c r="BP55" s="410"/>
      <c r="BQ55" s="410"/>
      <c r="BR55" s="410"/>
      <c r="BS55" s="411"/>
      <c r="BT55" s="420" t="str">
        <f>IFERROR(BT53*100/BW53,"")</f>
        <v/>
      </c>
      <c r="BU55" s="421"/>
      <c r="BV55" s="92" t="str">
        <f>IFERROR(BV53*100/BW53,"")</f>
        <v/>
      </c>
      <c r="BW55" s="38">
        <f>SUM(BT55:BV55)</f>
        <v>0</v>
      </c>
      <c r="BX55" s="93"/>
    </row>
    <row r="56" spans="1:77" ht="13.5" customHeight="1" x14ac:dyDescent="0.25"/>
    <row r="57" spans="1:77" ht="13.5" customHeight="1" x14ac:dyDescent="0.25"/>
    <row r="58" spans="1:77" ht="13.5" customHeight="1" x14ac:dyDescent="0.25"/>
  </sheetData>
  <sheetProtection selectLockedCells="1"/>
  <dataConsolidate link="1">
    <dataRefs count="1">
      <dataRef ref="D62:AB62" sheet="ASISTENCIA" r:id="rId1"/>
    </dataRefs>
  </dataConsolidate>
  <mergeCells count="19">
    <mergeCell ref="BN55:BS55"/>
    <mergeCell ref="A2:BY2"/>
    <mergeCell ref="BU5:BV5"/>
    <mergeCell ref="BW5:BW7"/>
    <mergeCell ref="A5:A7"/>
    <mergeCell ref="B5:B7"/>
    <mergeCell ref="AQ5:BL5"/>
    <mergeCell ref="BT53:BU53"/>
    <mergeCell ref="BT54:BU54"/>
    <mergeCell ref="BT55:BU55"/>
    <mergeCell ref="C5:U5"/>
    <mergeCell ref="BN53:BS53"/>
    <mergeCell ref="BN54:BS54"/>
    <mergeCell ref="BX5:BX7"/>
    <mergeCell ref="BY5:BY7"/>
    <mergeCell ref="BU6:BU7"/>
    <mergeCell ref="BV6:BV7"/>
    <mergeCell ref="V5:AP5"/>
    <mergeCell ref="BM5:BT5"/>
  </mergeCells>
  <conditionalFormatting sqref="BM8:BM52">
    <cfRule type="cellIs" dxfId="27" priority="10" operator="equal">
      <formula>0</formula>
    </cfRule>
  </conditionalFormatting>
  <conditionalFormatting sqref="BT53 BW55:BX55 BV53:BX53">
    <cfRule type="cellIs" dxfId="26" priority="9" operator="equal">
      <formula>0</formula>
    </cfRule>
  </conditionalFormatting>
  <conditionalFormatting sqref="BW53">
    <cfRule type="cellIs" dxfId="25" priority="6" operator="equal">
      <formula>0</formula>
    </cfRule>
    <cfRule type="cellIs" dxfId="24" priority="7" operator="equal">
      <formula>0</formula>
    </cfRule>
    <cfRule type="cellIs" dxfId="23" priority="8" operator="equal">
      <formula>0</formula>
    </cfRule>
  </conditionalFormatting>
  <conditionalFormatting sqref="BW8:BW52">
    <cfRule type="cellIs" dxfId="22" priority="5" operator="equal">
      <formula>0</formula>
    </cfRule>
  </conditionalFormatting>
  <conditionalFormatting sqref="BX8:BX52">
    <cfRule type="cellIs" dxfId="21" priority="4" operator="equal">
      <formula>0</formula>
    </cfRule>
  </conditionalFormatting>
  <conditionalFormatting sqref="BV53">
    <cfRule type="cellIs" dxfId="20" priority="1" operator="equal">
      <formula>0</formula>
    </cfRule>
    <cfRule type="cellIs" dxfId="19" priority="2" operator="equal">
      <formula>0</formula>
    </cfRule>
    <cfRule type="cellIs" dxfId="18" priority="3" operator="equal">
      <formula>0</formula>
    </cfRule>
  </conditionalFormatting>
  <printOptions horizontalCentered="1"/>
  <pageMargins left="0.23622047244094491" right="0.23622047244094491" top="0.51181102362204722" bottom="0.19685039370078741" header="0.31496062992125984" footer="0.31496062992125984"/>
  <pageSetup scale="82" orientation="landscape" horizontalDpi="120" verticalDpi="144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E62E-A0FA-4412-BCCF-1C5D6ADFF5F1}">
  <sheetPr codeName="Hoja2">
    <tabColor rgb="FF008000"/>
    <pageSetUpPr fitToPage="1"/>
  </sheetPr>
  <dimension ref="A1:C54"/>
  <sheetViews>
    <sheetView view="pageBreakPreview" zoomScale="120" zoomScaleNormal="100" zoomScaleSheetLayoutView="120" workbookViewId="0">
      <selection activeCell="C11" sqref="C11"/>
    </sheetView>
  </sheetViews>
  <sheetFormatPr baseColWidth="10" defaultRowHeight="15" x14ac:dyDescent="0.25"/>
  <cols>
    <col min="1" max="1" width="4.42578125" style="154" customWidth="1"/>
    <col min="2" max="2" width="44.5703125" style="154" customWidth="1"/>
    <col min="3" max="3" width="31.7109375" style="154" customWidth="1"/>
    <col min="4" max="6" width="3" style="154" customWidth="1"/>
    <col min="7" max="16384" width="11.42578125" style="154"/>
  </cols>
  <sheetData>
    <row r="1" spans="1:3" x14ac:dyDescent="0.25">
      <c r="A1" s="120" t="str">
        <f>NOMINA!$F$1</f>
        <v>U.E. "BEATRIZ HARTMANN DE BEDREGAL"</v>
      </c>
      <c r="C1" s="251" t="str">
        <f>NOMINA!$C$4</f>
        <v>GESTIÓN: 2024</v>
      </c>
    </row>
    <row r="2" spans="1:3" ht="21.75" customHeight="1" x14ac:dyDescent="0.25">
      <c r="A2" s="429" t="s">
        <v>187</v>
      </c>
      <c r="B2" s="429"/>
      <c r="C2" s="429"/>
    </row>
    <row r="3" spans="1:3" ht="14.25" customHeight="1" x14ac:dyDescent="0.25">
      <c r="A3" s="251" t="str">
        <f>NOMINA!$C$1</f>
        <v>PROFESOR(A): SARA VALDIVIA ARANCIBIA</v>
      </c>
      <c r="B3" s="171"/>
      <c r="C3" s="251" t="str">
        <f>NOMINA!$C$2</f>
        <v>CURSO: 5º "A" PRIMARIA</v>
      </c>
    </row>
    <row r="4" spans="1:3" ht="3" customHeight="1" x14ac:dyDescent="0.25">
      <c r="A4" s="121"/>
      <c r="B4" s="122"/>
      <c r="C4" s="121"/>
    </row>
    <row r="5" spans="1:3" ht="14.25" customHeight="1" x14ac:dyDescent="0.25">
      <c r="A5" s="430" t="s">
        <v>0</v>
      </c>
      <c r="B5" s="430" t="s">
        <v>435</v>
      </c>
      <c r="C5" s="431" t="s">
        <v>434</v>
      </c>
    </row>
    <row r="6" spans="1:3" ht="14.25" customHeight="1" x14ac:dyDescent="0.25">
      <c r="A6" s="430"/>
      <c r="B6" s="430"/>
      <c r="C6" s="431"/>
    </row>
    <row r="7" spans="1:3" ht="14.25" customHeight="1" x14ac:dyDescent="0.25">
      <c r="A7" s="430"/>
      <c r="B7" s="430"/>
      <c r="C7" s="431"/>
    </row>
    <row r="8" spans="1:3" s="191" customFormat="1" ht="22.5" customHeight="1" x14ac:dyDescent="0.25">
      <c r="A8" s="179">
        <v>1</v>
      </c>
      <c r="B8" s="180" t="str">
        <f>IF(NOMINA!B1="","",NOMINA!B1)</f>
        <v xml:space="preserve"> TORREZ CAMILA VICTORIA</v>
      </c>
      <c r="C8" s="181"/>
    </row>
    <row r="9" spans="1:3" s="191" customFormat="1" ht="22.5" customHeight="1" x14ac:dyDescent="0.25">
      <c r="A9" s="179">
        <v>2</v>
      </c>
      <c r="B9" s="180" t="str">
        <f>IF(NOMINA!B2="","",NOMINA!B2)</f>
        <v>AZERO BLANCO SARAH JOYCE</v>
      </c>
      <c r="C9" s="181"/>
    </row>
    <row r="10" spans="1:3" s="191" customFormat="1" ht="22.5" customHeight="1" x14ac:dyDescent="0.25">
      <c r="A10" s="179">
        <v>3</v>
      </c>
      <c r="B10" s="180" t="str">
        <f>IF(NOMINA!B3="","",NOMINA!B3)</f>
        <v xml:space="preserve">BAUTISTA MITA RODRIGO </v>
      </c>
      <c r="C10" s="181"/>
    </row>
    <row r="11" spans="1:3" s="191" customFormat="1" ht="22.5" customHeight="1" x14ac:dyDescent="0.25">
      <c r="A11" s="179">
        <v>4</v>
      </c>
      <c r="B11" s="180" t="str">
        <f>IF(NOMINA!B4="","",NOMINA!B4)</f>
        <v>CANSECO PEREDO ANGELINA ISABELLA</v>
      </c>
      <c r="C11" s="181"/>
    </row>
    <row r="12" spans="1:3" s="191" customFormat="1" ht="22.5" customHeight="1" x14ac:dyDescent="0.25">
      <c r="A12" s="179">
        <v>5</v>
      </c>
      <c r="B12" s="180" t="str">
        <f>IF(NOMINA!B5="","",NOMINA!B5)</f>
        <v>CERVANTES GUTIERREZ LUIS FERNANDO</v>
      </c>
      <c r="C12" s="181"/>
    </row>
    <row r="13" spans="1:3" s="191" customFormat="1" ht="22.5" customHeight="1" x14ac:dyDescent="0.25">
      <c r="A13" s="179">
        <v>6</v>
      </c>
      <c r="B13" s="180" t="str">
        <f>IF(NOMINA!B6="","",NOMINA!B6)</f>
        <v>COLQUE QUENTA MICHELLE ANGELETH</v>
      </c>
      <c r="C13" s="181"/>
    </row>
    <row r="14" spans="1:3" s="191" customFormat="1" ht="22.5" customHeight="1" x14ac:dyDescent="0.25">
      <c r="A14" s="179">
        <v>7</v>
      </c>
      <c r="B14" s="180" t="str">
        <f>IF(NOMINA!B7="","",NOMINA!B7)</f>
        <v>CORDOVA MONTAÑO KENDALL MATIAS</v>
      </c>
      <c r="C14" s="181"/>
    </row>
    <row r="15" spans="1:3" s="191" customFormat="1" ht="22.5" customHeight="1" x14ac:dyDescent="0.25">
      <c r="A15" s="179">
        <v>8</v>
      </c>
      <c r="B15" s="180" t="str">
        <f>IF(NOMINA!B8="","",NOMINA!B8)</f>
        <v xml:space="preserve">CUCHALLO ALORAS CHRISTOPHER </v>
      </c>
      <c r="C15" s="181"/>
    </row>
    <row r="16" spans="1:3" s="191" customFormat="1" ht="22.5" customHeight="1" x14ac:dyDescent="0.25">
      <c r="A16" s="179">
        <v>9</v>
      </c>
      <c r="B16" s="180" t="str">
        <f>IF(NOMINA!B9="","",NOMINA!B9)</f>
        <v>DUARTE MELO ANA CLARA</v>
      </c>
      <c r="C16" s="181"/>
    </row>
    <row r="17" spans="1:3" s="191" customFormat="1" ht="22.5" customHeight="1" x14ac:dyDescent="0.25">
      <c r="A17" s="179">
        <v>10</v>
      </c>
      <c r="B17" s="180" t="str">
        <f>IF(NOMINA!B10="","",NOMINA!B10)</f>
        <v>GONZALES ROJAS ANTONELLA INDIRA</v>
      </c>
      <c r="C17" s="181"/>
    </row>
    <row r="18" spans="1:3" s="191" customFormat="1" ht="22.5" customHeight="1" x14ac:dyDescent="0.25">
      <c r="A18" s="179">
        <v>11</v>
      </c>
      <c r="B18" s="180" t="str">
        <f>IF(NOMINA!B11="","",NOMINA!B11)</f>
        <v>GUERRA PANTIGOSO ROGER ALEJANDRO</v>
      </c>
      <c r="C18" s="181"/>
    </row>
    <row r="19" spans="1:3" s="191" customFormat="1" ht="22.5" customHeight="1" x14ac:dyDescent="0.25">
      <c r="A19" s="179">
        <v>12</v>
      </c>
      <c r="B19" s="180" t="str">
        <f>IF(NOMINA!B12="","",NOMINA!B12)</f>
        <v>LEON GARNICA JUNIOR ISAIAS</v>
      </c>
      <c r="C19" s="181"/>
    </row>
    <row r="20" spans="1:3" s="191" customFormat="1" ht="22.5" customHeight="1" x14ac:dyDescent="0.25">
      <c r="A20" s="179">
        <v>13</v>
      </c>
      <c r="B20" s="180" t="str">
        <f>IF(NOMINA!B13="","",NOMINA!B13)</f>
        <v>MAMANI ESTRADA MARISOL CARMEN</v>
      </c>
      <c r="C20" s="181"/>
    </row>
    <row r="21" spans="1:3" s="191" customFormat="1" ht="22.5" customHeight="1" x14ac:dyDescent="0.25">
      <c r="A21" s="179">
        <v>14</v>
      </c>
      <c r="B21" s="180" t="str">
        <f>IF(NOMINA!B14="","",NOMINA!B14)</f>
        <v>MURILLO CALIZAYA DAVID GABRIEL</v>
      </c>
      <c r="C21" s="181"/>
    </row>
    <row r="22" spans="1:3" s="191" customFormat="1" ht="22.5" customHeight="1" x14ac:dyDescent="0.25">
      <c r="A22" s="179">
        <v>15</v>
      </c>
      <c r="B22" s="180" t="str">
        <f>IF(NOMINA!B15="","",NOMINA!B15)</f>
        <v xml:space="preserve">OROSCO LIMACHI ADRIAN </v>
      </c>
      <c r="C22" s="181"/>
    </row>
    <row r="23" spans="1:3" s="191" customFormat="1" ht="22.5" customHeight="1" x14ac:dyDescent="0.25">
      <c r="A23" s="179">
        <v>16</v>
      </c>
      <c r="B23" s="180" t="str">
        <f>IF(NOMINA!B16="","",NOMINA!B16)</f>
        <v xml:space="preserve">REINAGA CHOQUECALLATA DAYANA </v>
      </c>
      <c r="C23" s="181"/>
    </row>
    <row r="24" spans="1:3" s="191" customFormat="1" ht="22.5" customHeight="1" x14ac:dyDescent="0.25">
      <c r="A24" s="179">
        <v>17</v>
      </c>
      <c r="B24" s="180" t="str">
        <f>IF(NOMINA!B17="","",NOMINA!B17)</f>
        <v>RIVERO VIDAL LUZ MARIA</v>
      </c>
      <c r="C24" s="181"/>
    </row>
    <row r="25" spans="1:3" s="191" customFormat="1" ht="22.5" customHeight="1" x14ac:dyDescent="0.25">
      <c r="A25" s="179">
        <v>18</v>
      </c>
      <c r="B25" s="180" t="str">
        <f>IF(NOMINA!B18="","",NOMINA!B18)</f>
        <v>ROJAS MESA KIMBERLYN DARLY</v>
      </c>
      <c r="C25" s="181"/>
    </row>
    <row r="26" spans="1:3" s="191" customFormat="1" ht="22.5" customHeight="1" x14ac:dyDescent="0.25">
      <c r="A26" s="179">
        <v>19</v>
      </c>
      <c r="B26" s="180" t="str">
        <f>IF(NOMINA!B19="","",NOMINA!B19)</f>
        <v>SOLIZ SAAVEDRA FERNANDO MARTIN</v>
      </c>
      <c r="C26" s="181"/>
    </row>
    <row r="27" spans="1:3" s="191" customFormat="1" ht="22.5" customHeight="1" x14ac:dyDescent="0.25">
      <c r="A27" s="179">
        <v>20</v>
      </c>
      <c r="B27" s="180" t="str">
        <f>IF(NOMINA!B20="","",NOMINA!B20)</f>
        <v>VILLARROEL CAMPOS ISAIAS ORIOL</v>
      </c>
      <c r="C27" s="181"/>
    </row>
    <row r="28" spans="1:3" s="191" customFormat="1" ht="22.5" customHeight="1" x14ac:dyDescent="0.25">
      <c r="A28" s="179">
        <v>21</v>
      </c>
      <c r="B28" s="180" t="str">
        <f>IF(NOMINA!B21="","",NOMINA!B21)</f>
        <v xml:space="preserve">  </v>
      </c>
      <c r="C28" s="181"/>
    </row>
    <row r="29" spans="1:3" s="191" customFormat="1" ht="22.5" customHeight="1" x14ac:dyDescent="0.25">
      <c r="A29" s="179">
        <v>22</v>
      </c>
      <c r="B29" s="180" t="str">
        <f>IF(NOMINA!B22="","",NOMINA!B22)</f>
        <v xml:space="preserve">  </v>
      </c>
      <c r="C29" s="181"/>
    </row>
    <row r="30" spans="1:3" s="191" customFormat="1" ht="22.5" customHeight="1" x14ac:dyDescent="0.25">
      <c r="A30" s="179">
        <v>23</v>
      </c>
      <c r="B30" s="180" t="str">
        <f>IF(NOMINA!B23="","",NOMINA!B23)</f>
        <v xml:space="preserve">  </v>
      </c>
      <c r="C30" s="181"/>
    </row>
    <row r="31" spans="1:3" s="191" customFormat="1" ht="22.5" customHeight="1" x14ac:dyDescent="0.25">
      <c r="A31" s="179">
        <v>24</v>
      </c>
      <c r="B31" s="180" t="str">
        <f>IF(NOMINA!B24="","",NOMINA!B24)</f>
        <v xml:space="preserve">  </v>
      </c>
      <c r="C31" s="181"/>
    </row>
    <row r="32" spans="1:3" s="191" customFormat="1" ht="22.5" customHeight="1" x14ac:dyDescent="0.25">
      <c r="A32" s="179">
        <v>25</v>
      </c>
      <c r="B32" s="180" t="str">
        <f>IF(NOMINA!B25="","",NOMINA!B25)</f>
        <v xml:space="preserve">  </v>
      </c>
      <c r="C32" s="181"/>
    </row>
    <row r="33" spans="1:3" s="191" customFormat="1" ht="18" hidden="1" customHeight="1" x14ac:dyDescent="0.25">
      <c r="A33" s="179">
        <v>26</v>
      </c>
      <c r="B33" s="180" t="str">
        <f>IF(NOMINA!B26="","",NOMINA!B26)</f>
        <v xml:space="preserve">  </v>
      </c>
      <c r="C33" s="181"/>
    </row>
    <row r="34" spans="1:3" s="191" customFormat="1" ht="18" hidden="1" customHeight="1" x14ac:dyDescent="0.25">
      <c r="A34" s="179">
        <v>27</v>
      </c>
      <c r="B34" s="180" t="str">
        <f>IF(NOMINA!B27="","",NOMINA!B27)</f>
        <v xml:space="preserve">  </v>
      </c>
      <c r="C34" s="181"/>
    </row>
    <row r="35" spans="1:3" s="191" customFormat="1" ht="18" hidden="1" customHeight="1" x14ac:dyDescent="0.25">
      <c r="A35" s="179">
        <v>28</v>
      </c>
      <c r="B35" s="180" t="str">
        <f>IF(NOMINA!B28="","",NOMINA!B28)</f>
        <v xml:space="preserve">  </v>
      </c>
      <c r="C35" s="181"/>
    </row>
    <row r="36" spans="1:3" s="191" customFormat="1" ht="18" hidden="1" customHeight="1" x14ac:dyDescent="0.25">
      <c r="A36" s="179">
        <v>29</v>
      </c>
      <c r="B36" s="180" t="str">
        <f>IF(NOMINA!B29="","",NOMINA!B29)</f>
        <v xml:space="preserve">  </v>
      </c>
      <c r="C36" s="181"/>
    </row>
    <row r="37" spans="1:3" s="191" customFormat="1" ht="18" hidden="1" customHeight="1" x14ac:dyDescent="0.25">
      <c r="A37" s="179">
        <v>30</v>
      </c>
      <c r="B37" s="180" t="str">
        <f>IF(NOMINA!B30="","",NOMINA!B30)</f>
        <v xml:space="preserve">  </v>
      </c>
      <c r="C37" s="181"/>
    </row>
    <row r="38" spans="1:3" s="191" customFormat="1" ht="18" hidden="1" customHeight="1" x14ac:dyDescent="0.25">
      <c r="A38" s="179">
        <v>31</v>
      </c>
      <c r="B38" s="180" t="str">
        <f>IF(NOMINA!B31="","",NOMINA!B31)</f>
        <v xml:space="preserve">  </v>
      </c>
      <c r="C38" s="181"/>
    </row>
    <row r="39" spans="1:3" s="191" customFormat="1" ht="18" hidden="1" customHeight="1" x14ac:dyDescent="0.25">
      <c r="A39" s="179">
        <v>32</v>
      </c>
      <c r="B39" s="180" t="str">
        <f>IF(NOMINA!B32="","",NOMINA!B32)</f>
        <v xml:space="preserve">  </v>
      </c>
      <c r="C39" s="181"/>
    </row>
    <row r="40" spans="1:3" s="191" customFormat="1" ht="18" hidden="1" customHeight="1" x14ac:dyDescent="0.25">
      <c r="A40" s="179">
        <v>33</v>
      </c>
      <c r="B40" s="180" t="str">
        <f>IF(NOMINA!B33="","",NOMINA!B33)</f>
        <v xml:space="preserve">  </v>
      </c>
      <c r="C40" s="181"/>
    </row>
    <row r="41" spans="1:3" s="191" customFormat="1" ht="15.95" hidden="1" customHeight="1" x14ac:dyDescent="0.25">
      <c r="A41" s="179">
        <v>34</v>
      </c>
      <c r="B41" s="180" t="str">
        <f>IF(NOMINA!B34="","",NOMINA!B34)</f>
        <v xml:space="preserve">  </v>
      </c>
      <c r="C41" s="181"/>
    </row>
    <row r="42" spans="1:3" s="191" customFormat="1" ht="15.95" hidden="1" customHeight="1" x14ac:dyDescent="0.25">
      <c r="A42" s="179">
        <v>35</v>
      </c>
      <c r="B42" s="180" t="str">
        <f>IF(NOMINA!B35="","",NOMINA!B35)</f>
        <v xml:space="preserve">  </v>
      </c>
      <c r="C42" s="181"/>
    </row>
    <row r="43" spans="1:3" s="191" customFormat="1" ht="15.95" hidden="1" customHeight="1" x14ac:dyDescent="0.25">
      <c r="A43" s="179">
        <v>36</v>
      </c>
      <c r="B43" s="180" t="str">
        <f>IF(NOMINA!B36="","",NOMINA!B36)</f>
        <v xml:space="preserve">  </v>
      </c>
      <c r="C43" s="181"/>
    </row>
    <row r="44" spans="1:3" s="191" customFormat="1" ht="15.95" hidden="1" customHeight="1" x14ac:dyDescent="0.25">
      <c r="A44" s="179">
        <v>37</v>
      </c>
      <c r="B44" s="180" t="str">
        <f>IF(NOMINA!B37="","",NOMINA!B37)</f>
        <v xml:space="preserve">  </v>
      </c>
      <c r="C44" s="181"/>
    </row>
    <row r="45" spans="1:3" s="191" customFormat="1" ht="15.95" hidden="1" customHeight="1" x14ac:dyDescent="0.25">
      <c r="A45" s="179">
        <v>38</v>
      </c>
      <c r="B45" s="180" t="str">
        <f>IF(NOMINA!B38="","",NOMINA!B38)</f>
        <v xml:space="preserve">  </v>
      </c>
      <c r="C45" s="181"/>
    </row>
    <row r="46" spans="1:3" s="191" customFormat="1" ht="15" hidden="1" customHeight="1" x14ac:dyDescent="0.25">
      <c r="A46" s="179">
        <v>39</v>
      </c>
      <c r="B46" s="180" t="str">
        <f>IF(NOMINA!B39="","",NOMINA!B39)</f>
        <v xml:space="preserve">  </v>
      </c>
      <c r="C46" s="181"/>
    </row>
    <row r="47" spans="1:3" s="191" customFormat="1" ht="15" hidden="1" customHeight="1" x14ac:dyDescent="0.25">
      <c r="A47" s="179">
        <v>40</v>
      </c>
      <c r="B47" s="180" t="str">
        <f>IF(NOMINA!B40="","",NOMINA!B40)</f>
        <v xml:space="preserve">  </v>
      </c>
      <c r="C47" s="181"/>
    </row>
    <row r="48" spans="1:3" s="191" customFormat="1" ht="15" hidden="1" customHeight="1" x14ac:dyDescent="0.25">
      <c r="A48" s="179">
        <v>41</v>
      </c>
      <c r="B48" s="180" t="str">
        <f>IF(NOMINA!B41="","",NOMINA!B41)</f>
        <v xml:space="preserve">  </v>
      </c>
      <c r="C48" s="181"/>
    </row>
    <row r="49" spans="1:3" s="191" customFormat="1" ht="15" hidden="1" customHeight="1" x14ac:dyDescent="0.25">
      <c r="A49" s="179">
        <v>42</v>
      </c>
      <c r="B49" s="180" t="str">
        <f>IF(NOMINA!B42="","",NOMINA!B42)</f>
        <v xml:space="preserve">  </v>
      </c>
      <c r="C49" s="181"/>
    </row>
    <row r="50" spans="1:3" s="191" customFormat="1" ht="15" hidden="1" customHeight="1" x14ac:dyDescent="0.25">
      <c r="A50" s="179">
        <v>43</v>
      </c>
      <c r="B50" s="180" t="str">
        <f>IF(NOMINA!B43="","",NOMINA!B43)</f>
        <v xml:space="preserve">  </v>
      </c>
      <c r="C50" s="181"/>
    </row>
    <row r="51" spans="1:3" s="191" customFormat="1" hidden="1" x14ac:dyDescent="0.25">
      <c r="A51" s="179">
        <v>44</v>
      </c>
      <c r="B51" s="180" t="str">
        <f>IF(NOMINA!B44="","",NOMINA!B44)</f>
        <v xml:space="preserve">  </v>
      </c>
      <c r="C51" s="181"/>
    </row>
    <row r="52" spans="1:3" s="191" customFormat="1" hidden="1" x14ac:dyDescent="0.25">
      <c r="A52" s="179">
        <v>45</v>
      </c>
      <c r="B52" s="180" t="str">
        <f>IF(NOMINA!B45="","",NOMINA!B45)</f>
        <v xml:space="preserve">  </v>
      </c>
      <c r="C52" s="181"/>
    </row>
    <row r="53" spans="1:3" s="191" customFormat="1" x14ac:dyDescent="0.25"/>
    <row r="54" spans="1:3" s="191" customFormat="1" x14ac:dyDescent="0.25"/>
  </sheetData>
  <sheetProtection sheet="1" formatCells="0" formatColumns="0" formatRows="0"/>
  <mergeCells count="4">
    <mergeCell ref="A2:C2"/>
    <mergeCell ref="A5:A7"/>
    <mergeCell ref="B5:B7"/>
    <mergeCell ref="C5:C7"/>
  </mergeCells>
  <dataValidations count="1">
    <dataValidation type="whole" allowBlank="1" showInputMessage="1" showErrorMessage="1" errorTitle="Error" error="Ingrese notas de 1-5" sqref="C8:C52" xr:uid="{7AB27706-B140-49C5-A13F-DAA806C980A2}">
      <formula1>1</formula1>
      <formula2>5</formula2>
    </dataValidation>
  </dataValidations>
  <printOptions horizontalCentered="1"/>
  <pageMargins left="0.70866141732283472" right="0.23622047244094491" top="0.55118110236220474" bottom="0.39370078740157483" header="0.31496062992125984" footer="0.31496062992125984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9010E-ED3B-4C59-898F-01B961B846FC}">
  <sheetPr codeName="Hoja34">
    <tabColor rgb="FF006600"/>
    <pageSetUpPr fitToPage="1"/>
  </sheetPr>
  <dimension ref="A1:S103"/>
  <sheetViews>
    <sheetView view="pageBreakPreview" zoomScale="110" zoomScaleNormal="130" zoomScaleSheetLayoutView="110" workbookViewId="0">
      <selection activeCell="A8" sqref="A8:XFD32"/>
    </sheetView>
  </sheetViews>
  <sheetFormatPr baseColWidth="10" defaultColWidth="11.42578125" defaultRowHeight="15" x14ac:dyDescent="0.25"/>
  <cols>
    <col min="1" max="1" width="5.42578125" style="154" customWidth="1"/>
    <col min="2" max="2" width="36" style="154" customWidth="1"/>
    <col min="3" max="14" width="5.28515625" style="154" customWidth="1"/>
    <col min="15" max="15" width="11.42578125" style="154"/>
    <col min="16" max="20" width="0" style="154" hidden="1" customWidth="1"/>
    <col min="21" max="16384" width="11.42578125" style="154"/>
  </cols>
  <sheetData>
    <row r="1" spans="1:19" x14ac:dyDescent="0.25">
      <c r="A1" s="120" t="str">
        <f>NOMINA!$F$1</f>
        <v>U.E. "BEATRIZ HARTMANN DE BEDREGAL"</v>
      </c>
      <c r="B1" s="120"/>
      <c r="C1" s="120"/>
      <c r="D1" s="120" t="str">
        <f>NOMINA!$C$2</f>
        <v>CURSO: 5º "A" PRIMARIA</v>
      </c>
      <c r="E1" s="120"/>
      <c r="F1" s="120"/>
      <c r="G1" s="120"/>
      <c r="H1" s="120"/>
      <c r="I1" s="120"/>
      <c r="J1" s="120"/>
      <c r="K1" s="120"/>
      <c r="L1" s="120" t="str">
        <f>NOMINA!$C$4</f>
        <v>GESTIÓN: 2024</v>
      </c>
    </row>
    <row r="2" spans="1:19" ht="6" customHeight="1" x14ac:dyDescent="0.25"/>
    <row r="3" spans="1:19" ht="21" customHeight="1" x14ac:dyDescent="0.25">
      <c r="A3" s="432" t="s">
        <v>416</v>
      </c>
      <c r="B3" s="432"/>
      <c r="C3" s="432"/>
      <c r="D3" s="432"/>
      <c r="E3" s="432"/>
      <c r="F3" s="432"/>
      <c r="G3" s="432"/>
      <c r="H3" s="432"/>
      <c r="I3" s="432"/>
      <c r="J3" s="432"/>
      <c r="K3" s="432"/>
      <c r="L3" s="432"/>
      <c r="M3" s="432"/>
      <c r="N3" s="432"/>
      <c r="P3" s="154" t="s">
        <v>210</v>
      </c>
      <c r="Q3" s="154" t="s">
        <v>210</v>
      </c>
      <c r="R3" s="154" t="s">
        <v>417</v>
      </c>
      <c r="S3" s="154" t="s">
        <v>418</v>
      </c>
    </row>
    <row r="4" spans="1:19" ht="3" customHeight="1" x14ac:dyDescent="0.25">
      <c r="A4" s="172"/>
      <c r="B4" s="172"/>
      <c r="C4" s="172"/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</row>
    <row r="5" spans="1:19" ht="15" customHeight="1" x14ac:dyDescent="0.25">
      <c r="A5" s="115"/>
      <c r="B5" s="112" t="s">
        <v>150</v>
      </c>
      <c r="C5" s="441" t="s">
        <v>437</v>
      </c>
      <c r="D5" s="442"/>
      <c r="E5" s="442"/>
      <c r="F5" s="442"/>
      <c r="G5" s="442"/>
      <c r="H5" s="443"/>
      <c r="I5" s="444" t="s">
        <v>438</v>
      </c>
      <c r="J5" s="445"/>
      <c r="K5" s="445"/>
      <c r="L5" s="445"/>
      <c r="M5" s="445"/>
      <c r="N5" s="446"/>
      <c r="P5" s="191" t="s">
        <v>211</v>
      </c>
      <c r="Q5" s="191" t="s">
        <v>310</v>
      </c>
      <c r="R5" s="154" t="s">
        <v>425</v>
      </c>
      <c r="S5" s="154" t="s">
        <v>420</v>
      </c>
    </row>
    <row r="6" spans="1:19" ht="66.95" customHeight="1" x14ac:dyDescent="0.25">
      <c r="A6" s="437" t="s">
        <v>151</v>
      </c>
      <c r="B6" s="275" t="s">
        <v>154</v>
      </c>
      <c r="C6" s="439"/>
      <c r="D6" s="439"/>
      <c r="E6" s="439"/>
      <c r="F6" s="439"/>
      <c r="G6" s="439"/>
      <c r="H6" s="433" t="s">
        <v>188</v>
      </c>
      <c r="I6" s="439"/>
      <c r="J6" s="439"/>
      <c r="K6" s="439"/>
      <c r="L6" s="439"/>
      <c r="M6" s="439"/>
      <c r="N6" s="435" t="s">
        <v>188</v>
      </c>
      <c r="P6" s="191" t="s">
        <v>212</v>
      </c>
      <c r="Q6" s="191" t="s">
        <v>311</v>
      </c>
      <c r="R6" s="154" t="s">
        <v>426</v>
      </c>
      <c r="S6" s="154" t="s">
        <v>421</v>
      </c>
    </row>
    <row r="7" spans="1:19" ht="66.95" customHeight="1" x14ac:dyDescent="0.3">
      <c r="A7" s="438"/>
      <c r="B7" s="276" t="s">
        <v>165</v>
      </c>
      <c r="C7" s="440"/>
      <c r="D7" s="440"/>
      <c r="E7" s="440"/>
      <c r="F7" s="440"/>
      <c r="G7" s="440"/>
      <c r="H7" s="434"/>
      <c r="I7" s="440"/>
      <c r="J7" s="440"/>
      <c r="K7" s="440"/>
      <c r="L7" s="440"/>
      <c r="M7" s="440"/>
      <c r="N7" s="436"/>
      <c r="P7" s="191" t="s">
        <v>213</v>
      </c>
      <c r="Q7" s="191" t="s">
        <v>312</v>
      </c>
      <c r="R7" s="154" t="s">
        <v>427</v>
      </c>
      <c r="S7" s="154" t="s">
        <v>422</v>
      </c>
    </row>
    <row r="8" spans="1:19" s="191" customFormat="1" ht="22.5" customHeight="1" x14ac:dyDescent="0.25">
      <c r="A8" s="192">
        <v>1</v>
      </c>
      <c r="B8" s="193" t="str">
        <f>IF(NOMINA!B1="","",NOMINA!B1)</f>
        <v xml:space="preserve"> TORREZ CAMILA VICTORIA</v>
      </c>
      <c r="C8" s="181"/>
      <c r="D8" s="181"/>
      <c r="E8" s="181"/>
      <c r="F8" s="181"/>
      <c r="G8" s="181"/>
      <c r="H8" s="167" t="str">
        <f>IFERROR(ROUND(AVERAGE(C8:G8),0),"")</f>
        <v/>
      </c>
      <c r="I8" s="181"/>
      <c r="J8" s="181"/>
      <c r="K8" s="181"/>
      <c r="L8" s="181"/>
      <c r="M8" s="181"/>
      <c r="N8" s="168" t="str">
        <f>IFERROR(ROUND(AVERAGE(I8:M8),0),"")</f>
        <v/>
      </c>
      <c r="P8" s="191" t="s">
        <v>214</v>
      </c>
      <c r="Q8" s="191" t="s">
        <v>313</v>
      </c>
      <c r="R8" s="154" t="s">
        <v>428</v>
      </c>
      <c r="S8" s="154" t="s">
        <v>423</v>
      </c>
    </row>
    <row r="9" spans="1:19" s="191" customFormat="1" ht="22.5" customHeight="1" x14ac:dyDescent="0.25">
      <c r="A9" s="192">
        <v>2</v>
      </c>
      <c r="B9" s="193" t="str">
        <f>IF(NOMINA!B2="","",NOMINA!B2)</f>
        <v>AZERO BLANCO SARAH JOYCE</v>
      </c>
      <c r="C9" s="181"/>
      <c r="D9" s="181"/>
      <c r="E9" s="181"/>
      <c r="F9" s="181"/>
      <c r="G9" s="181"/>
      <c r="H9" s="167" t="str">
        <f t="shared" ref="H9:H52" si="0">IFERROR(ROUND(AVERAGE(C9:G9),0),"")</f>
        <v/>
      </c>
      <c r="I9" s="181"/>
      <c r="J9" s="181"/>
      <c r="K9" s="181"/>
      <c r="L9" s="181"/>
      <c r="M9" s="181"/>
      <c r="N9" s="168" t="str">
        <f t="shared" ref="N9:N52" si="1">IFERROR(ROUND(AVERAGE(I9:M9),0),"")</f>
        <v/>
      </c>
      <c r="P9" s="191" t="s">
        <v>215</v>
      </c>
      <c r="Q9" s="191" t="s">
        <v>314</v>
      </c>
      <c r="R9" s="154" t="s">
        <v>419</v>
      </c>
      <c r="S9" s="154" t="s">
        <v>424</v>
      </c>
    </row>
    <row r="10" spans="1:19" s="191" customFormat="1" ht="22.5" customHeight="1" x14ac:dyDescent="0.25">
      <c r="A10" s="192">
        <v>3</v>
      </c>
      <c r="B10" s="193" t="str">
        <f>IF(NOMINA!B3="","",NOMINA!B3)</f>
        <v xml:space="preserve">BAUTISTA MITA RODRIGO </v>
      </c>
      <c r="C10" s="181"/>
      <c r="D10" s="181"/>
      <c r="E10" s="181"/>
      <c r="F10" s="181"/>
      <c r="G10" s="181"/>
      <c r="H10" s="167" t="str">
        <f t="shared" si="0"/>
        <v/>
      </c>
      <c r="I10" s="181"/>
      <c r="J10" s="181"/>
      <c r="K10" s="181"/>
      <c r="L10" s="181"/>
      <c r="M10" s="181"/>
      <c r="N10" s="168" t="str">
        <f t="shared" si="1"/>
        <v/>
      </c>
      <c r="P10" s="191" t="s">
        <v>216</v>
      </c>
      <c r="Q10" s="191" t="s">
        <v>315</v>
      </c>
      <c r="R10" s="154"/>
      <c r="S10" s="154"/>
    </row>
    <row r="11" spans="1:19" s="191" customFormat="1" ht="22.5" customHeight="1" x14ac:dyDescent="0.25">
      <c r="A11" s="192">
        <v>4</v>
      </c>
      <c r="B11" s="193" t="str">
        <f>IF(NOMINA!B4="","",NOMINA!B4)</f>
        <v>CANSECO PEREDO ANGELINA ISABELLA</v>
      </c>
      <c r="C11" s="181"/>
      <c r="D11" s="181"/>
      <c r="E11" s="181"/>
      <c r="F11" s="181"/>
      <c r="G11" s="181"/>
      <c r="H11" s="167" t="str">
        <f t="shared" si="0"/>
        <v/>
      </c>
      <c r="I11" s="181"/>
      <c r="J11" s="181"/>
      <c r="K11" s="181"/>
      <c r="L11" s="181"/>
      <c r="M11" s="181"/>
      <c r="N11" s="168" t="str">
        <f t="shared" si="1"/>
        <v/>
      </c>
      <c r="P11" s="191" t="s">
        <v>217</v>
      </c>
      <c r="Q11" s="191" t="s">
        <v>316</v>
      </c>
      <c r="R11" s="154"/>
      <c r="S11" s="154"/>
    </row>
    <row r="12" spans="1:19" s="191" customFormat="1" ht="22.5" customHeight="1" x14ac:dyDescent="0.25">
      <c r="A12" s="192">
        <v>5</v>
      </c>
      <c r="B12" s="193" t="str">
        <f>IF(NOMINA!B5="","",NOMINA!B5)</f>
        <v>CERVANTES GUTIERREZ LUIS FERNANDO</v>
      </c>
      <c r="C12" s="181"/>
      <c r="D12" s="181"/>
      <c r="E12" s="181"/>
      <c r="F12" s="181"/>
      <c r="G12" s="181"/>
      <c r="H12" s="167" t="str">
        <f t="shared" si="0"/>
        <v/>
      </c>
      <c r="I12" s="181"/>
      <c r="J12" s="181"/>
      <c r="K12" s="181"/>
      <c r="L12" s="181"/>
      <c r="M12" s="181"/>
      <c r="N12" s="168" t="str">
        <f t="shared" si="1"/>
        <v/>
      </c>
      <c r="P12" s="191" t="s">
        <v>218</v>
      </c>
      <c r="Q12" s="191" t="s">
        <v>317</v>
      </c>
    </row>
    <row r="13" spans="1:19" s="191" customFormat="1" ht="22.5" customHeight="1" x14ac:dyDescent="0.25">
      <c r="A13" s="192">
        <v>6</v>
      </c>
      <c r="B13" s="193" t="str">
        <f>IF(NOMINA!B6="","",NOMINA!B6)</f>
        <v>COLQUE QUENTA MICHELLE ANGELETH</v>
      </c>
      <c r="C13" s="181"/>
      <c r="D13" s="181"/>
      <c r="E13" s="181"/>
      <c r="F13" s="181"/>
      <c r="G13" s="181"/>
      <c r="H13" s="167" t="str">
        <f t="shared" si="0"/>
        <v/>
      </c>
      <c r="I13" s="181"/>
      <c r="J13" s="181"/>
      <c r="K13" s="181"/>
      <c r="L13" s="181"/>
      <c r="M13" s="181"/>
      <c r="N13" s="168" t="str">
        <f t="shared" si="1"/>
        <v/>
      </c>
      <c r="P13" s="191" t="s">
        <v>219</v>
      </c>
      <c r="Q13" s="191" t="s">
        <v>318</v>
      </c>
    </row>
    <row r="14" spans="1:19" s="191" customFormat="1" ht="22.5" customHeight="1" x14ac:dyDescent="0.25">
      <c r="A14" s="192">
        <v>7</v>
      </c>
      <c r="B14" s="193" t="str">
        <f>IF(NOMINA!B7="","",NOMINA!B7)</f>
        <v>CORDOVA MONTAÑO KENDALL MATIAS</v>
      </c>
      <c r="C14" s="181"/>
      <c r="D14" s="181"/>
      <c r="E14" s="181"/>
      <c r="F14" s="181"/>
      <c r="G14" s="181"/>
      <c r="H14" s="167" t="str">
        <f t="shared" si="0"/>
        <v/>
      </c>
      <c r="I14" s="181"/>
      <c r="J14" s="181"/>
      <c r="K14" s="181"/>
      <c r="L14" s="181"/>
      <c r="M14" s="181"/>
      <c r="N14" s="168" t="str">
        <f t="shared" si="1"/>
        <v/>
      </c>
      <c r="P14" s="191" t="s">
        <v>220</v>
      </c>
      <c r="Q14" s="191" t="s">
        <v>319</v>
      </c>
    </row>
    <row r="15" spans="1:19" s="191" customFormat="1" ht="22.5" customHeight="1" x14ac:dyDescent="0.25">
      <c r="A15" s="192">
        <v>8</v>
      </c>
      <c r="B15" s="193" t="str">
        <f>IF(NOMINA!B8="","",NOMINA!B8)</f>
        <v xml:space="preserve">CUCHALLO ALORAS CHRISTOPHER </v>
      </c>
      <c r="C15" s="181"/>
      <c r="D15" s="181"/>
      <c r="E15" s="181"/>
      <c r="F15" s="181"/>
      <c r="G15" s="181"/>
      <c r="H15" s="167" t="str">
        <f t="shared" si="0"/>
        <v/>
      </c>
      <c r="I15" s="181"/>
      <c r="J15" s="181"/>
      <c r="K15" s="181"/>
      <c r="L15" s="181"/>
      <c r="M15" s="181"/>
      <c r="N15" s="168" t="str">
        <f t="shared" si="1"/>
        <v/>
      </c>
      <c r="P15" s="191" t="s">
        <v>221</v>
      </c>
      <c r="Q15" s="191" t="s">
        <v>320</v>
      </c>
    </row>
    <row r="16" spans="1:19" s="191" customFormat="1" ht="22.5" customHeight="1" x14ac:dyDescent="0.25">
      <c r="A16" s="192">
        <v>9</v>
      </c>
      <c r="B16" s="193" t="str">
        <f>IF(NOMINA!B9="","",NOMINA!B9)</f>
        <v>DUARTE MELO ANA CLARA</v>
      </c>
      <c r="C16" s="181"/>
      <c r="D16" s="181"/>
      <c r="E16" s="181"/>
      <c r="F16" s="181"/>
      <c r="G16" s="181"/>
      <c r="H16" s="167" t="str">
        <f t="shared" si="0"/>
        <v/>
      </c>
      <c r="I16" s="181"/>
      <c r="J16" s="181"/>
      <c r="K16" s="181"/>
      <c r="L16" s="181"/>
      <c r="M16" s="181"/>
      <c r="N16" s="168" t="str">
        <f t="shared" si="1"/>
        <v/>
      </c>
      <c r="P16" s="191" t="s">
        <v>222</v>
      </c>
      <c r="Q16" s="191" t="s">
        <v>321</v>
      </c>
    </row>
    <row r="17" spans="1:17" s="191" customFormat="1" ht="22.5" customHeight="1" x14ac:dyDescent="0.25">
      <c r="A17" s="192">
        <v>10</v>
      </c>
      <c r="B17" s="193" t="str">
        <f>IF(NOMINA!B10="","",NOMINA!B10)</f>
        <v>GONZALES ROJAS ANTONELLA INDIRA</v>
      </c>
      <c r="C17" s="181"/>
      <c r="D17" s="181"/>
      <c r="E17" s="181"/>
      <c r="F17" s="181"/>
      <c r="G17" s="181"/>
      <c r="H17" s="167" t="str">
        <f t="shared" si="0"/>
        <v/>
      </c>
      <c r="I17" s="181"/>
      <c r="J17" s="181"/>
      <c r="K17" s="181"/>
      <c r="L17" s="181"/>
      <c r="M17" s="181"/>
      <c r="N17" s="168" t="str">
        <f t="shared" si="1"/>
        <v/>
      </c>
      <c r="P17" s="191" t="s">
        <v>223</v>
      </c>
      <c r="Q17" s="191" t="s">
        <v>322</v>
      </c>
    </row>
    <row r="18" spans="1:17" s="191" customFormat="1" ht="22.5" customHeight="1" x14ac:dyDescent="0.25">
      <c r="A18" s="192">
        <v>11</v>
      </c>
      <c r="B18" s="193" t="str">
        <f>IF(NOMINA!B11="","",NOMINA!B11)</f>
        <v>GUERRA PANTIGOSO ROGER ALEJANDRO</v>
      </c>
      <c r="C18" s="181"/>
      <c r="D18" s="181"/>
      <c r="E18" s="181"/>
      <c r="F18" s="181"/>
      <c r="G18" s="181"/>
      <c r="H18" s="167" t="str">
        <f t="shared" si="0"/>
        <v/>
      </c>
      <c r="I18" s="181"/>
      <c r="J18" s="181"/>
      <c r="K18" s="181"/>
      <c r="L18" s="181"/>
      <c r="M18" s="181"/>
      <c r="N18" s="168" t="str">
        <f t="shared" si="1"/>
        <v/>
      </c>
      <c r="P18" s="191" t="s">
        <v>224</v>
      </c>
      <c r="Q18" s="191" t="s">
        <v>323</v>
      </c>
    </row>
    <row r="19" spans="1:17" s="191" customFormat="1" ht="22.5" customHeight="1" x14ac:dyDescent="0.25">
      <c r="A19" s="192">
        <v>12</v>
      </c>
      <c r="B19" s="193" t="str">
        <f>IF(NOMINA!B12="","",NOMINA!B12)</f>
        <v>LEON GARNICA JUNIOR ISAIAS</v>
      </c>
      <c r="C19" s="181"/>
      <c r="D19" s="181"/>
      <c r="E19" s="181"/>
      <c r="F19" s="181"/>
      <c r="G19" s="181"/>
      <c r="H19" s="167" t="str">
        <f t="shared" si="0"/>
        <v/>
      </c>
      <c r="I19" s="181"/>
      <c r="J19" s="181"/>
      <c r="K19" s="181"/>
      <c r="L19" s="181"/>
      <c r="M19" s="181"/>
      <c r="N19" s="168" t="str">
        <f t="shared" si="1"/>
        <v/>
      </c>
      <c r="P19" s="191" t="s">
        <v>225</v>
      </c>
      <c r="Q19" s="191" t="s">
        <v>324</v>
      </c>
    </row>
    <row r="20" spans="1:17" s="191" customFormat="1" ht="22.5" customHeight="1" x14ac:dyDescent="0.25">
      <c r="A20" s="192">
        <v>13</v>
      </c>
      <c r="B20" s="193" t="str">
        <f>IF(NOMINA!B13="","",NOMINA!B13)</f>
        <v>MAMANI ESTRADA MARISOL CARMEN</v>
      </c>
      <c r="C20" s="181"/>
      <c r="D20" s="181"/>
      <c r="E20" s="181"/>
      <c r="F20" s="181"/>
      <c r="G20" s="181"/>
      <c r="H20" s="167" t="str">
        <f t="shared" si="0"/>
        <v/>
      </c>
      <c r="I20" s="181"/>
      <c r="J20" s="181"/>
      <c r="K20" s="181"/>
      <c r="L20" s="181"/>
      <c r="M20" s="181"/>
      <c r="N20" s="168" t="str">
        <f t="shared" si="1"/>
        <v/>
      </c>
      <c r="P20" s="191" t="s">
        <v>226</v>
      </c>
      <c r="Q20" s="191" t="s">
        <v>325</v>
      </c>
    </row>
    <row r="21" spans="1:17" s="191" customFormat="1" ht="22.5" customHeight="1" x14ac:dyDescent="0.25">
      <c r="A21" s="192">
        <v>14</v>
      </c>
      <c r="B21" s="193" t="str">
        <f>IF(NOMINA!B14="","",NOMINA!B14)</f>
        <v>MURILLO CALIZAYA DAVID GABRIEL</v>
      </c>
      <c r="C21" s="181"/>
      <c r="D21" s="181"/>
      <c r="E21" s="181"/>
      <c r="F21" s="181"/>
      <c r="G21" s="181"/>
      <c r="H21" s="167" t="str">
        <f t="shared" si="0"/>
        <v/>
      </c>
      <c r="I21" s="181"/>
      <c r="J21" s="181"/>
      <c r="K21" s="181"/>
      <c r="L21" s="181"/>
      <c r="M21" s="181"/>
      <c r="N21" s="168" t="str">
        <f t="shared" si="1"/>
        <v/>
      </c>
      <c r="P21" s="191" t="s">
        <v>227</v>
      </c>
      <c r="Q21" s="191" t="s">
        <v>326</v>
      </c>
    </row>
    <row r="22" spans="1:17" s="191" customFormat="1" ht="22.5" customHeight="1" x14ac:dyDescent="0.25">
      <c r="A22" s="192">
        <v>15</v>
      </c>
      <c r="B22" s="193" t="str">
        <f>IF(NOMINA!B15="","",NOMINA!B15)</f>
        <v xml:space="preserve">OROSCO LIMACHI ADRIAN </v>
      </c>
      <c r="C22" s="181"/>
      <c r="D22" s="181"/>
      <c r="E22" s="181"/>
      <c r="F22" s="181"/>
      <c r="G22" s="181"/>
      <c r="H22" s="167" t="str">
        <f t="shared" si="0"/>
        <v/>
      </c>
      <c r="I22" s="181"/>
      <c r="J22" s="181"/>
      <c r="K22" s="181"/>
      <c r="L22" s="181"/>
      <c r="M22" s="181"/>
      <c r="N22" s="168" t="str">
        <f t="shared" si="1"/>
        <v/>
      </c>
      <c r="P22" s="191" t="s">
        <v>228</v>
      </c>
      <c r="Q22" s="191" t="s">
        <v>327</v>
      </c>
    </row>
    <row r="23" spans="1:17" s="191" customFormat="1" ht="22.5" customHeight="1" x14ac:dyDescent="0.25">
      <c r="A23" s="192">
        <v>16</v>
      </c>
      <c r="B23" s="193" t="str">
        <f>IF(NOMINA!B16="","",NOMINA!B16)</f>
        <v xml:space="preserve">REINAGA CHOQUECALLATA DAYANA </v>
      </c>
      <c r="C23" s="181"/>
      <c r="D23" s="181"/>
      <c r="E23" s="181"/>
      <c r="F23" s="181"/>
      <c r="G23" s="181"/>
      <c r="H23" s="167" t="str">
        <f t="shared" si="0"/>
        <v/>
      </c>
      <c r="I23" s="181"/>
      <c r="J23" s="181"/>
      <c r="K23" s="181"/>
      <c r="L23" s="181"/>
      <c r="M23" s="181"/>
      <c r="N23" s="168" t="str">
        <f t="shared" si="1"/>
        <v/>
      </c>
      <c r="P23" s="191" t="s">
        <v>229</v>
      </c>
      <c r="Q23" s="191" t="s">
        <v>328</v>
      </c>
    </row>
    <row r="24" spans="1:17" s="191" customFormat="1" ht="22.5" customHeight="1" x14ac:dyDescent="0.25">
      <c r="A24" s="192">
        <v>17</v>
      </c>
      <c r="B24" s="193" t="str">
        <f>IF(NOMINA!B17="","",NOMINA!B17)</f>
        <v>RIVERO VIDAL LUZ MARIA</v>
      </c>
      <c r="C24" s="181"/>
      <c r="D24" s="181"/>
      <c r="E24" s="181"/>
      <c r="F24" s="181"/>
      <c r="G24" s="181"/>
      <c r="H24" s="167" t="str">
        <f t="shared" si="0"/>
        <v/>
      </c>
      <c r="I24" s="181"/>
      <c r="J24" s="181"/>
      <c r="K24" s="181"/>
      <c r="L24" s="181"/>
      <c r="M24" s="181"/>
      <c r="N24" s="168" t="str">
        <f t="shared" si="1"/>
        <v/>
      </c>
      <c r="P24" s="191" t="s">
        <v>230</v>
      </c>
      <c r="Q24" s="191" t="s">
        <v>329</v>
      </c>
    </row>
    <row r="25" spans="1:17" s="191" customFormat="1" ht="22.5" customHeight="1" x14ac:dyDescent="0.25">
      <c r="A25" s="192">
        <v>18</v>
      </c>
      <c r="B25" s="193" t="str">
        <f>IF(NOMINA!B18="","",NOMINA!B18)</f>
        <v>ROJAS MESA KIMBERLYN DARLY</v>
      </c>
      <c r="C25" s="181"/>
      <c r="D25" s="181"/>
      <c r="E25" s="181"/>
      <c r="F25" s="181"/>
      <c r="G25" s="181"/>
      <c r="H25" s="167" t="str">
        <f t="shared" si="0"/>
        <v/>
      </c>
      <c r="I25" s="181"/>
      <c r="J25" s="181"/>
      <c r="K25" s="181"/>
      <c r="L25" s="181"/>
      <c r="M25" s="181"/>
      <c r="N25" s="168" t="str">
        <f t="shared" si="1"/>
        <v/>
      </c>
      <c r="P25" s="191" t="s">
        <v>231</v>
      </c>
      <c r="Q25" s="191" t="s">
        <v>330</v>
      </c>
    </row>
    <row r="26" spans="1:17" s="191" customFormat="1" ht="22.5" customHeight="1" x14ac:dyDescent="0.25">
      <c r="A26" s="192">
        <v>19</v>
      </c>
      <c r="B26" s="193" t="str">
        <f>IF(NOMINA!B19="","",NOMINA!B19)</f>
        <v>SOLIZ SAAVEDRA FERNANDO MARTIN</v>
      </c>
      <c r="C26" s="181"/>
      <c r="D26" s="181"/>
      <c r="E26" s="181"/>
      <c r="F26" s="181"/>
      <c r="G26" s="181"/>
      <c r="H26" s="167" t="str">
        <f t="shared" si="0"/>
        <v/>
      </c>
      <c r="I26" s="181"/>
      <c r="J26" s="181"/>
      <c r="K26" s="181"/>
      <c r="L26" s="181"/>
      <c r="M26" s="181"/>
      <c r="N26" s="168" t="str">
        <f t="shared" si="1"/>
        <v/>
      </c>
      <c r="P26" s="191" t="s">
        <v>232</v>
      </c>
      <c r="Q26" s="191" t="s">
        <v>331</v>
      </c>
    </row>
    <row r="27" spans="1:17" s="191" customFormat="1" ht="22.5" customHeight="1" x14ac:dyDescent="0.25">
      <c r="A27" s="192">
        <v>20</v>
      </c>
      <c r="B27" s="193" t="str">
        <f>IF(NOMINA!B20="","",NOMINA!B20)</f>
        <v>VILLARROEL CAMPOS ISAIAS ORIOL</v>
      </c>
      <c r="C27" s="181"/>
      <c r="D27" s="181"/>
      <c r="E27" s="181"/>
      <c r="F27" s="181"/>
      <c r="G27" s="181"/>
      <c r="H27" s="167" t="str">
        <f t="shared" si="0"/>
        <v/>
      </c>
      <c r="I27" s="181"/>
      <c r="J27" s="181"/>
      <c r="K27" s="181"/>
      <c r="L27" s="181"/>
      <c r="M27" s="181"/>
      <c r="N27" s="168" t="str">
        <f t="shared" si="1"/>
        <v/>
      </c>
      <c r="P27" s="191" t="s">
        <v>233</v>
      </c>
      <c r="Q27" s="191" t="s">
        <v>332</v>
      </c>
    </row>
    <row r="28" spans="1:17" s="191" customFormat="1" ht="22.5" customHeight="1" x14ac:dyDescent="0.25">
      <c r="A28" s="192">
        <v>21</v>
      </c>
      <c r="B28" s="193" t="str">
        <f>IF(NOMINA!B21="","",NOMINA!B21)</f>
        <v xml:space="preserve">  </v>
      </c>
      <c r="C28" s="181"/>
      <c r="D28" s="181"/>
      <c r="E28" s="181"/>
      <c r="F28" s="181"/>
      <c r="G28" s="181"/>
      <c r="H28" s="167" t="str">
        <f t="shared" si="0"/>
        <v/>
      </c>
      <c r="I28" s="181"/>
      <c r="J28" s="181"/>
      <c r="K28" s="181"/>
      <c r="L28" s="181"/>
      <c r="M28" s="181"/>
      <c r="N28" s="168" t="str">
        <f t="shared" si="1"/>
        <v/>
      </c>
      <c r="P28" s="191" t="s">
        <v>234</v>
      </c>
      <c r="Q28" s="191" t="s">
        <v>333</v>
      </c>
    </row>
    <row r="29" spans="1:17" s="191" customFormat="1" ht="22.5" customHeight="1" x14ac:dyDescent="0.25">
      <c r="A29" s="192">
        <v>22</v>
      </c>
      <c r="B29" s="193" t="str">
        <f>IF(NOMINA!B22="","",NOMINA!B22)</f>
        <v xml:space="preserve">  </v>
      </c>
      <c r="C29" s="181"/>
      <c r="D29" s="181"/>
      <c r="E29" s="181"/>
      <c r="F29" s="181"/>
      <c r="G29" s="181"/>
      <c r="H29" s="167" t="str">
        <f t="shared" si="0"/>
        <v/>
      </c>
      <c r="I29" s="181"/>
      <c r="J29" s="181"/>
      <c r="K29" s="181"/>
      <c r="L29" s="181"/>
      <c r="M29" s="181"/>
      <c r="N29" s="168" t="str">
        <f t="shared" si="1"/>
        <v/>
      </c>
      <c r="P29" s="191" t="s">
        <v>235</v>
      </c>
      <c r="Q29" s="191" t="s">
        <v>334</v>
      </c>
    </row>
    <row r="30" spans="1:17" s="191" customFormat="1" ht="22.5" customHeight="1" x14ac:dyDescent="0.25">
      <c r="A30" s="192">
        <v>23</v>
      </c>
      <c r="B30" s="193" t="str">
        <f>IF(NOMINA!B23="","",NOMINA!B23)</f>
        <v xml:space="preserve">  </v>
      </c>
      <c r="C30" s="181"/>
      <c r="D30" s="181"/>
      <c r="E30" s="181"/>
      <c r="F30" s="181"/>
      <c r="G30" s="181"/>
      <c r="H30" s="167" t="str">
        <f t="shared" si="0"/>
        <v/>
      </c>
      <c r="I30" s="181"/>
      <c r="J30" s="181"/>
      <c r="K30" s="181"/>
      <c r="L30" s="181"/>
      <c r="M30" s="181"/>
      <c r="N30" s="168" t="str">
        <f t="shared" si="1"/>
        <v/>
      </c>
      <c r="P30" s="191" t="s">
        <v>236</v>
      </c>
      <c r="Q30" s="191" t="s">
        <v>335</v>
      </c>
    </row>
    <row r="31" spans="1:17" s="191" customFormat="1" ht="22.5" customHeight="1" x14ac:dyDescent="0.25">
      <c r="A31" s="192">
        <v>24</v>
      </c>
      <c r="B31" s="193" t="str">
        <f>IF(NOMINA!B24="","",NOMINA!B24)</f>
        <v xml:space="preserve">  </v>
      </c>
      <c r="C31" s="181"/>
      <c r="D31" s="181"/>
      <c r="E31" s="181"/>
      <c r="F31" s="181"/>
      <c r="G31" s="181"/>
      <c r="H31" s="167" t="str">
        <f t="shared" si="0"/>
        <v/>
      </c>
      <c r="I31" s="181"/>
      <c r="J31" s="181"/>
      <c r="K31" s="181"/>
      <c r="L31" s="181"/>
      <c r="M31" s="181"/>
      <c r="N31" s="168" t="str">
        <f t="shared" si="1"/>
        <v/>
      </c>
      <c r="P31" s="191" t="s">
        <v>237</v>
      </c>
      <c r="Q31" s="191" t="s">
        <v>336</v>
      </c>
    </row>
    <row r="32" spans="1:17" s="191" customFormat="1" ht="22.5" customHeight="1" x14ac:dyDescent="0.25">
      <c r="A32" s="192">
        <v>25</v>
      </c>
      <c r="B32" s="193" t="str">
        <f>IF(NOMINA!B25="","",NOMINA!B25)</f>
        <v xml:space="preserve">  </v>
      </c>
      <c r="C32" s="181"/>
      <c r="D32" s="181"/>
      <c r="E32" s="181"/>
      <c r="F32" s="181"/>
      <c r="G32" s="181"/>
      <c r="H32" s="167" t="str">
        <f t="shared" si="0"/>
        <v/>
      </c>
      <c r="I32" s="181"/>
      <c r="J32" s="181"/>
      <c r="K32" s="181"/>
      <c r="L32" s="181"/>
      <c r="M32" s="181"/>
      <c r="N32" s="168" t="str">
        <f t="shared" si="1"/>
        <v/>
      </c>
      <c r="P32" s="191" t="s">
        <v>238</v>
      </c>
      <c r="Q32" s="191" t="s">
        <v>337</v>
      </c>
    </row>
    <row r="33" spans="1:17" s="191" customFormat="1" ht="18" hidden="1" customHeight="1" x14ac:dyDescent="0.25">
      <c r="A33" s="192">
        <v>26</v>
      </c>
      <c r="B33" s="193" t="str">
        <f>IF(NOMINA!B26="","",NOMINA!B26)</f>
        <v xml:space="preserve">  </v>
      </c>
      <c r="C33" s="181"/>
      <c r="D33" s="181"/>
      <c r="E33" s="181"/>
      <c r="F33" s="181"/>
      <c r="G33" s="181"/>
      <c r="H33" s="167" t="str">
        <f t="shared" si="0"/>
        <v/>
      </c>
      <c r="I33" s="181"/>
      <c r="J33" s="181"/>
      <c r="K33" s="181"/>
      <c r="L33" s="181"/>
      <c r="M33" s="181"/>
      <c r="N33" s="168" t="str">
        <f t="shared" si="1"/>
        <v/>
      </c>
      <c r="P33" s="191" t="s">
        <v>239</v>
      </c>
      <c r="Q33" s="191" t="s">
        <v>338</v>
      </c>
    </row>
    <row r="34" spans="1:17" s="191" customFormat="1" ht="18" hidden="1" customHeight="1" x14ac:dyDescent="0.25">
      <c r="A34" s="192">
        <v>27</v>
      </c>
      <c r="B34" s="193" t="str">
        <f>IF(NOMINA!B27="","",NOMINA!B27)</f>
        <v xml:space="preserve">  </v>
      </c>
      <c r="C34" s="181"/>
      <c r="D34" s="181"/>
      <c r="E34" s="181"/>
      <c r="F34" s="181"/>
      <c r="G34" s="181"/>
      <c r="H34" s="167" t="str">
        <f t="shared" si="0"/>
        <v/>
      </c>
      <c r="I34" s="181"/>
      <c r="J34" s="181"/>
      <c r="K34" s="181"/>
      <c r="L34" s="181"/>
      <c r="M34" s="181"/>
      <c r="N34" s="168" t="str">
        <f t="shared" si="1"/>
        <v/>
      </c>
      <c r="P34" s="191" t="s">
        <v>240</v>
      </c>
      <c r="Q34" s="191" t="s">
        <v>339</v>
      </c>
    </row>
    <row r="35" spans="1:17" s="191" customFormat="1" ht="18" hidden="1" customHeight="1" x14ac:dyDescent="0.25">
      <c r="A35" s="192">
        <v>28</v>
      </c>
      <c r="B35" s="193" t="str">
        <f>IF(NOMINA!B28="","",NOMINA!B28)</f>
        <v xml:space="preserve">  </v>
      </c>
      <c r="C35" s="181"/>
      <c r="D35" s="181"/>
      <c r="E35" s="181"/>
      <c r="F35" s="181"/>
      <c r="G35" s="181"/>
      <c r="H35" s="167" t="str">
        <f t="shared" si="0"/>
        <v/>
      </c>
      <c r="I35" s="181"/>
      <c r="J35" s="181"/>
      <c r="K35" s="181"/>
      <c r="L35" s="181"/>
      <c r="M35" s="181"/>
      <c r="N35" s="168" t="str">
        <f t="shared" si="1"/>
        <v/>
      </c>
      <c r="P35" s="191" t="s">
        <v>241</v>
      </c>
      <c r="Q35" s="191" t="s">
        <v>340</v>
      </c>
    </row>
    <row r="36" spans="1:17" s="191" customFormat="1" ht="18" hidden="1" customHeight="1" x14ac:dyDescent="0.25">
      <c r="A36" s="192">
        <v>29</v>
      </c>
      <c r="B36" s="193" t="str">
        <f>IF(NOMINA!B29="","",NOMINA!B29)</f>
        <v xml:space="preserve">  </v>
      </c>
      <c r="C36" s="181"/>
      <c r="D36" s="181"/>
      <c r="E36" s="181"/>
      <c r="F36" s="181"/>
      <c r="G36" s="181"/>
      <c r="H36" s="167" t="str">
        <f t="shared" si="0"/>
        <v/>
      </c>
      <c r="I36" s="181"/>
      <c r="J36" s="181"/>
      <c r="K36" s="181"/>
      <c r="L36" s="181"/>
      <c r="M36" s="181"/>
      <c r="N36" s="168" t="str">
        <f t="shared" si="1"/>
        <v/>
      </c>
      <c r="P36" s="191" t="s">
        <v>242</v>
      </c>
      <c r="Q36" s="191" t="s">
        <v>341</v>
      </c>
    </row>
    <row r="37" spans="1:17" s="191" customFormat="1" ht="18" hidden="1" customHeight="1" x14ac:dyDescent="0.25">
      <c r="A37" s="192">
        <v>30</v>
      </c>
      <c r="B37" s="193" t="str">
        <f>IF(NOMINA!B30="","",NOMINA!B30)</f>
        <v xml:space="preserve">  </v>
      </c>
      <c r="C37" s="181"/>
      <c r="D37" s="181"/>
      <c r="E37" s="181"/>
      <c r="F37" s="181"/>
      <c r="G37" s="181"/>
      <c r="H37" s="167" t="str">
        <f t="shared" si="0"/>
        <v/>
      </c>
      <c r="I37" s="181"/>
      <c r="J37" s="181"/>
      <c r="K37" s="181"/>
      <c r="L37" s="181"/>
      <c r="M37" s="181"/>
      <c r="N37" s="168" t="str">
        <f t="shared" si="1"/>
        <v/>
      </c>
      <c r="P37" s="191" t="s">
        <v>243</v>
      </c>
      <c r="Q37" s="191" t="s">
        <v>342</v>
      </c>
    </row>
    <row r="38" spans="1:17" s="191" customFormat="1" ht="18" hidden="1" customHeight="1" x14ac:dyDescent="0.25">
      <c r="A38" s="192">
        <v>31</v>
      </c>
      <c r="B38" s="193" t="str">
        <f>IF(NOMINA!B31="","",NOMINA!B31)</f>
        <v xml:space="preserve">  </v>
      </c>
      <c r="C38" s="181"/>
      <c r="D38" s="181"/>
      <c r="E38" s="181"/>
      <c r="F38" s="181"/>
      <c r="G38" s="181"/>
      <c r="H38" s="167" t="str">
        <f t="shared" si="0"/>
        <v/>
      </c>
      <c r="I38" s="181"/>
      <c r="J38" s="181"/>
      <c r="K38" s="181"/>
      <c r="L38" s="181"/>
      <c r="M38" s="181"/>
      <c r="N38" s="168" t="str">
        <f t="shared" si="1"/>
        <v/>
      </c>
      <c r="P38" s="191" t="s">
        <v>244</v>
      </c>
      <c r="Q38" s="191" t="s">
        <v>343</v>
      </c>
    </row>
    <row r="39" spans="1:17" s="191" customFormat="1" ht="18" hidden="1" customHeight="1" x14ac:dyDescent="0.25">
      <c r="A39" s="192">
        <v>32</v>
      </c>
      <c r="B39" s="193" t="str">
        <f>IF(NOMINA!B32="","",NOMINA!B32)</f>
        <v xml:space="preserve">  </v>
      </c>
      <c r="C39" s="181"/>
      <c r="D39" s="181"/>
      <c r="E39" s="181"/>
      <c r="F39" s="181"/>
      <c r="G39" s="181"/>
      <c r="H39" s="167" t="str">
        <f t="shared" si="0"/>
        <v/>
      </c>
      <c r="I39" s="181"/>
      <c r="J39" s="181"/>
      <c r="K39" s="181"/>
      <c r="L39" s="181"/>
      <c r="M39" s="181"/>
      <c r="N39" s="168" t="str">
        <f t="shared" si="1"/>
        <v/>
      </c>
      <c r="P39" s="191" t="s">
        <v>245</v>
      </c>
      <c r="Q39" s="191" t="s">
        <v>344</v>
      </c>
    </row>
    <row r="40" spans="1:17" s="191" customFormat="1" ht="18" hidden="1" customHeight="1" x14ac:dyDescent="0.25">
      <c r="A40" s="192">
        <v>33</v>
      </c>
      <c r="B40" s="193" t="str">
        <f>IF(NOMINA!B33="","",NOMINA!B33)</f>
        <v xml:space="preserve">  </v>
      </c>
      <c r="C40" s="181"/>
      <c r="D40" s="181"/>
      <c r="E40" s="181"/>
      <c r="F40" s="181"/>
      <c r="G40" s="181"/>
      <c r="H40" s="167" t="str">
        <f t="shared" si="0"/>
        <v/>
      </c>
      <c r="I40" s="181"/>
      <c r="J40" s="181"/>
      <c r="K40" s="181"/>
      <c r="L40" s="181"/>
      <c r="M40" s="181"/>
      <c r="N40" s="168" t="str">
        <f t="shared" si="1"/>
        <v/>
      </c>
      <c r="P40" s="191" t="s">
        <v>246</v>
      </c>
      <c r="Q40" s="191" t="s">
        <v>345</v>
      </c>
    </row>
    <row r="41" spans="1:17" s="191" customFormat="1" ht="15.95" hidden="1" customHeight="1" x14ac:dyDescent="0.25">
      <c r="A41" s="192">
        <v>34</v>
      </c>
      <c r="B41" s="193" t="str">
        <f>IF(NOMINA!B34="","",NOMINA!B34)</f>
        <v xml:space="preserve">  </v>
      </c>
      <c r="C41" s="181"/>
      <c r="D41" s="181"/>
      <c r="E41" s="181"/>
      <c r="F41" s="181"/>
      <c r="G41" s="181"/>
      <c r="H41" s="167" t="str">
        <f t="shared" si="0"/>
        <v/>
      </c>
      <c r="I41" s="181"/>
      <c r="J41" s="181"/>
      <c r="K41" s="181"/>
      <c r="L41" s="181"/>
      <c r="M41" s="181"/>
      <c r="N41" s="168" t="str">
        <f t="shared" si="1"/>
        <v/>
      </c>
      <c r="P41" s="191" t="s">
        <v>247</v>
      </c>
      <c r="Q41" s="191" t="s">
        <v>346</v>
      </c>
    </row>
    <row r="42" spans="1:17" s="191" customFormat="1" ht="15.95" hidden="1" customHeight="1" x14ac:dyDescent="0.25">
      <c r="A42" s="192">
        <v>35</v>
      </c>
      <c r="B42" s="193" t="str">
        <f>IF(NOMINA!B35="","",NOMINA!B35)</f>
        <v xml:space="preserve">  </v>
      </c>
      <c r="C42" s="181"/>
      <c r="D42" s="181"/>
      <c r="E42" s="181"/>
      <c r="F42" s="181"/>
      <c r="G42" s="181"/>
      <c r="H42" s="167" t="str">
        <f t="shared" si="0"/>
        <v/>
      </c>
      <c r="I42" s="181"/>
      <c r="J42" s="181"/>
      <c r="K42" s="181"/>
      <c r="L42" s="181"/>
      <c r="M42" s="181"/>
      <c r="N42" s="168" t="str">
        <f t="shared" si="1"/>
        <v/>
      </c>
      <c r="P42" s="191" t="s">
        <v>248</v>
      </c>
      <c r="Q42" s="191" t="s">
        <v>347</v>
      </c>
    </row>
    <row r="43" spans="1:17" s="191" customFormat="1" ht="15.95" hidden="1" customHeight="1" x14ac:dyDescent="0.25">
      <c r="A43" s="192">
        <v>36</v>
      </c>
      <c r="B43" s="193" t="str">
        <f>IF(NOMINA!B36="","",NOMINA!B36)</f>
        <v xml:space="preserve">  </v>
      </c>
      <c r="C43" s="181"/>
      <c r="D43" s="181"/>
      <c r="E43" s="181"/>
      <c r="F43" s="181"/>
      <c r="G43" s="181"/>
      <c r="H43" s="167" t="str">
        <f t="shared" si="0"/>
        <v/>
      </c>
      <c r="I43" s="181"/>
      <c r="J43" s="181"/>
      <c r="K43" s="181"/>
      <c r="L43" s="181"/>
      <c r="M43" s="181"/>
      <c r="N43" s="168" t="str">
        <f t="shared" si="1"/>
        <v/>
      </c>
      <c r="P43" s="191" t="s">
        <v>249</v>
      </c>
      <c r="Q43" s="191" t="s">
        <v>348</v>
      </c>
    </row>
    <row r="44" spans="1:17" s="191" customFormat="1" ht="15.95" hidden="1" customHeight="1" x14ac:dyDescent="0.25">
      <c r="A44" s="192">
        <v>37</v>
      </c>
      <c r="B44" s="193" t="str">
        <f>IF(NOMINA!B37="","",NOMINA!B37)</f>
        <v xml:space="preserve">  </v>
      </c>
      <c r="C44" s="181"/>
      <c r="D44" s="181"/>
      <c r="E44" s="181"/>
      <c r="F44" s="181"/>
      <c r="G44" s="181"/>
      <c r="H44" s="167" t="str">
        <f t="shared" si="0"/>
        <v/>
      </c>
      <c r="I44" s="181"/>
      <c r="J44" s="181"/>
      <c r="K44" s="181"/>
      <c r="L44" s="181"/>
      <c r="M44" s="181"/>
      <c r="N44" s="168" t="str">
        <f t="shared" si="1"/>
        <v/>
      </c>
      <c r="P44" s="191" t="s">
        <v>250</v>
      </c>
      <c r="Q44" s="191" t="s">
        <v>349</v>
      </c>
    </row>
    <row r="45" spans="1:17" s="191" customFormat="1" ht="15.95" hidden="1" customHeight="1" x14ac:dyDescent="0.25">
      <c r="A45" s="192">
        <v>38</v>
      </c>
      <c r="B45" s="193" t="str">
        <f>IF(NOMINA!B38="","",NOMINA!B38)</f>
        <v xml:space="preserve">  </v>
      </c>
      <c r="C45" s="181"/>
      <c r="D45" s="181"/>
      <c r="E45" s="181"/>
      <c r="F45" s="181"/>
      <c r="G45" s="181"/>
      <c r="H45" s="167" t="str">
        <f t="shared" si="0"/>
        <v/>
      </c>
      <c r="I45" s="181"/>
      <c r="J45" s="181"/>
      <c r="K45" s="181"/>
      <c r="L45" s="181"/>
      <c r="M45" s="181"/>
      <c r="N45" s="168" t="str">
        <f t="shared" si="1"/>
        <v/>
      </c>
      <c r="P45" s="191" t="s">
        <v>251</v>
      </c>
      <c r="Q45" s="191" t="s">
        <v>350</v>
      </c>
    </row>
    <row r="46" spans="1:17" s="191" customFormat="1" ht="14.25" hidden="1" customHeight="1" x14ac:dyDescent="0.25">
      <c r="A46" s="192">
        <v>39</v>
      </c>
      <c r="B46" s="193" t="str">
        <f>IF(NOMINA!B39="","",NOMINA!B39)</f>
        <v xml:space="preserve">  </v>
      </c>
      <c r="C46" s="181"/>
      <c r="D46" s="181"/>
      <c r="E46" s="181"/>
      <c r="F46" s="181"/>
      <c r="G46" s="181"/>
      <c r="H46" s="167" t="str">
        <f t="shared" si="0"/>
        <v/>
      </c>
      <c r="I46" s="181"/>
      <c r="J46" s="181"/>
      <c r="K46" s="181"/>
      <c r="L46" s="181"/>
      <c r="M46" s="181"/>
      <c r="N46" s="168" t="str">
        <f t="shared" si="1"/>
        <v/>
      </c>
      <c r="P46" s="191" t="s">
        <v>252</v>
      </c>
      <c r="Q46" s="191" t="s">
        <v>351</v>
      </c>
    </row>
    <row r="47" spans="1:17" s="191" customFormat="1" ht="14.25" hidden="1" customHeight="1" x14ac:dyDescent="0.25">
      <c r="A47" s="192">
        <v>40</v>
      </c>
      <c r="B47" s="193" t="str">
        <f>IF(NOMINA!B40="","",NOMINA!B40)</f>
        <v xml:space="preserve">  </v>
      </c>
      <c r="C47" s="181"/>
      <c r="D47" s="181"/>
      <c r="E47" s="181"/>
      <c r="F47" s="181"/>
      <c r="G47" s="181"/>
      <c r="H47" s="167" t="str">
        <f t="shared" si="0"/>
        <v/>
      </c>
      <c r="I47" s="181"/>
      <c r="J47" s="181"/>
      <c r="K47" s="181"/>
      <c r="L47" s="181"/>
      <c r="M47" s="181"/>
      <c r="N47" s="168" t="str">
        <f t="shared" si="1"/>
        <v/>
      </c>
      <c r="P47" s="191" t="s">
        <v>253</v>
      </c>
      <c r="Q47" s="191" t="s">
        <v>352</v>
      </c>
    </row>
    <row r="48" spans="1:17" s="191" customFormat="1" ht="14.25" hidden="1" customHeight="1" x14ac:dyDescent="0.25">
      <c r="A48" s="192">
        <v>41</v>
      </c>
      <c r="B48" s="193" t="str">
        <f>IF(NOMINA!B41="","",NOMINA!B41)</f>
        <v xml:space="preserve">  </v>
      </c>
      <c r="C48" s="181"/>
      <c r="D48" s="181"/>
      <c r="E48" s="181"/>
      <c r="F48" s="181"/>
      <c r="G48" s="181"/>
      <c r="H48" s="167" t="str">
        <f t="shared" si="0"/>
        <v/>
      </c>
      <c r="I48" s="181"/>
      <c r="J48" s="181"/>
      <c r="K48" s="181"/>
      <c r="L48" s="181"/>
      <c r="M48" s="181"/>
      <c r="N48" s="168" t="str">
        <f t="shared" si="1"/>
        <v/>
      </c>
      <c r="P48" s="191" t="s">
        <v>254</v>
      </c>
      <c r="Q48" s="191" t="s">
        <v>353</v>
      </c>
    </row>
    <row r="49" spans="1:17" s="191" customFormat="1" ht="14.25" hidden="1" customHeight="1" x14ac:dyDescent="0.25">
      <c r="A49" s="192">
        <v>42</v>
      </c>
      <c r="B49" s="193" t="str">
        <f>IF(NOMINA!B42="","",NOMINA!B42)</f>
        <v xml:space="preserve">  </v>
      </c>
      <c r="C49" s="181"/>
      <c r="D49" s="181"/>
      <c r="E49" s="181"/>
      <c r="F49" s="181"/>
      <c r="G49" s="181"/>
      <c r="H49" s="167" t="str">
        <f t="shared" si="0"/>
        <v/>
      </c>
      <c r="I49" s="181"/>
      <c r="J49" s="181"/>
      <c r="K49" s="181"/>
      <c r="L49" s="181"/>
      <c r="M49" s="181"/>
      <c r="N49" s="168" t="str">
        <f t="shared" si="1"/>
        <v/>
      </c>
      <c r="P49" s="191" t="s">
        <v>255</v>
      </c>
      <c r="Q49" s="191" t="s">
        <v>354</v>
      </c>
    </row>
    <row r="50" spans="1:17" s="191" customFormat="1" hidden="1" x14ac:dyDescent="0.25">
      <c r="A50" s="192">
        <v>43</v>
      </c>
      <c r="B50" s="193" t="str">
        <f>IF(NOMINA!B43="","",NOMINA!B43)</f>
        <v xml:space="preserve">  </v>
      </c>
      <c r="C50" s="181"/>
      <c r="D50" s="181"/>
      <c r="E50" s="181"/>
      <c r="F50" s="181"/>
      <c r="G50" s="181"/>
      <c r="H50" s="167" t="str">
        <f t="shared" si="0"/>
        <v/>
      </c>
      <c r="I50" s="181"/>
      <c r="J50" s="181"/>
      <c r="K50" s="181"/>
      <c r="L50" s="181"/>
      <c r="M50" s="181"/>
      <c r="N50" s="168" t="str">
        <f t="shared" si="1"/>
        <v/>
      </c>
      <c r="P50" s="191" t="s">
        <v>256</v>
      </c>
      <c r="Q50" s="191" t="s">
        <v>355</v>
      </c>
    </row>
    <row r="51" spans="1:17" s="191" customFormat="1" hidden="1" x14ac:dyDescent="0.25">
      <c r="A51" s="192">
        <v>44</v>
      </c>
      <c r="B51" s="193" t="str">
        <f>IF(NOMINA!B44="","",NOMINA!B44)</f>
        <v xml:space="preserve">  </v>
      </c>
      <c r="C51" s="181"/>
      <c r="D51" s="181"/>
      <c r="E51" s="181"/>
      <c r="F51" s="181"/>
      <c r="G51" s="181"/>
      <c r="H51" s="167" t="str">
        <f t="shared" si="0"/>
        <v/>
      </c>
      <c r="I51" s="181"/>
      <c r="J51" s="181"/>
      <c r="K51" s="181"/>
      <c r="L51" s="181"/>
      <c r="M51" s="181"/>
      <c r="N51" s="168" t="str">
        <f t="shared" si="1"/>
        <v/>
      </c>
      <c r="P51" s="191" t="s">
        <v>257</v>
      </c>
      <c r="Q51" s="191" t="s">
        <v>356</v>
      </c>
    </row>
    <row r="52" spans="1:17" s="191" customFormat="1" hidden="1" x14ac:dyDescent="0.25">
      <c r="A52" s="192">
        <v>45</v>
      </c>
      <c r="B52" s="193" t="str">
        <f>IF(NOMINA!B45="","",NOMINA!B45)</f>
        <v xml:space="preserve">  </v>
      </c>
      <c r="C52" s="181"/>
      <c r="D52" s="181"/>
      <c r="E52" s="181"/>
      <c r="F52" s="181"/>
      <c r="G52" s="181"/>
      <c r="H52" s="167" t="str">
        <f t="shared" si="0"/>
        <v/>
      </c>
      <c r="I52" s="181"/>
      <c r="J52" s="181"/>
      <c r="K52" s="181"/>
      <c r="L52" s="181"/>
      <c r="M52" s="181"/>
      <c r="N52" s="168" t="str">
        <f t="shared" si="1"/>
        <v/>
      </c>
      <c r="P52" s="191" t="s">
        <v>258</v>
      </c>
      <c r="Q52" s="191" t="s">
        <v>357</v>
      </c>
    </row>
    <row r="53" spans="1:17" s="191" customFormat="1" x14ac:dyDescent="0.25">
      <c r="P53" s="191" t="s">
        <v>259</v>
      </c>
      <c r="Q53" s="191" t="s">
        <v>358</v>
      </c>
    </row>
    <row r="54" spans="1:17" s="191" customFormat="1" x14ac:dyDescent="0.25">
      <c r="P54" s="191" t="s">
        <v>260</v>
      </c>
      <c r="Q54" s="191" t="s">
        <v>359</v>
      </c>
    </row>
    <row r="55" spans="1:17" x14ac:dyDescent="0.25">
      <c r="P55" s="191" t="s">
        <v>261</v>
      </c>
      <c r="Q55" s="191" t="s">
        <v>360</v>
      </c>
    </row>
    <row r="56" spans="1:17" x14ac:dyDescent="0.25">
      <c r="P56" s="191" t="s">
        <v>262</v>
      </c>
      <c r="Q56" s="191" t="s">
        <v>361</v>
      </c>
    </row>
    <row r="57" spans="1:17" x14ac:dyDescent="0.25">
      <c r="P57" s="191" t="s">
        <v>263</v>
      </c>
      <c r="Q57" s="191" t="s">
        <v>362</v>
      </c>
    </row>
    <row r="58" spans="1:17" x14ac:dyDescent="0.25">
      <c r="P58" s="191" t="s">
        <v>264</v>
      </c>
      <c r="Q58" s="191" t="s">
        <v>363</v>
      </c>
    </row>
    <row r="59" spans="1:17" x14ac:dyDescent="0.25">
      <c r="P59" s="191" t="s">
        <v>265</v>
      </c>
      <c r="Q59" s="191" t="s">
        <v>364</v>
      </c>
    </row>
    <row r="60" spans="1:17" x14ac:dyDescent="0.25">
      <c r="P60" s="191" t="s">
        <v>266</v>
      </c>
      <c r="Q60" s="191" t="s">
        <v>365</v>
      </c>
    </row>
    <row r="61" spans="1:17" x14ac:dyDescent="0.25">
      <c r="P61" s="191" t="s">
        <v>267</v>
      </c>
      <c r="Q61" s="191" t="s">
        <v>366</v>
      </c>
    </row>
    <row r="62" spans="1:17" x14ac:dyDescent="0.25">
      <c r="P62" s="191" t="s">
        <v>268</v>
      </c>
      <c r="Q62" s="191" t="s">
        <v>367</v>
      </c>
    </row>
    <row r="63" spans="1:17" x14ac:dyDescent="0.25">
      <c r="P63" s="191" t="s">
        <v>269</v>
      </c>
      <c r="Q63" s="191" t="s">
        <v>368</v>
      </c>
    </row>
    <row r="64" spans="1:17" x14ac:dyDescent="0.25">
      <c r="P64" s="191" t="s">
        <v>270</v>
      </c>
      <c r="Q64" s="191" t="s">
        <v>369</v>
      </c>
    </row>
    <row r="65" spans="16:17" x14ac:dyDescent="0.25">
      <c r="P65" s="191" t="s">
        <v>271</v>
      </c>
      <c r="Q65" s="191" t="s">
        <v>370</v>
      </c>
    </row>
    <row r="66" spans="16:17" x14ac:dyDescent="0.25">
      <c r="P66" s="191" t="s">
        <v>272</v>
      </c>
      <c r="Q66" s="191" t="s">
        <v>371</v>
      </c>
    </row>
    <row r="67" spans="16:17" x14ac:dyDescent="0.25">
      <c r="P67" s="191" t="s">
        <v>273</v>
      </c>
      <c r="Q67" s="191" t="s">
        <v>372</v>
      </c>
    </row>
    <row r="68" spans="16:17" x14ac:dyDescent="0.25">
      <c r="P68" s="191" t="s">
        <v>274</v>
      </c>
      <c r="Q68" s="191" t="s">
        <v>373</v>
      </c>
    </row>
    <row r="69" spans="16:17" x14ac:dyDescent="0.25">
      <c r="P69" s="191" t="s">
        <v>275</v>
      </c>
      <c r="Q69" s="191" t="s">
        <v>374</v>
      </c>
    </row>
    <row r="70" spans="16:17" x14ac:dyDescent="0.25">
      <c r="P70" s="191" t="s">
        <v>276</v>
      </c>
      <c r="Q70" s="191" t="s">
        <v>375</v>
      </c>
    </row>
    <row r="71" spans="16:17" x14ac:dyDescent="0.25">
      <c r="P71" s="191" t="s">
        <v>277</v>
      </c>
      <c r="Q71" s="191" t="s">
        <v>375</v>
      </c>
    </row>
    <row r="72" spans="16:17" x14ac:dyDescent="0.25">
      <c r="P72" s="191" t="s">
        <v>278</v>
      </c>
      <c r="Q72" s="191" t="s">
        <v>376</v>
      </c>
    </row>
    <row r="73" spans="16:17" x14ac:dyDescent="0.25">
      <c r="P73" s="191" t="s">
        <v>279</v>
      </c>
      <c r="Q73" s="191" t="s">
        <v>377</v>
      </c>
    </row>
    <row r="74" spans="16:17" x14ac:dyDescent="0.25">
      <c r="P74" s="191" t="s">
        <v>280</v>
      </c>
      <c r="Q74" s="191" t="s">
        <v>378</v>
      </c>
    </row>
    <row r="75" spans="16:17" x14ac:dyDescent="0.25">
      <c r="P75" s="191" t="s">
        <v>281</v>
      </c>
      <c r="Q75" s="191" t="s">
        <v>379</v>
      </c>
    </row>
    <row r="76" spans="16:17" x14ac:dyDescent="0.25">
      <c r="P76" s="191" t="s">
        <v>282</v>
      </c>
      <c r="Q76" s="191" t="s">
        <v>380</v>
      </c>
    </row>
    <row r="77" spans="16:17" x14ac:dyDescent="0.25">
      <c r="P77" s="191" t="s">
        <v>283</v>
      </c>
      <c r="Q77" s="191" t="s">
        <v>381</v>
      </c>
    </row>
    <row r="78" spans="16:17" x14ac:dyDescent="0.25">
      <c r="P78" s="191" t="s">
        <v>284</v>
      </c>
      <c r="Q78" s="191" t="s">
        <v>382</v>
      </c>
    </row>
    <row r="79" spans="16:17" x14ac:dyDescent="0.25">
      <c r="P79" s="191" t="s">
        <v>285</v>
      </c>
      <c r="Q79" s="191" t="s">
        <v>383</v>
      </c>
    </row>
    <row r="80" spans="16:17" x14ac:dyDescent="0.25">
      <c r="P80" s="191" t="s">
        <v>286</v>
      </c>
      <c r="Q80" s="191" t="s">
        <v>384</v>
      </c>
    </row>
    <row r="81" spans="16:17" x14ac:dyDescent="0.25">
      <c r="P81" s="191" t="s">
        <v>287</v>
      </c>
      <c r="Q81" s="191" t="s">
        <v>385</v>
      </c>
    </row>
    <row r="82" spans="16:17" x14ac:dyDescent="0.25">
      <c r="P82" s="191" t="s">
        <v>288</v>
      </c>
      <c r="Q82" s="191" t="s">
        <v>386</v>
      </c>
    </row>
    <row r="83" spans="16:17" x14ac:dyDescent="0.25">
      <c r="P83" s="191" t="s">
        <v>289</v>
      </c>
      <c r="Q83" s="191" t="s">
        <v>387</v>
      </c>
    </row>
    <row r="84" spans="16:17" x14ac:dyDescent="0.25">
      <c r="P84" s="191" t="s">
        <v>290</v>
      </c>
      <c r="Q84" s="191" t="s">
        <v>388</v>
      </c>
    </row>
    <row r="85" spans="16:17" x14ac:dyDescent="0.25">
      <c r="P85" s="191" t="s">
        <v>291</v>
      </c>
      <c r="Q85" s="191" t="s">
        <v>389</v>
      </c>
    </row>
    <row r="86" spans="16:17" x14ac:dyDescent="0.25">
      <c r="P86" s="191" t="s">
        <v>292</v>
      </c>
      <c r="Q86" s="191" t="s">
        <v>390</v>
      </c>
    </row>
    <row r="87" spans="16:17" x14ac:dyDescent="0.25">
      <c r="P87" s="191" t="s">
        <v>293</v>
      </c>
      <c r="Q87" s="191" t="s">
        <v>391</v>
      </c>
    </row>
    <row r="88" spans="16:17" x14ac:dyDescent="0.25">
      <c r="P88" s="191" t="s">
        <v>294</v>
      </c>
      <c r="Q88" s="191" t="s">
        <v>392</v>
      </c>
    </row>
    <row r="89" spans="16:17" x14ac:dyDescent="0.25">
      <c r="P89" s="191" t="s">
        <v>295</v>
      </c>
      <c r="Q89" s="191" t="s">
        <v>393</v>
      </c>
    </row>
    <row r="90" spans="16:17" x14ac:dyDescent="0.25">
      <c r="P90" s="191" t="s">
        <v>296</v>
      </c>
      <c r="Q90" s="191" t="s">
        <v>394</v>
      </c>
    </row>
    <row r="91" spans="16:17" x14ac:dyDescent="0.25">
      <c r="P91" s="191" t="s">
        <v>297</v>
      </c>
      <c r="Q91" s="191" t="s">
        <v>395</v>
      </c>
    </row>
    <row r="92" spans="16:17" x14ac:dyDescent="0.25">
      <c r="P92" s="191" t="s">
        <v>298</v>
      </c>
      <c r="Q92" s="191" t="s">
        <v>396</v>
      </c>
    </row>
    <row r="93" spans="16:17" x14ac:dyDescent="0.25">
      <c r="P93" s="191" t="s">
        <v>299</v>
      </c>
      <c r="Q93" s="191" t="s">
        <v>397</v>
      </c>
    </row>
    <row r="94" spans="16:17" x14ac:dyDescent="0.25">
      <c r="P94" s="191" t="s">
        <v>300</v>
      </c>
      <c r="Q94" s="191" t="s">
        <v>398</v>
      </c>
    </row>
    <row r="95" spans="16:17" x14ac:dyDescent="0.25">
      <c r="P95" s="191" t="s">
        <v>301</v>
      </c>
      <c r="Q95" s="191" t="s">
        <v>399</v>
      </c>
    </row>
    <row r="96" spans="16:17" x14ac:dyDescent="0.25">
      <c r="P96" s="191" t="s">
        <v>302</v>
      </c>
      <c r="Q96" s="191" t="s">
        <v>400</v>
      </c>
    </row>
    <row r="97" spans="16:17" x14ac:dyDescent="0.25">
      <c r="P97" s="191" t="s">
        <v>303</v>
      </c>
      <c r="Q97" s="191" t="s">
        <v>401</v>
      </c>
    </row>
    <row r="98" spans="16:17" x14ac:dyDescent="0.25">
      <c r="P98" s="191" t="s">
        <v>304</v>
      </c>
      <c r="Q98" s="191" t="s">
        <v>402</v>
      </c>
    </row>
    <row r="99" spans="16:17" x14ac:dyDescent="0.25">
      <c r="P99" s="191" t="s">
        <v>305</v>
      </c>
    </row>
    <row r="100" spans="16:17" x14ac:dyDescent="0.25">
      <c r="P100" s="191" t="s">
        <v>306</v>
      </c>
    </row>
    <row r="101" spans="16:17" x14ac:dyDescent="0.25">
      <c r="P101" s="191" t="s">
        <v>307</v>
      </c>
    </row>
    <row r="102" spans="16:17" x14ac:dyDescent="0.25">
      <c r="P102" s="191" t="s">
        <v>308</v>
      </c>
    </row>
    <row r="103" spans="16:17" x14ac:dyDescent="0.25">
      <c r="P103" s="191" t="s">
        <v>309</v>
      </c>
    </row>
  </sheetData>
  <sheetProtection sheet="1" formatCells="0" formatColumns="0" formatRows="0" sort="0" autoFilter="0"/>
  <mergeCells count="16">
    <mergeCell ref="A3:N3"/>
    <mergeCell ref="H6:H7"/>
    <mergeCell ref="N6:N7"/>
    <mergeCell ref="A6:A7"/>
    <mergeCell ref="C6:C7"/>
    <mergeCell ref="G6:G7"/>
    <mergeCell ref="I6:I7"/>
    <mergeCell ref="M6:M7"/>
    <mergeCell ref="C5:H5"/>
    <mergeCell ref="I5:N5"/>
    <mergeCell ref="D6:D7"/>
    <mergeCell ref="L6:L7"/>
    <mergeCell ref="F6:F7"/>
    <mergeCell ref="K6:K7"/>
    <mergeCell ref="E6:E7"/>
    <mergeCell ref="J6:J7"/>
  </mergeCells>
  <dataValidations count="3">
    <dataValidation type="whole" allowBlank="1" showInputMessage="1" showErrorMessage="1" errorTitle="Error" error="Ingrese notas de 1-5" sqref="C8:G52 I8:M52" xr:uid="{A5E97D0C-0DFB-41FD-86F2-F254645F2937}">
      <formula1>1</formula1>
      <formula2>5</formula2>
    </dataValidation>
    <dataValidation type="list" allowBlank="1" showInputMessage="1" showErrorMessage="1" sqref="C6:G7" xr:uid="{58B56B1D-DC4F-4A36-A6E5-2562CE82A169}">
      <formula1>$R$5:$R$9</formula1>
    </dataValidation>
    <dataValidation type="list" allowBlank="1" showInputMessage="1" showErrorMessage="1" sqref="I6:M7" xr:uid="{321FE336-9CAB-4A62-AD98-8E2B7A8F28DB}">
      <formula1>$S$5:$S$9</formula1>
    </dataValidation>
  </dataValidations>
  <printOptions horizontalCentered="1"/>
  <pageMargins left="0.47244094488188981" right="0.43307086614173229" top="0.31496062992125984" bottom="0.43307086614173229" header="0.31496062992125984" footer="0.31496062992125984"/>
  <pageSetup scale="93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28</vt:i4>
      </vt:variant>
      <vt:variant>
        <vt:lpstr>Rangos con nombre</vt:lpstr>
      </vt:variant>
      <vt:variant>
        <vt:i4>34</vt:i4>
      </vt:variant>
    </vt:vector>
  </HeadingPairs>
  <TitlesOfParts>
    <vt:vector size="62" baseType="lpstr">
      <vt:lpstr>NOMINA</vt:lpstr>
      <vt:lpstr>FILIACIÓN </vt:lpstr>
      <vt:lpstr>ESTADISTICAS </vt:lpstr>
      <vt:lpstr>HORARIO</vt:lpstr>
      <vt:lpstr>PROG AV</vt:lpstr>
      <vt:lpstr>FECHAS CIVICAS</vt:lpstr>
      <vt:lpstr>ASIST TRIM</vt:lpstr>
      <vt:lpstr>AUTOEVALUACIÓN</vt:lpstr>
      <vt:lpstr>EVAL SER Y DECIDIR</vt:lpstr>
      <vt:lpstr>LENG</vt:lpstr>
      <vt:lpstr>CIEN SOC</vt:lpstr>
      <vt:lpstr>ED FISICA </vt:lpstr>
      <vt:lpstr>ED MUSICA</vt:lpstr>
      <vt:lpstr>ARTES PL</vt:lpstr>
      <vt:lpstr>MATE</vt:lpstr>
      <vt:lpstr>TECN TECN</vt:lpstr>
      <vt:lpstr>CIEN NAT</vt:lpstr>
      <vt:lpstr>RELIGION</vt:lpstr>
      <vt:lpstr>CENTRAL BIM</vt:lpstr>
      <vt:lpstr>CRONOLOGIA DE PROM</vt:lpstr>
      <vt:lpstr>CONT UNIFORME</vt:lpstr>
      <vt:lpstr>REV DE TAREAS</vt:lpstr>
      <vt:lpstr>REV DE ARCHIV</vt:lpstr>
      <vt:lpstr>CONT ESCRITURA</vt:lpstr>
      <vt:lpstr>CONT COBROS</vt:lpstr>
      <vt:lpstr>ACT PADRES</vt:lpstr>
      <vt:lpstr>DIARIO</vt:lpstr>
      <vt:lpstr>SEGUIMIENTO </vt:lpstr>
      <vt:lpstr>'ARTES PL'!Área_de_impresión</vt:lpstr>
      <vt:lpstr>'ASIST TRIM'!Área_de_impresión</vt:lpstr>
      <vt:lpstr>AUTOEVALUACIÓN!Área_de_impresión</vt:lpstr>
      <vt:lpstr>'CENTRAL BIM'!Área_de_impresión</vt:lpstr>
      <vt:lpstr>'CIEN NAT'!Área_de_impresión</vt:lpstr>
      <vt:lpstr>'CIEN SOC'!Área_de_impresión</vt:lpstr>
      <vt:lpstr>'CONT UNIFORME'!Área_de_impresión</vt:lpstr>
      <vt:lpstr>'CRONOLOGIA DE PROM'!Área_de_impresión</vt:lpstr>
      <vt:lpstr>'ED FISICA '!Área_de_impresión</vt:lpstr>
      <vt:lpstr>'ED MUSICA'!Área_de_impresión</vt:lpstr>
      <vt:lpstr>'ESTADISTICAS '!Área_de_impresión</vt:lpstr>
      <vt:lpstr>'EVAL SER Y DECIDIR'!Área_de_impresión</vt:lpstr>
      <vt:lpstr>'FECHAS CIVICAS'!Área_de_impresión</vt:lpstr>
      <vt:lpstr>'FILIACIÓN '!Área_de_impresión</vt:lpstr>
      <vt:lpstr>HORARIO!Área_de_impresión</vt:lpstr>
      <vt:lpstr>LENG!Área_de_impresión</vt:lpstr>
      <vt:lpstr>MATE!Área_de_impresión</vt:lpstr>
      <vt:lpstr>'PROG AV'!Área_de_impresión</vt:lpstr>
      <vt:lpstr>RELIGION!Área_de_impresión</vt:lpstr>
      <vt:lpstr>'REV DE TAREAS'!Área_de_impresión</vt:lpstr>
      <vt:lpstr>'SEGUIMIENTO '!Área_de_impresión</vt:lpstr>
      <vt:lpstr>'TECN TECN'!Área_de_impresión</vt:lpstr>
      <vt:lpstr>'ACT PADRES'!Títulos_a_imprimir</vt:lpstr>
      <vt:lpstr>'ARTES PL'!Títulos_a_imprimir</vt:lpstr>
      <vt:lpstr>'CIEN NAT'!Títulos_a_imprimir</vt:lpstr>
      <vt:lpstr>'CIEN SOC'!Títulos_a_imprimir</vt:lpstr>
      <vt:lpstr>'CONT COBROS'!Títulos_a_imprimir</vt:lpstr>
      <vt:lpstr>'CONT ESCRITURA'!Títulos_a_imprimir</vt:lpstr>
      <vt:lpstr>'ED FISICA '!Títulos_a_imprimir</vt:lpstr>
      <vt:lpstr>'ED MUSICA'!Títulos_a_imprimir</vt:lpstr>
      <vt:lpstr>LENG!Títulos_a_imprimir</vt:lpstr>
      <vt:lpstr>MATE!Títulos_a_imprimir</vt:lpstr>
      <vt:lpstr>RELIGION!Títulos_a_imprimir</vt:lpstr>
      <vt:lpstr>'TECN TECN'!Títulos_a_imprimir</vt:lpstr>
    </vt:vector>
  </TitlesOfParts>
  <Company>www.intercambiosvirtuales.org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minedu</dc:creator>
  <cp:lastModifiedBy>HP ALVIN</cp:lastModifiedBy>
  <cp:lastPrinted>2024-03-22T19:05:28Z</cp:lastPrinted>
  <dcterms:created xsi:type="dcterms:W3CDTF">2014-02-22T03:56:23Z</dcterms:created>
  <dcterms:modified xsi:type="dcterms:W3CDTF">2024-03-29T20:51:55Z</dcterms:modified>
</cp:coreProperties>
</file>