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c56d774cde7e5f2d/Documents/GitHub/rlalm/"/>
    </mc:Choice>
  </mc:AlternateContent>
  <xr:revisionPtr revIDLastSave="1" documentId="8_{06002E99-85F9-4C5A-8823-8C88E2BFAD9E}" xr6:coauthVersionLast="47" xr6:coauthVersionMax="47" xr10:uidLastSave="{AE89B80C-57D1-4A98-9F68-BD28E5E2E4B5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V6" i="1" l="1"/>
  <c r="E6" i="1" s="1"/>
  <c r="E7" i="1" s="1"/>
  <c r="U6" i="1"/>
  <c r="T6" i="1"/>
  <c r="R6" i="1"/>
  <c r="S5" i="1"/>
  <c r="E9" i="1"/>
  <c r="C7" i="1" l="1"/>
  <c r="Q7" i="1" s="1"/>
  <c r="C6" i="1"/>
  <c r="Q6" i="1" s="1"/>
  <c r="Q9" i="1" l="1"/>
</calcChain>
</file>

<file path=xl/sharedStrings.xml><?xml version="1.0" encoding="utf-8"?>
<sst xmlns="http://schemas.openxmlformats.org/spreadsheetml/2006/main" count="33" uniqueCount="24">
  <si>
    <t>period</t>
  </si>
  <si>
    <t>cashflow</t>
  </si>
  <si>
    <t>rate_type</t>
  </si>
  <si>
    <t>fixed_rate</t>
  </si>
  <si>
    <t>leg</t>
  </si>
  <si>
    <t>value_dt</t>
  </si>
  <si>
    <t>rateset_dt</t>
  </si>
  <si>
    <t>contract_no</t>
  </si>
  <si>
    <t>type</t>
  </si>
  <si>
    <t>principal</t>
  </si>
  <si>
    <t>tenor</t>
  </si>
  <si>
    <t>rate</t>
  </si>
  <si>
    <t>pos_dt</t>
  </si>
  <si>
    <t>year_frac</t>
  </si>
  <si>
    <t>df</t>
  </si>
  <si>
    <t>npv</t>
  </si>
  <si>
    <t>float</t>
  </si>
  <si>
    <t>swap</t>
  </si>
  <si>
    <t>fixed</t>
  </si>
  <si>
    <t>Avg discount factor over all fixed cashflows</t>
  </si>
  <si>
    <t>Sum of all floating NPV's</t>
  </si>
  <si>
    <t>=total fixed cashflow</t>
  </si>
  <si>
    <t>=divided by number of periods</t>
  </si>
  <si>
    <t>final fixed rate = cf amount / principal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</si>
</sst>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yyyy\-mm\-dd\ hh:mm:ss"/>
    <numFmt numFmtId="170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43" fontId="0" fillId="0" borderId="0" xfId="1" applyFont="1"/>
    <xf numFmtId="43" fontId="0" fillId="0" borderId="0" xfId="0" applyNumberFormat="1"/>
    <xf numFmtId="170" fontId="0" fillId="0" borderId="0" xfId="1" applyNumberFormat="1" applyFont="1"/>
    <xf numFmtId="170" fontId="0" fillId="0" borderId="0" xfId="0" applyNumberFormat="1"/>
    <xf numFmtId="0" fontId="0" fillId="0" borderId="0" xfId="0" quotePrefix="1"/>
    <xf numFmtId="43" fontId="1" fillId="0" borderId="1" xfId="1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workbookViewId="0">
      <selection activeCell="M2" sqref="M2"/>
    </sheetView>
  </sheetViews>
  <sheetFormatPr defaultRowHeight="15" x14ac:dyDescent="0.25"/>
  <cols>
    <col min="3" max="3" width="13.28515625" bestFit="1" customWidth="1"/>
    <col min="7" max="8" width="18.28515625" bestFit="1" customWidth="1"/>
    <col min="11" max="11" width="15.28515625" style="3" bestFit="1" customWidth="1"/>
    <col min="17" max="17" width="14.28515625" bestFit="1" customWidth="1"/>
    <col min="19" max="20" width="14.28515625" bestFit="1" customWidth="1"/>
    <col min="21" max="21" width="13.28515625" bestFit="1" customWidth="1"/>
    <col min="22" max="22" width="12.42578125" customWidth="1"/>
  </cols>
  <sheetData>
    <row r="1" spans="1:2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8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22" x14ac:dyDescent="0.25">
      <c r="A2" s="1">
        <v>0</v>
      </c>
      <c r="B2">
        <v>1</v>
      </c>
      <c r="C2" s="3">
        <v>-3467970</v>
      </c>
      <c r="D2" t="s">
        <v>16</v>
      </c>
      <c r="F2">
        <v>-1</v>
      </c>
      <c r="G2" s="2">
        <v>45198</v>
      </c>
      <c r="H2" s="2">
        <v>45014</v>
      </c>
      <c r="I2">
        <v>10001</v>
      </c>
      <c r="J2" t="s">
        <v>17</v>
      </c>
      <c r="K2" s="3">
        <v>250000000</v>
      </c>
      <c r="L2">
        <v>9</v>
      </c>
      <c r="M2">
        <v>2.774376214618675</v>
      </c>
      <c r="N2" s="2">
        <v>45014</v>
      </c>
      <c r="O2">
        <v>0.50410999999999995</v>
      </c>
      <c r="P2">
        <v>0.98629930820071166</v>
      </c>
      <c r="Q2" s="3">
        <v>-3420456.41</v>
      </c>
    </row>
    <row r="3" spans="1:22" x14ac:dyDescent="0.25">
      <c r="A3" s="1">
        <v>1</v>
      </c>
      <c r="B3">
        <v>2</v>
      </c>
      <c r="C3" s="3">
        <v>-3205369</v>
      </c>
      <c r="D3" t="s">
        <v>16</v>
      </c>
      <c r="F3">
        <v>-1</v>
      </c>
      <c r="G3" s="2">
        <v>45380</v>
      </c>
      <c r="H3" s="2">
        <v>45198</v>
      </c>
      <c r="I3">
        <v>10001</v>
      </c>
      <c r="J3" t="s">
        <v>17</v>
      </c>
      <c r="K3" s="3">
        <v>250000000</v>
      </c>
      <c r="L3">
        <v>15</v>
      </c>
      <c r="M3">
        <v>2.5642948419149869</v>
      </c>
      <c r="N3" s="2">
        <v>45014</v>
      </c>
      <c r="O3">
        <v>1.00274</v>
      </c>
      <c r="P3">
        <v>0.97493053310325928</v>
      </c>
      <c r="Q3" s="3">
        <v>-3125012.11</v>
      </c>
    </row>
    <row r="4" spans="1:22" x14ac:dyDescent="0.25">
      <c r="A4" s="1">
        <v>2</v>
      </c>
      <c r="B4">
        <v>3</v>
      </c>
      <c r="C4" s="3">
        <v>-2925546</v>
      </c>
      <c r="D4" t="s">
        <v>16</v>
      </c>
      <c r="F4">
        <v>-1</v>
      </c>
      <c r="G4" s="2">
        <v>45565</v>
      </c>
      <c r="H4" s="2">
        <v>45380</v>
      </c>
      <c r="I4">
        <v>10001</v>
      </c>
      <c r="J4" t="s">
        <v>17</v>
      </c>
      <c r="K4" s="3">
        <v>250000000</v>
      </c>
      <c r="L4">
        <v>24</v>
      </c>
      <c r="M4">
        <v>2.3404367634022001</v>
      </c>
      <c r="N4" s="2">
        <v>45014</v>
      </c>
      <c r="O4">
        <v>1.50959</v>
      </c>
      <c r="P4">
        <v>0.96567891190783639</v>
      </c>
      <c r="Q4" s="3">
        <v>-2825138.08</v>
      </c>
    </row>
    <row r="5" spans="1:22" x14ac:dyDescent="0.25">
      <c r="A5" s="1">
        <v>3</v>
      </c>
      <c r="B5">
        <v>4</v>
      </c>
      <c r="C5" s="3">
        <v>-2745897</v>
      </c>
      <c r="D5" t="s">
        <v>16</v>
      </c>
      <c r="F5">
        <v>-1</v>
      </c>
      <c r="G5" s="2">
        <v>45747</v>
      </c>
      <c r="H5" s="2">
        <v>45565</v>
      </c>
      <c r="I5">
        <v>10001</v>
      </c>
      <c r="J5" t="s">
        <v>17</v>
      </c>
      <c r="K5" s="3">
        <v>250000000</v>
      </c>
      <c r="L5">
        <v>36</v>
      </c>
      <c r="M5">
        <v>2.1967177001374609</v>
      </c>
      <c r="N5" s="2">
        <v>45014</v>
      </c>
      <c r="O5">
        <v>2.0082200000000001</v>
      </c>
      <c r="P5">
        <v>0.95730104528718329</v>
      </c>
      <c r="Q5" s="3">
        <v>-2628650.0699999998</v>
      </c>
      <c r="S5" s="4">
        <f>SUM(Q2:Q5)</f>
        <v>-11999256.67</v>
      </c>
    </row>
    <row r="6" spans="1:22" x14ac:dyDescent="0.25">
      <c r="A6" s="1">
        <v>4</v>
      </c>
      <c r="B6">
        <v>1</v>
      </c>
      <c r="C6" s="3">
        <f>E6/100*K6</f>
        <v>6210051.0126200486</v>
      </c>
      <c r="D6" t="s">
        <v>18</v>
      </c>
      <c r="E6" s="6">
        <f>V6</f>
        <v>2.4840204050480192</v>
      </c>
      <c r="F6">
        <v>1</v>
      </c>
      <c r="G6" s="2">
        <v>45380</v>
      </c>
      <c r="I6">
        <v>10001</v>
      </c>
      <c r="J6" t="s">
        <v>17</v>
      </c>
      <c r="K6" s="3">
        <v>250000000</v>
      </c>
      <c r="L6">
        <v>15</v>
      </c>
      <c r="M6">
        <v>2.5642948419149869</v>
      </c>
      <c r="N6" s="2">
        <v>45014</v>
      </c>
      <c r="O6">
        <v>1.00274</v>
      </c>
      <c r="P6">
        <v>0.97493053310325928</v>
      </c>
      <c r="Q6" s="3">
        <f>C6*P6</f>
        <v>6054368.344332099</v>
      </c>
      <c r="R6">
        <f>(P6+P7)/2</f>
        <v>0.96611578919522123</v>
      </c>
      <c r="T6" s="4">
        <f>S5/R6</f>
        <v>-12420102.025240095</v>
      </c>
      <c r="U6" s="4">
        <f>T6/2</f>
        <v>-6210051.0126200477</v>
      </c>
      <c r="V6" s="5">
        <f>ABS(U6/K6*100)</f>
        <v>2.4840204050480192</v>
      </c>
    </row>
    <row r="7" spans="1:22" x14ac:dyDescent="0.25">
      <c r="A7" s="1">
        <v>5</v>
      </c>
      <c r="B7">
        <v>2</v>
      </c>
      <c r="C7" s="3">
        <f>E7/100*K7</f>
        <v>6210051.0126200486</v>
      </c>
      <c r="D7" t="s">
        <v>18</v>
      </c>
      <c r="E7" s="6">
        <f>E6</f>
        <v>2.4840204050480192</v>
      </c>
      <c r="F7">
        <v>1</v>
      </c>
      <c r="G7" s="2">
        <v>45747</v>
      </c>
      <c r="I7">
        <v>10001</v>
      </c>
      <c r="J7" t="s">
        <v>17</v>
      </c>
      <c r="K7" s="3">
        <v>250000000</v>
      </c>
      <c r="L7">
        <v>36</v>
      </c>
      <c r="M7">
        <v>2.1967177001374609</v>
      </c>
      <c r="N7" s="2">
        <v>45014</v>
      </c>
      <c r="O7">
        <v>2.0082200000000001</v>
      </c>
      <c r="P7">
        <v>0.95730104528718329</v>
      </c>
      <c r="Q7" s="3">
        <f>C7*P7</f>
        <v>5944888.3256679038</v>
      </c>
    </row>
    <row r="9" spans="1:22" x14ac:dyDescent="0.25">
      <c r="E9">
        <f>5.01378609337686</f>
        <v>5.0137860933768597</v>
      </c>
      <c r="Q9" s="3">
        <f>SUM(Q2:Q7)</f>
        <v>0</v>
      </c>
      <c r="R9" s="7" t="s">
        <v>19</v>
      </c>
    </row>
    <row r="10" spans="1:22" x14ac:dyDescent="0.25">
      <c r="S10" s="7" t="s">
        <v>20</v>
      </c>
    </row>
    <row r="11" spans="1:22" x14ac:dyDescent="0.25">
      <c r="E11">
        <v>2.2872640999999999E-2</v>
      </c>
      <c r="T11" s="7" t="s">
        <v>21</v>
      </c>
    </row>
    <row r="12" spans="1:22" x14ac:dyDescent="0.25">
      <c r="U12" s="7" t="s">
        <v>22</v>
      </c>
    </row>
    <row r="13" spans="1:22" x14ac:dyDescent="0.25">
      <c r="V13" s="7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Merijn van Miltenburg</cp:lastModifiedBy>
  <dcterms:created xsi:type="dcterms:W3CDTF">2023-04-17T17:01:46Z</dcterms:created>
  <dcterms:modified xsi:type="dcterms:W3CDTF">2023-04-17T17:47:53Z</dcterms:modified>
</cp:coreProperties>
</file>