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  <Override PartName="/xl/webextensions/webextension7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Francesco\Desktop\Analisi\Covid-19 2020\File excel Dati covid protezione civile GitHUb\"/>
    </mc:Choice>
  </mc:AlternateContent>
  <xr:revisionPtr revIDLastSave="0" documentId="13_ncr:1_{9B9975C6-2D17-4120-8BF7-36D22CC4F820}" xr6:coauthVersionLast="44" xr6:coauthVersionMax="44" xr10:uidLastSave="{00000000-0000-0000-0000-000000000000}"/>
  <bookViews>
    <workbookView xWindow="-108" yWindow="-108" windowWidth="23256" windowHeight="12720" activeTab="2" xr2:uid="{00000000-000D-0000-FFFF-FFFF00000000}"/>
  </bookViews>
  <sheets>
    <sheet name="Dati GitHub protezione civile" sheetId="1" r:id="rId1"/>
    <sheet name="Dati Covid-19 Italia" sheetId="2" r:id="rId2"/>
    <sheet name="Statistiche" sheetId="3" r:id="rId3"/>
    <sheet name="Dashboard grafic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6" i="3" l="1"/>
  <c r="D86" i="3" s="1"/>
  <c r="C86" i="3"/>
  <c r="E86" i="3"/>
  <c r="F86" i="3" s="1"/>
  <c r="G86" i="3"/>
  <c r="H86" i="3"/>
  <c r="J86" i="3" s="1"/>
  <c r="I86" i="3"/>
  <c r="N86" i="3"/>
  <c r="O86" i="3"/>
  <c r="P86" i="3"/>
  <c r="Q86" i="3"/>
  <c r="R86" i="3" s="1"/>
  <c r="S86" i="3"/>
  <c r="T86" i="3" s="1"/>
  <c r="U86" i="3"/>
  <c r="V86" i="3"/>
  <c r="W86" i="3"/>
  <c r="X86" i="3" s="1"/>
  <c r="Z86" i="3"/>
  <c r="B87" i="3"/>
  <c r="C87" i="3"/>
  <c r="D87" i="3"/>
  <c r="E87" i="3"/>
  <c r="F87" i="3" s="1"/>
  <c r="G87" i="3"/>
  <c r="H87" i="3"/>
  <c r="J87" i="3" s="1"/>
  <c r="I87" i="3"/>
  <c r="N87" i="3"/>
  <c r="O87" i="3"/>
  <c r="P87" i="3"/>
  <c r="Q87" i="3"/>
  <c r="R87" i="3" s="1"/>
  <c r="S87" i="3"/>
  <c r="T87" i="3" s="1"/>
  <c r="U87" i="3"/>
  <c r="V87" i="3"/>
  <c r="W87" i="3"/>
  <c r="X87" i="3" s="1"/>
  <c r="Z87" i="3"/>
  <c r="AD86" i="2"/>
  <c r="AE86" i="2"/>
  <c r="AD87" i="2"/>
  <c r="AE87" i="2"/>
  <c r="N91" i="2"/>
  <c r="K87" i="3" l="1"/>
  <c r="K86" i="3"/>
  <c r="V21" i="3"/>
  <c r="V22" i="3"/>
  <c r="V23" i="3"/>
  <c r="V24" i="3"/>
  <c r="V25" i="3"/>
  <c r="V20" i="3"/>
  <c r="U20" i="3"/>
  <c r="U21" i="3"/>
  <c r="U22" i="3"/>
  <c r="U23" i="3"/>
  <c r="U24" i="3"/>
  <c r="U25" i="3"/>
  <c r="E84" i="3"/>
  <c r="F84" i="3" s="1"/>
  <c r="G84" i="3"/>
  <c r="H84" i="3"/>
  <c r="I84" i="3"/>
  <c r="J84" i="3"/>
  <c r="N84" i="3"/>
  <c r="Q84" i="3" s="1"/>
  <c r="O84" i="3"/>
  <c r="S84" i="3"/>
  <c r="W84" i="3"/>
  <c r="E85" i="3"/>
  <c r="F85" i="3" s="1"/>
  <c r="G85" i="3"/>
  <c r="H85" i="3"/>
  <c r="I85" i="3"/>
  <c r="J85" i="3"/>
  <c r="N85" i="3"/>
  <c r="Q85" i="3" s="1"/>
  <c r="O85" i="3"/>
  <c r="S85" i="3"/>
  <c r="W85" i="3"/>
  <c r="AD84" i="2"/>
  <c r="AE84" i="2"/>
  <c r="AD85" i="2"/>
  <c r="AE85" i="2"/>
  <c r="L86" i="3" l="1"/>
  <c r="M86" i="3"/>
  <c r="L87" i="3"/>
  <c r="M87" i="3"/>
  <c r="E83" i="3"/>
  <c r="F83" i="3" s="1"/>
  <c r="G83" i="3"/>
  <c r="H83" i="3"/>
  <c r="I83" i="3"/>
  <c r="J83" i="3"/>
  <c r="N83" i="3"/>
  <c r="O83" i="3"/>
  <c r="S83" i="3"/>
  <c r="W83" i="3"/>
  <c r="AD83" i="2"/>
  <c r="AE83" i="2"/>
  <c r="Q83" i="3" l="1"/>
  <c r="E82" i="3"/>
  <c r="F82" i="3" s="1"/>
  <c r="G82" i="3"/>
  <c r="H82" i="3"/>
  <c r="I82" i="3"/>
  <c r="J82" i="3"/>
  <c r="N82" i="3"/>
  <c r="Q82" i="3" s="1"/>
  <c r="O82" i="3"/>
  <c r="S82" i="3"/>
  <c r="W82" i="3"/>
  <c r="AD82" i="2"/>
  <c r="AE82" i="2"/>
  <c r="E81" i="3" l="1"/>
  <c r="F81" i="3" s="1"/>
  <c r="H81" i="3"/>
  <c r="J81" i="3" s="1"/>
  <c r="I81" i="3"/>
  <c r="N81" i="3"/>
  <c r="Q81" i="3" s="1"/>
  <c r="O81" i="3"/>
  <c r="S81" i="3"/>
  <c r="W81" i="3"/>
  <c r="AD81" i="2"/>
  <c r="AE81" i="2"/>
  <c r="G81" i="3" l="1"/>
  <c r="E80" i="3"/>
  <c r="F80" i="3" s="1"/>
  <c r="G80" i="3"/>
  <c r="H80" i="3"/>
  <c r="I80" i="3"/>
  <c r="J80" i="3"/>
  <c r="N80" i="3"/>
  <c r="O80" i="3"/>
  <c r="S80" i="3"/>
  <c r="W80" i="3"/>
  <c r="AD80" i="2"/>
  <c r="AE80" i="2"/>
  <c r="Q80" i="3" l="1"/>
  <c r="E79" i="3"/>
  <c r="F79" i="3" s="1"/>
  <c r="G79" i="3"/>
  <c r="H79" i="3"/>
  <c r="J79" i="3" s="1"/>
  <c r="I79" i="3"/>
  <c r="N79" i="3"/>
  <c r="O79" i="3"/>
  <c r="S79" i="3"/>
  <c r="W79" i="3"/>
  <c r="AD79" i="2"/>
  <c r="AE79" i="2"/>
  <c r="Q79" i="3" l="1"/>
  <c r="E78" i="3"/>
  <c r="F78" i="3" s="1"/>
  <c r="G78" i="3"/>
  <c r="H78" i="3"/>
  <c r="J78" i="3" s="1"/>
  <c r="N78" i="3"/>
  <c r="O78" i="3"/>
  <c r="S78" i="3"/>
  <c r="W78" i="3"/>
  <c r="AD78" i="2"/>
  <c r="AE78" i="2"/>
  <c r="Q78" i="3" l="1"/>
  <c r="I78" i="3"/>
  <c r="W77" i="3"/>
  <c r="S77" i="3"/>
  <c r="O77" i="3"/>
  <c r="N77" i="3"/>
  <c r="E77" i="3"/>
  <c r="H77" i="3"/>
  <c r="Q77" i="3"/>
  <c r="AD76" i="2"/>
  <c r="AE76" i="2"/>
  <c r="AD77" i="2"/>
  <c r="AE77" i="2"/>
  <c r="E76" i="3" l="1"/>
  <c r="H76" i="3"/>
  <c r="I77" i="3" s="1"/>
  <c r="N76" i="3"/>
  <c r="O76" i="3"/>
  <c r="S76" i="3"/>
  <c r="W76" i="3"/>
  <c r="Q76" i="3" l="1"/>
  <c r="F77" i="3"/>
  <c r="G77" i="3"/>
  <c r="J77" i="3"/>
  <c r="E75" i="3"/>
  <c r="H75" i="3"/>
  <c r="N75" i="3"/>
  <c r="O75" i="3"/>
  <c r="S75" i="3"/>
  <c r="W75" i="3"/>
  <c r="AD75" i="2"/>
  <c r="AE75" i="2"/>
  <c r="G76" i="3" l="1"/>
  <c r="I76" i="3"/>
  <c r="J76" i="3"/>
  <c r="Q75" i="3"/>
  <c r="F76" i="3"/>
  <c r="E73" i="3"/>
  <c r="H73" i="3"/>
  <c r="N73" i="3"/>
  <c r="O73" i="3"/>
  <c r="S73" i="3"/>
  <c r="W73" i="3"/>
  <c r="E74" i="3"/>
  <c r="G75" i="3" s="1"/>
  <c r="F74" i="3"/>
  <c r="H74" i="3"/>
  <c r="I74" i="3"/>
  <c r="J74" i="3"/>
  <c r="N74" i="3"/>
  <c r="O74" i="3"/>
  <c r="S74" i="3"/>
  <c r="W74" i="3"/>
  <c r="AE73" i="2"/>
  <c r="AE74" i="2"/>
  <c r="AD73" i="2"/>
  <c r="AD74" i="2"/>
  <c r="Q74" i="3" l="1"/>
  <c r="Q73" i="3"/>
  <c r="I75" i="3"/>
  <c r="J75" i="3"/>
  <c r="F75" i="3"/>
  <c r="G74" i="3"/>
  <c r="W72" i="3"/>
  <c r="S72" i="3"/>
  <c r="O72" i="3"/>
  <c r="N72" i="3"/>
  <c r="X73" i="2"/>
  <c r="B73" i="3" s="1"/>
  <c r="X74" i="2"/>
  <c r="X75" i="2"/>
  <c r="B75" i="3" s="1"/>
  <c r="X76" i="2"/>
  <c r="X77" i="2"/>
  <c r="X78" i="2"/>
  <c r="B78" i="3" s="1"/>
  <c r="X79" i="2"/>
  <c r="B79" i="3" s="1"/>
  <c r="X80" i="2"/>
  <c r="B80" i="3" s="1"/>
  <c r="X81" i="2"/>
  <c r="X82" i="2"/>
  <c r="X83" i="2"/>
  <c r="B83" i="3" s="1"/>
  <c r="X84" i="2"/>
  <c r="B84" i="3" s="1"/>
  <c r="X85" i="2"/>
  <c r="X86" i="2"/>
  <c r="X87" i="2"/>
  <c r="Y87" i="2" s="1"/>
  <c r="Z87" i="2" s="1"/>
  <c r="X88" i="2"/>
  <c r="Y88" i="2" s="1"/>
  <c r="X89" i="2"/>
  <c r="Y89" i="2" s="1"/>
  <c r="AB89" i="2" s="1"/>
  <c r="X90" i="2"/>
  <c r="Y90" i="2" s="1"/>
  <c r="AA90" i="2" s="1"/>
  <c r="X91" i="2"/>
  <c r="Y91" i="2" s="1"/>
  <c r="Z91" i="2" s="1"/>
  <c r="X92" i="2"/>
  <c r="Y92" i="2" s="1"/>
  <c r="X93" i="2"/>
  <c r="Y93" i="2" s="1"/>
  <c r="AB93" i="2" s="1"/>
  <c r="X72" i="2"/>
  <c r="Y72" i="2" s="1"/>
  <c r="AD72" i="2"/>
  <c r="AE72" i="2"/>
  <c r="E72" i="3"/>
  <c r="G73" i="3" s="1"/>
  <c r="H72" i="3"/>
  <c r="I73" i="3" s="1"/>
  <c r="Y86" i="2" l="1"/>
  <c r="AC86" i="2"/>
  <c r="AC87" i="2"/>
  <c r="Y85" i="2"/>
  <c r="AB85" i="2" s="1"/>
  <c r="B85" i="3"/>
  <c r="C84" i="3"/>
  <c r="Z84" i="3"/>
  <c r="X84" i="3"/>
  <c r="D84" i="3"/>
  <c r="P84" i="3"/>
  <c r="T84" i="3"/>
  <c r="R84" i="3"/>
  <c r="K84" i="3"/>
  <c r="Y84" i="2"/>
  <c r="Z84" i="2" s="1"/>
  <c r="AC84" i="2"/>
  <c r="AC85" i="2"/>
  <c r="X73" i="3"/>
  <c r="T73" i="3"/>
  <c r="K73" i="3"/>
  <c r="Z73" i="3"/>
  <c r="AC82" i="2"/>
  <c r="B82" i="3"/>
  <c r="C83" i="3" s="1"/>
  <c r="C78" i="3"/>
  <c r="Z78" i="3"/>
  <c r="P78" i="3"/>
  <c r="T78" i="3"/>
  <c r="R78" i="3"/>
  <c r="X78" i="3"/>
  <c r="K78" i="3"/>
  <c r="AC81" i="2"/>
  <c r="B81" i="3"/>
  <c r="Y77" i="2"/>
  <c r="Z77" i="2" s="1"/>
  <c r="B77" i="3"/>
  <c r="D78" i="3" s="1"/>
  <c r="C80" i="3"/>
  <c r="Z80" i="3"/>
  <c r="P80" i="3"/>
  <c r="R80" i="3"/>
  <c r="T80" i="3"/>
  <c r="D80" i="3"/>
  <c r="X80" i="3"/>
  <c r="K80" i="3"/>
  <c r="R73" i="3"/>
  <c r="Z83" i="3"/>
  <c r="R83" i="3"/>
  <c r="D83" i="3"/>
  <c r="P83" i="3"/>
  <c r="K83" i="3"/>
  <c r="X83" i="3"/>
  <c r="T83" i="3"/>
  <c r="C79" i="3"/>
  <c r="K79" i="3"/>
  <c r="Z79" i="3"/>
  <c r="P79" i="3"/>
  <c r="R79" i="3"/>
  <c r="X79" i="3"/>
  <c r="T79" i="3"/>
  <c r="D79" i="3"/>
  <c r="Z75" i="3"/>
  <c r="T75" i="3"/>
  <c r="X75" i="3"/>
  <c r="P75" i="3"/>
  <c r="K75" i="3"/>
  <c r="R75" i="3"/>
  <c r="Y74" i="2"/>
  <c r="Z74" i="2" s="1"/>
  <c r="B74" i="3"/>
  <c r="C75" i="3" s="1"/>
  <c r="P73" i="3"/>
  <c r="Y83" i="2"/>
  <c r="AC83" i="2"/>
  <c r="Y82" i="2"/>
  <c r="Z82" i="2" s="1"/>
  <c r="Y81" i="2"/>
  <c r="AA81" i="2" s="1"/>
  <c r="Y80" i="2"/>
  <c r="AC80" i="2"/>
  <c r="Y79" i="2"/>
  <c r="AB79" i="2" s="1"/>
  <c r="AC79" i="2"/>
  <c r="Y78" i="2"/>
  <c r="AC78" i="2"/>
  <c r="J73" i="3"/>
  <c r="F73" i="3"/>
  <c r="Y76" i="2"/>
  <c r="AC76" i="2"/>
  <c r="AC77" i="2"/>
  <c r="B76" i="3"/>
  <c r="P76" i="3" s="1"/>
  <c r="Y75" i="2"/>
  <c r="AC75" i="2"/>
  <c r="Y73" i="2"/>
  <c r="Z73" i="2" s="1"/>
  <c r="AC73" i="2"/>
  <c r="AC74" i="2"/>
  <c r="Z85" i="2"/>
  <c r="AA89" i="2"/>
  <c r="Z93" i="2"/>
  <c r="AA93" i="2"/>
  <c r="AF90" i="2"/>
  <c r="AA86" i="2"/>
  <c r="AA82" i="2"/>
  <c r="Z89" i="2"/>
  <c r="AA85" i="2"/>
  <c r="Z90" i="2"/>
  <c r="Z78" i="2"/>
  <c r="AF91" i="2"/>
  <c r="Z86" i="2"/>
  <c r="Z88" i="2"/>
  <c r="AF89" i="2"/>
  <c r="AA88" i="2"/>
  <c r="AB88" i="2"/>
  <c r="AA80" i="2"/>
  <c r="AB80" i="2"/>
  <c r="Z80" i="2"/>
  <c r="Z76" i="2"/>
  <c r="AA76" i="2"/>
  <c r="AB76" i="2"/>
  <c r="Z92" i="2"/>
  <c r="AF93" i="2"/>
  <c r="AA92" i="2"/>
  <c r="AB92" i="2"/>
  <c r="AB84" i="2"/>
  <c r="AB87" i="2"/>
  <c r="AB90" i="2"/>
  <c r="AB74" i="2"/>
  <c r="AA87" i="2"/>
  <c r="AB91" i="2"/>
  <c r="AB83" i="2"/>
  <c r="AB75" i="2"/>
  <c r="AB86" i="2"/>
  <c r="AB78" i="2"/>
  <c r="AA91" i="2"/>
  <c r="AA83" i="2"/>
  <c r="AA75" i="2"/>
  <c r="AF92" i="2"/>
  <c r="AF88" i="2"/>
  <c r="Q72" i="3"/>
  <c r="AB72" i="2"/>
  <c r="AA72" i="2"/>
  <c r="Z72" i="2"/>
  <c r="B72" i="3"/>
  <c r="P72" i="3" s="1"/>
  <c r="E71" i="3"/>
  <c r="F72" i="3" s="1"/>
  <c r="H71" i="3"/>
  <c r="N71" i="3"/>
  <c r="O71" i="3"/>
  <c r="S71" i="3"/>
  <c r="W71" i="3"/>
  <c r="AE71" i="2"/>
  <c r="AD71" i="2"/>
  <c r="X71" i="2"/>
  <c r="Y71" i="2" s="1"/>
  <c r="AF72" i="2" s="1"/>
  <c r="AF87" i="2" l="1"/>
  <c r="AF86" i="2"/>
  <c r="AB82" i="2"/>
  <c r="AA79" i="2"/>
  <c r="AA84" i="2"/>
  <c r="AF74" i="2"/>
  <c r="AF80" i="2"/>
  <c r="U79" i="3"/>
  <c r="V79" i="3"/>
  <c r="U83" i="3"/>
  <c r="V83" i="3"/>
  <c r="V84" i="3"/>
  <c r="U84" i="3"/>
  <c r="M84" i="3"/>
  <c r="L84" i="3"/>
  <c r="C85" i="3"/>
  <c r="Z85" i="3"/>
  <c r="P85" i="3"/>
  <c r="T85" i="3"/>
  <c r="D85" i="3"/>
  <c r="R85" i="3"/>
  <c r="K85" i="3"/>
  <c r="X85" i="3"/>
  <c r="V73" i="3"/>
  <c r="U73" i="3"/>
  <c r="AF73" i="2"/>
  <c r="AA73" i="2"/>
  <c r="V80" i="3"/>
  <c r="U80" i="3"/>
  <c r="U78" i="3"/>
  <c r="V78" i="3"/>
  <c r="AB73" i="2"/>
  <c r="U75" i="3"/>
  <c r="V75" i="3"/>
  <c r="AF84" i="2"/>
  <c r="AF85" i="2"/>
  <c r="AA77" i="2"/>
  <c r="AA74" i="2"/>
  <c r="AF82" i="2"/>
  <c r="D75" i="3"/>
  <c r="R74" i="3"/>
  <c r="M80" i="3"/>
  <c r="L80" i="3"/>
  <c r="C81" i="3"/>
  <c r="D81" i="3"/>
  <c r="X81" i="3"/>
  <c r="T81" i="3"/>
  <c r="Z81" i="3"/>
  <c r="R81" i="3"/>
  <c r="K81" i="3"/>
  <c r="P81" i="3"/>
  <c r="C82" i="3"/>
  <c r="Z82" i="3"/>
  <c r="P82" i="3"/>
  <c r="T82" i="3"/>
  <c r="K82" i="3"/>
  <c r="R82" i="3"/>
  <c r="X82" i="3"/>
  <c r="D82" i="3"/>
  <c r="L79" i="3"/>
  <c r="M79" i="3"/>
  <c r="AB77" i="2"/>
  <c r="T74" i="3"/>
  <c r="Z74" i="3"/>
  <c r="X74" i="3"/>
  <c r="K74" i="3"/>
  <c r="C74" i="3"/>
  <c r="D74" i="3"/>
  <c r="P74" i="3"/>
  <c r="P77" i="3"/>
  <c r="Z77" i="3"/>
  <c r="K77" i="3"/>
  <c r="R77" i="3"/>
  <c r="T77" i="3"/>
  <c r="X77" i="3"/>
  <c r="Z83" i="2"/>
  <c r="AF83" i="2"/>
  <c r="AB81" i="2"/>
  <c r="AF81" i="2"/>
  <c r="Z81" i="2"/>
  <c r="Z79" i="2"/>
  <c r="AF79" i="2"/>
  <c r="AA78" i="2"/>
  <c r="AF78" i="2"/>
  <c r="D77" i="3"/>
  <c r="C77" i="3"/>
  <c r="Q71" i="3"/>
  <c r="C73" i="3"/>
  <c r="D73" i="3"/>
  <c r="C76" i="3"/>
  <c r="Z76" i="3"/>
  <c r="R76" i="3"/>
  <c r="K76" i="3"/>
  <c r="D76" i="3"/>
  <c r="X76" i="3"/>
  <c r="T76" i="3"/>
  <c r="AF77" i="2"/>
  <c r="AF76" i="2"/>
  <c r="Z75" i="2"/>
  <c r="AF75" i="2"/>
  <c r="R72" i="3"/>
  <c r="B71" i="3"/>
  <c r="K71" i="3" s="1"/>
  <c r="AC72" i="2"/>
  <c r="G72" i="3"/>
  <c r="T72" i="3"/>
  <c r="X72" i="3"/>
  <c r="Z72" i="3"/>
  <c r="K72" i="3"/>
  <c r="J72" i="3"/>
  <c r="I72" i="3"/>
  <c r="AB71" i="2"/>
  <c r="Z71" i="2"/>
  <c r="AA71" i="2"/>
  <c r="W69" i="3"/>
  <c r="W70" i="3"/>
  <c r="S69" i="3"/>
  <c r="S70" i="3"/>
  <c r="X70" i="2"/>
  <c r="Y70" i="2" s="1"/>
  <c r="AF71" i="2" s="1"/>
  <c r="AD70" i="2"/>
  <c r="AE70" i="2"/>
  <c r="E70" i="3"/>
  <c r="G71" i="3" s="1"/>
  <c r="O69" i="3"/>
  <c r="O70" i="3"/>
  <c r="N69" i="3"/>
  <c r="N70" i="3"/>
  <c r="X69" i="2"/>
  <c r="Y69" i="2" s="1"/>
  <c r="E69" i="3"/>
  <c r="H69" i="3"/>
  <c r="H70" i="3"/>
  <c r="I71" i="3" s="1"/>
  <c r="V72" i="3" l="1"/>
  <c r="U72" i="3"/>
  <c r="M78" i="3"/>
  <c r="V77" i="3"/>
  <c r="U77" i="3"/>
  <c r="V81" i="3"/>
  <c r="U81" i="3"/>
  <c r="V85" i="3"/>
  <c r="U85" i="3"/>
  <c r="L85" i="3"/>
  <c r="M85" i="3"/>
  <c r="U74" i="3"/>
  <c r="V74" i="3"/>
  <c r="M75" i="3"/>
  <c r="U82" i="3"/>
  <c r="V82" i="3"/>
  <c r="L78" i="3"/>
  <c r="U71" i="3"/>
  <c r="V71" i="3"/>
  <c r="V76" i="3"/>
  <c r="U76" i="3"/>
  <c r="P71" i="3"/>
  <c r="L82" i="3"/>
  <c r="M82" i="3"/>
  <c r="M83" i="3"/>
  <c r="L75" i="3"/>
  <c r="M74" i="3"/>
  <c r="L74" i="3"/>
  <c r="L81" i="3"/>
  <c r="M81" i="3"/>
  <c r="L83" i="3"/>
  <c r="C72" i="3"/>
  <c r="L77" i="3"/>
  <c r="M77" i="3"/>
  <c r="L73" i="3"/>
  <c r="M73" i="3"/>
  <c r="M76" i="3"/>
  <c r="L76" i="3"/>
  <c r="F71" i="3"/>
  <c r="G70" i="3"/>
  <c r="J71" i="3"/>
  <c r="M72" i="3"/>
  <c r="L72" i="3"/>
  <c r="Q70" i="3"/>
  <c r="Q69" i="3"/>
  <c r="AC71" i="2"/>
  <c r="R71" i="3"/>
  <c r="D72" i="3"/>
  <c r="Z71" i="3"/>
  <c r="T71" i="3"/>
  <c r="X71" i="3"/>
  <c r="B70" i="3"/>
  <c r="T70" i="3" s="1"/>
  <c r="B69" i="3"/>
  <c r="AB70" i="2"/>
  <c r="AF70" i="2"/>
  <c r="Z70" i="2"/>
  <c r="AA70" i="2"/>
  <c r="AC70" i="2"/>
  <c r="AB69" i="2"/>
  <c r="Z69" i="2"/>
  <c r="AA69" i="2"/>
  <c r="J70" i="3"/>
  <c r="I70" i="3"/>
  <c r="F70" i="3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AE49" i="2" s="1"/>
  <c r="W50" i="2"/>
  <c r="W51" i="2"/>
  <c r="W52" i="2"/>
  <c r="W53" i="2"/>
  <c r="AE54" i="2" s="1"/>
  <c r="W54" i="2"/>
  <c r="W55" i="2"/>
  <c r="W56" i="2"/>
  <c r="W57" i="2"/>
  <c r="AE58" i="2" s="1"/>
  <c r="W58" i="2"/>
  <c r="W59" i="2"/>
  <c r="W60" i="2"/>
  <c r="W61" i="2"/>
  <c r="AE62" i="2" s="1"/>
  <c r="W62" i="2"/>
  <c r="W63" i="2"/>
  <c r="W64" i="2"/>
  <c r="W65" i="2"/>
  <c r="AE66" i="2" s="1"/>
  <c r="W66" i="2"/>
  <c r="AE67" i="2" s="1"/>
  <c r="W67" i="2"/>
  <c r="AE68" i="2" s="1"/>
  <c r="W68" i="2"/>
  <c r="AE69" i="2" s="1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AD69" i="2" s="1"/>
  <c r="AE52" i="2"/>
  <c r="AE60" i="2"/>
  <c r="W68" i="3"/>
  <c r="S68" i="3"/>
  <c r="O68" i="3"/>
  <c r="N68" i="3"/>
  <c r="H68" i="3"/>
  <c r="X68" i="2"/>
  <c r="AE65" i="2" l="1"/>
  <c r="AE63" i="2"/>
  <c r="AE59" i="2"/>
  <c r="AE55" i="2"/>
  <c r="AE51" i="2"/>
  <c r="J69" i="3"/>
  <c r="R69" i="3"/>
  <c r="Q68" i="3"/>
  <c r="P70" i="3"/>
  <c r="P69" i="3"/>
  <c r="AE48" i="2"/>
  <c r="AE50" i="2"/>
  <c r="K69" i="3"/>
  <c r="Z70" i="3"/>
  <c r="E68" i="3"/>
  <c r="X70" i="3"/>
  <c r="AD68" i="2"/>
  <c r="AE64" i="2"/>
  <c r="AE56" i="2"/>
  <c r="K70" i="3"/>
  <c r="C70" i="3"/>
  <c r="X69" i="3"/>
  <c r="D70" i="3"/>
  <c r="R70" i="3"/>
  <c r="I69" i="3"/>
  <c r="AE53" i="2"/>
  <c r="AE57" i="2"/>
  <c r="AE61" i="2"/>
  <c r="D71" i="3"/>
  <c r="C71" i="3"/>
  <c r="Z69" i="3"/>
  <c r="T69" i="3"/>
  <c r="Y68" i="2"/>
  <c r="AF69" i="2" s="1"/>
  <c r="AC69" i="2"/>
  <c r="B68" i="3"/>
  <c r="P68" i="3" s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3" i="2"/>
  <c r="G69" i="3" l="1"/>
  <c r="V69" i="3"/>
  <c r="U69" i="3"/>
  <c r="M71" i="3"/>
  <c r="U70" i="3"/>
  <c r="V70" i="3"/>
  <c r="M70" i="3"/>
  <c r="F69" i="3"/>
  <c r="K68" i="3"/>
  <c r="U68" i="3" s="1"/>
  <c r="L71" i="3"/>
  <c r="L70" i="3"/>
  <c r="C69" i="3"/>
  <c r="AA68" i="2"/>
  <c r="Z68" i="2"/>
  <c r="D69" i="3"/>
  <c r="AB68" i="2"/>
  <c r="Z68" i="3"/>
  <c r="X68" i="3"/>
  <c r="T68" i="3"/>
  <c r="R68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26" i="3"/>
  <c r="N27" i="3"/>
  <c r="N28" i="3"/>
  <c r="N29" i="3"/>
  <c r="N30" i="3"/>
  <c r="N31" i="3"/>
  <c r="Q31" i="3" s="1"/>
  <c r="N32" i="3"/>
  <c r="N33" i="3"/>
  <c r="N34" i="3"/>
  <c r="N35" i="3"/>
  <c r="Q35" i="3" s="1"/>
  <c r="N36" i="3"/>
  <c r="N37" i="3"/>
  <c r="N38" i="3"/>
  <c r="N39" i="3"/>
  <c r="Q39" i="3" s="1"/>
  <c r="N40" i="3"/>
  <c r="N41" i="3"/>
  <c r="N42" i="3"/>
  <c r="N43" i="3"/>
  <c r="Q43" i="3" s="1"/>
  <c r="N44" i="3"/>
  <c r="N45" i="3"/>
  <c r="N46" i="3"/>
  <c r="N47" i="3"/>
  <c r="Q47" i="3" s="1"/>
  <c r="N48" i="3"/>
  <c r="N49" i="3"/>
  <c r="N50" i="3"/>
  <c r="N51" i="3"/>
  <c r="Q51" i="3" s="1"/>
  <c r="N52" i="3"/>
  <c r="N53" i="3"/>
  <c r="N54" i="3"/>
  <c r="N55" i="3"/>
  <c r="Q55" i="3" s="1"/>
  <c r="N56" i="3"/>
  <c r="N57" i="3"/>
  <c r="N58" i="3"/>
  <c r="N59" i="3"/>
  <c r="Q59" i="3" s="1"/>
  <c r="N60" i="3"/>
  <c r="N61" i="3"/>
  <c r="N62" i="3"/>
  <c r="N63" i="3"/>
  <c r="Q63" i="3" s="1"/>
  <c r="N64" i="3"/>
  <c r="N65" i="3"/>
  <c r="N66" i="3"/>
  <c r="N67" i="3"/>
  <c r="Q67" i="3" s="1"/>
  <c r="N26" i="3"/>
  <c r="E3" i="3"/>
  <c r="H3" i="3"/>
  <c r="E4" i="3"/>
  <c r="G5" i="3" s="1"/>
  <c r="H4" i="3"/>
  <c r="E5" i="3"/>
  <c r="H5" i="3"/>
  <c r="E6" i="3"/>
  <c r="G7" i="3" s="1"/>
  <c r="H6" i="3"/>
  <c r="E7" i="3"/>
  <c r="H7" i="3"/>
  <c r="E8" i="3"/>
  <c r="G9" i="3" s="1"/>
  <c r="H8" i="3"/>
  <c r="E9" i="3"/>
  <c r="H9" i="3"/>
  <c r="E10" i="3"/>
  <c r="G11" i="3" s="1"/>
  <c r="H10" i="3"/>
  <c r="E11" i="3"/>
  <c r="H11" i="3"/>
  <c r="E12" i="3"/>
  <c r="G13" i="3" s="1"/>
  <c r="H12" i="3"/>
  <c r="E13" i="3"/>
  <c r="H13" i="3"/>
  <c r="E14" i="3"/>
  <c r="G15" i="3" s="1"/>
  <c r="H14" i="3"/>
  <c r="E15" i="3"/>
  <c r="H15" i="3"/>
  <c r="E16" i="3"/>
  <c r="G17" i="3" s="1"/>
  <c r="H16" i="3"/>
  <c r="E17" i="3"/>
  <c r="H17" i="3"/>
  <c r="E18" i="3"/>
  <c r="G19" i="3" s="1"/>
  <c r="H18" i="3"/>
  <c r="E19" i="3"/>
  <c r="H19" i="3"/>
  <c r="E20" i="3"/>
  <c r="G21" i="3" s="1"/>
  <c r="H20" i="3"/>
  <c r="E21" i="3"/>
  <c r="H21" i="3"/>
  <c r="E22" i="3"/>
  <c r="G23" i="3" s="1"/>
  <c r="H22" i="3"/>
  <c r="E23" i="3"/>
  <c r="H23" i="3"/>
  <c r="E24" i="3"/>
  <c r="G25" i="3" s="1"/>
  <c r="H24" i="3"/>
  <c r="E25" i="3"/>
  <c r="H25" i="3"/>
  <c r="H26" i="3"/>
  <c r="E27" i="3"/>
  <c r="E28" i="3"/>
  <c r="H28" i="3"/>
  <c r="E29" i="3"/>
  <c r="H29" i="3"/>
  <c r="E30" i="3"/>
  <c r="H30" i="3"/>
  <c r="E31" i="3"/>
  <c r="H31" i="3"/>
  <c r="E32" i="3"/>
  <c r="H32" i="3"/>
  <c r="E33" i="3"/>
  <c r="H33" i="3"/>
  <c r="E34" i="3"/>
  <c r="H34" i="3"/>
  <c r="E35" i="3"/>
  <c r="H35" i="3"/>
  <c r="E36" i="3"/>
  <c r="H36" i="3"/>
  <c r="E37" i="3"/>
  <c r="H37" i="3"/>
  <c r="E38" i="3"/>
  <c r="H38" i="3"/>
  <c r="E39" i="3"/>
  <c r="H39" i="3"/>
  <c r="E40" i="3"/>
  <c r="H40" i="3"/>
  <c r="E41" i="3"/>
  <c r="H41" i="3"/>
  <c r="E42" i="3"/>
  <c r="H42" i="3"/>
  <c r="E43" i="3"/>
  <c r="H43" i="3"/>
  <c r="E44" i="3"/>
  <c r="H44" i="3"/>
  <c r="E45" i="3"/>
  <c r="H45" i="3"/>
  <c r="E46" i="3"/>
  <c r="H46" i="3"/>
  <c r="E47" i="3"/>
  <c r="H47" i="3"/>
  <c r="E48" i="3"/>
  <c r="H48" i="3"/>
  <c r="E49" i="3"/>
  <c r="H49" i="3"/>
  <c r="E50" i="3"/>
  <c r="H50" i="3"/>
  <c r="E51" i="3"/>
  <c r="H51" i="3"/>
  <c r="E52" i="3"/>
  <c r="H52" i="3"/>
  <c r="E53" i="3"/>
  <c r="H53" i="3"/>
  <c r="E54" i="3"/>
  <c r="H54" i="3"/>
  <c r="E55" i="3"/>
  <c r="H55" i="3"/>
  <c r="E56" i="3"/>
  <c r="H56" i="3"/>
  <c r="E57" i="3"/>
  <c r="H57" i="3"/>
  <c r="E58" i="3"/>
  <c r="H58" i="3"/>
  <c r="E59" i="3"/>
  <c r="H59" i="3"/>
  <c r="E60" i="3"/>
  <c r="H60" i="3"/>
  <c r="E61" i="3"/>
  <c r="H61" i="3"/>
  <c r="E62" i="3"/>
  <c r="H62" i="3"/>
  <c r="E63" i="3"/>
  <c r="H63" i="3"/>
  <c r="E64" i="3"/>
  <c r="H64" i="3"/>
  <c r="E65" i="3"/>
  <c r="H65" i="3"/>
  <c r="E66" i="3"/>
  <c r="H66" i="3"/>
  <c r="E67" i="3"/>
  <c r="H67" i="3"/>
  <c r="H2" i="3"/>
  <c r="E2" i="3"/>
  <c r="G3" i="3" s="1"/>
  <c r="X33" i="2"/>
  <c r="G64" i="3" l="1"/>
  <c r="G60" i="3"/>
  <c r="G54" i="3"/>
  <c r="G48" i="3"/>
  <c r="G44" i="3"/>
  <c r="G40" i="3"/>
  <c r="G36" i="3"/>
  <c r="G34" i="3"/>
  <c r="V33" i="3"/>
  <c r="G30" i="3"/>
  <c r="G62" i="3"/>
  <c r="G56" i="3"/>
  <c r="G50" i="3"/>
  <c r="G46" i="3"/>
  <c r="G38" i="3"/>
  <c r="V68" i="3"/>
  <c r="G66" i="3"/>
  <c r="G58" i="3"/>
  <c r="G52" i="3"/>
  <c r="G42" i="3"/>
  <c r="G32" i="3"/>
  <c r="G28" i="3"/>
  <c r="Q37" i="3"/>
  <c r="Q33" i="3"/>
  <c r="Q29" i="3"/>
  <c r="L69" i="3"/>
  <c r="M69" i="3"/>
  <c r="Q64" i="3"/>
  <c r="Q60" i="3"/>
  <c r="Q56" i="3"/>
  <c r="Q52" i="3"/>
  <c r="Q48" i="3"/>
  <c r="Q44" i="3"/>
  <c r="Q40" i="3"/>
  <c r="Q36" i="3"/>
  <c r="Q32" i="3"/>
  <c r="Q28" i="3"/>
  <c r="F68" i="3"/>
  <c r="G68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4" i="3"/>
  <c r="G22" i="3"/>
  <c r="G20" i="3"/>
  <c r="G18" i="3"/>
  <c r="G16" i="3"/>
  <c r="G14" i="3"/>
  <c r="G12" i="3"/>
  <c r="G10" i="3"/>
  <c r="G8" i="3"/>
  <c r="G6" i="3"/>
  <c r="G4" i="3"/>
  <c r="I68" i="3"/>
  <c r="J68" i="3"/>
  <c r="J64" i="3"/>
  <c r="J56" i="3"/>
  <c r="J52" i="3"/>
  <c r="J48" i="3"/>
  <c r="J44" i="3"/>
  <c r="J40" i="3"/>
  <c r="J34" i="3"/>
  <c r="J24" i="3"/>
  <c r="J22" i="3"/>
  <c r="J20" i="3"/>
  <c r="J18" i="3"/>
  <c r="J16" i="3"/>
  <c r="J14" i="3"/>
  <c r="J12" i="3"/>
  <c r="J10" i="3"/>
  <c r="J8" i="3"/>
  <c r="J6" i="3"/>
  <c r="J4" i="3"/>
  <c r="J60" i="3"/>
  <c r="B33" i="3"/>
  <c r="K33" i="3" s="1"/>
  <c r="U33" i="3" s="1"/>
  <c r="J61" i="3"/>
  <c r="J29" i="3"/>
  <c r="J19" i="3"/>
  <c r="J13" i="3"/>
  <c r="F67" i="3"/>
  <c r="F65" i="3"/>
  <c r="F63" i="3"/>
  <c r="F61" i="3"/>
  <c r="F59" i="3"/>
  <c r="F57" i="3"/>
  <c r="F55" i="3"/>
  <c r="F53" i="3"/>
  <c r="F51" i="3"/>
  <c r="F49" i="3"/>
  <c r="F47" i="3"/>
  <c r="F45" i="3"/>
  <c r="F43" i="3"/>
  <c r="F41" i="3"/>
  <c r="F39" i="3"/>
  <c r="F37" i="3"/>
  <c r="F35" i="3"/>
  <c r="F33" i="3"/>
  <c r="F31" i="3"/>
  <c r="F29" i="3"/>
  <c r="Y33" i="2"/>
  <c r="J66" i="3"/>
  <c r="I66" i="3"/>
  <c r="J54" i="3"/>
  <c r="I54" i="3"/>
  <c r="J46" i="3"/>
  <c r="I46" i="3"/>
  <c r="J42" i="3"/>
  <c r="I42" i="3"/>
  <c r="J38" i="3"/>
  <c r="I38" i="3"/>
  <c r="J36" i="3"/>
  <c r="I36" i="3"/>
  <c r="J32" i="3"/>
  <c r="I32" i="3"/>
  <c r="I60" i="3"/>
  <c r="F66" i="3"/>
  <c r="F64" i="3"/>
  <c r="F62" i="3"/>
  <c r="F60" i="3"/>
  <c r="F58" i="3"/>
  <c r="F56" i="3"/>
  <c r="F54" i="3"/>
  <c r="F52" i="3"/>
  <c r="F50" i="3"/>
  <c r="F48" i="3"/>
  <c r="F46" i="3"/>
  <c r="F44" i="3"/>
  <c r="F42" i="3"/>
  <c r="F40" i="3"/>
  <c r="F38" i="3"/>
  <c r="F36" i="3"/>
  <c r="F34" i="3"/>
  <c r="F32" i="3"/>
  <c r="F30" i="3"/>
  <c r="F28" i="3"/>
  <c r="I56" i="3"/>
  <c r="I40" i="3"/>
  <c r="J62" i="3"/>
  <c r="I62" i="3"/>
  <c r="J58" i="3"/>
  <c r="I58" i="3"/>
  <c r="J50" i="3"/>
  <c r="I50" i="3"/>
  <c r="J30" i="3"/>
  <c r="I30" i="3"/>
  <c r="J26" i="3"/>
  <c r="I26" i="3"/>
  <c r="I44" i="3"/>
  <c r="J67" i="3"/>
  <c r="J45" i="3"/>
  <c r="I67" i="3"/>
  <c r="I65" i="3"/>
  <c r="J65" i="3"/>
  <c r="J63" i="3"/>
  <c r="I63" i="3"/>
  <c r="I61" i="3"/>
  <c r="J59" i="3"/>
  <c r="I59" i="3"/>
  <c r="J57" i="3"/>
  <c r="I57" i="3"/>
  <c r="J55" i="3"/>
  <c r="I55" i="3"/>
  <c r="I53" i="3"/>
  <c r="J53" i="3"/>
  <c r="I51" i="3"/>
  <c r="I49" i="3"/>
  <c r="J49" i="3"/>
  <c r="J47" i="3"/>
  <c r="I47" i="3"/>
  <c r="I45" i="3"/>
  <c r="J43" i="3"/>
  <c r="I43" i="3"/>
  <c r="J41" i="3"/>
  <c r="I41" i="3"/>
  <c r="I39" i="3"/>
  <c r="J39" i="3"/>
  <c r="J37" i="3"/>
  <c r="I37" i="3"/>
  <c r="I35" i="3"/>
  <c r="J33" i="3"/>
  <c r="I33" i="3"/>
  <c r="I31" i="3"/>
  <c r="J31" i="3"/>
  <c r="J25" i="3"/>
  <c r="J23" i="3"/>
  <c r="J21" i="3"/>
  <c r="J17" i="3"/>
  <c r="J15" i="3"/>
  <c r="J11" i="3"/>
  <c r="J9" i="3"/>
  <c r="J7" i="3"/>
  <c r="J5" i="3"/>
  <c r="J3" i="3"/>
  <c r="I52" i="3"/>
  <c r="I34" i="3"/>
  <c r="J35" i="3"/>
  <c r="I64" i="3"/>
  <c r="I48" i="3"/>
  <c r="I29" i="3"/>
  <c r="J51" i="3"/>
  <c r="Q66" i="3"/>
  <c r="Q62" i="3"/>
  <c r="Q58" i="3"/>
  <c r="Q54" i="3"/>
  <c r="Q50" i="3"/>
  <c r="Q46" i="3"/>
  <c r="Q42" i="3"/>
  <c r="Q38" i="3"/>
  <c r="Q34" i="3"/>
  <c r="Q30" i="3"/>
  <c r="Q65" i="3"/>
  <c r="Q61" i="3"/>
  <c r="Q57" i="3"/>
  <c r="Q53" i="3"/>
  <c r="Q49" i="3"/>
  <c r="Q45" i="3"/>
  <c r="Q27" i="3"/>
  <c r="Q41" i="3"/>
  <c r="Q26" i="3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AC33" i="2" s="1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AC68" i="2" s="1"/>
  <c r="P33" i="3" l="1"/>
  <c r="Y27" i="2"/>
  <c r="AA27" i="2" s="1"/>
  <c r="AE28" i="2"/>
  <c r="AE27" i="2"/>
  <c r="H27" i="3"/>
  <c r="AD27" i="2"/>
  <c r="AD26" i="2"/>
  <c r="E26" i="3"/>
  <c r="AB33" i="2"/>
  <c r="AC60" i="2"/>
  <c r="AC52" i="2"/>
  <c r="AC44" i="2"/>
  <c r="AC40" i="2"/>
  <c r="AC31" i="2"/>
  <c r="AC23" i="2"/>
  <c r="AC15" i="2"/>
  <c r="AC7" i="2"/>
  <c r="AC64" i="2"/>
  <c r="AC56" i="2"/>
  <c r="AC48" i="2"/>
  <c r="AC36" i="2"/>
  <c r="AC27" i="2"/>
  <c r="AC19" i="2"/>
  <c r="AC11" i="2"/>
  <c r="AC63" i="2"/>
  <c r="AC59" i="2"/>
  <c r="AC55" i="2"/>
  <c r="AC51" i="2"/>
  <c r="AC47" i="2"/>
  <c r="AC43" i="2"/>
  <c r="AC39" i="2"/>
  <c r="AC35" i="2"/>
  <c r="AC30" i="2"/>
  <c r="AC26" i="2"/>
  <c r="AC22" i="2"/>
  <c r="AC18" i="2"/>
  <c r="AC14" i="2"/>
  <c r="AC10" i="2"/>
  <c r="AC6" i="2"/>
  <c r="AC67" i="2"/>
  <c r="R33" i="3"/>
  <c r="AC3" i="2"/>
  <c r="AC66" i="2"/>
  <c r="AC62" i="2"/>
  <c r="AC58" i="2"/>
  <c r="AC54" i="2"/>
  <c r="AC50" i="2"/>
  <c r="AC46" i="2"/>
  <c r="AC42" i="2"/>
  <c r="AC38" i="2"/>
  <c r="AC29" i="2"/>
  <c r="AC25" i="2"/>
  <c r="AC21" i="2"/>
  <c r="AC17" i="2"/>
  <c r="AC13" i="2"/>
  <c r="AC9" i="2"/>
  <c r="AC4" i="2"/>
  <c r="AC5" i="2"/>
  <c r="AC65" i="2"/>
  <c r="AC61" i="2"/>
  <c r="AC57" i="2"/>
  <c r="AC53" i="2"/>
  <c r="AC49" i="2"/>
  <c r="AC45" i="2"/>
  <c r="AC41" i="2"/>
  <c r="AC37" i="2"/>
  <c r="AC32" i="2"/>
  <c r="AC28" i="2"/>
  <c r="AC24" i="2"/>
  <c r="AC20" i="2"/>
  <c r="AC16" i="2"/>
  <c r="AC12" i="2"/>
  <c r="AC8" i="2"/>
  <c r="AC34" i="2"/>
  <c r="X33" i="3"/>
  <c r="Z33" i="3"/>
  <c r="T33" i="3"/>
  <c r="B22" i="3"/>
  <c r="B14" i="3"/>
  <c r="B6" i="3"/>
  <c r="Z6" i="3" s="1"/>
  <c r="B2" i="3"/>
  <c r="Z2" i="3" s="1"/>
  <c r="B58" i="3"/>
  <c r="B29" i="3"/>
  <c r="B21" i="3"/>
  <c r="Z21" i="3" s="1"/>
  <c r="B13" i="3"/>
  <c r="Z13" i="3" s="1"/>
  <c r="B5" i="3"/>
  <c r="B24" i="3"/>
  <c r="B20" i="3"/>
  <c r="C21" i="3" s="1"/>
  <c r="B16" i="3"/>
  <c r="Z16" i="3" s="1"/>
  <c r="B12" i="3"/>
  <c r="Z12" i="3" s="1"/>
  <c r="B8" i="3"/>
  <c r="Z8" i="3" s="1"/>
  <c r="B4" i="3"/>
  <c r="K4" i="3" s="1"/>
  <c r="B26" i="3"/>
  <c r="P26" i="3" s="1"/>
  <c r="B18" i="3"/>
  <c r="K18" i="3" s="1"/>
  <c r="B10" i="3"/>
  <c r="B62" i="3"/>
  <c r="B46" i="3"/>
  <c r="B42" i="3"/>
  <c r="B34" i="3"/>
  <c r="P34" i="3" s="1"/>
  <c r="B25" i="3"/>
  <c r="Z25" i="3" s="1"/>
  <c r="B17" i="3"/>
  <c r="K17" i="3" s="1"/>
  <c r="B9" i="3"/>
  <c r="B27" i="3"/>
  <c r="B23" i="3"/>
  <c r="K23" i="3" s="1"/>
  <c r="B15" i="3"/>
  <c r="K15" i="3" s="1"/>
  <c r="B11" i="3"/>
  <c r="K11" i="3" s="1"/>
  <c r="B7" i="3"/>
  <c r="B3" i="3"/>
  <c r="K3" i="3" s="1"/>
  <c r="Z33" i="2"/>
  <c r="AA33" i="2"/>
  <c r="Y46" i="2"/>
  <c r="Y60" i="2"/>
  <c r="B60" i="3"/>
  <c r="P60" i="3" s="1"/>
  <c r="Y48" i="2"/>
  <c r="B48" i="3"/>
  <c r="P48" i="3" s="1"/>
  <c r="Y40" i="2"/>
  <c r="B40" i="3"/>
  <c r="P40" i="3" s="1"/>
  <c r="Y31" i="2"/>
  <c r="B31" i="3"/>
  <c r="P31" i="3" s="1"/>
  <c r="Y67" i="2"/>
  <c r="B67" i="3"/>
  <c r="P67" i="3" s="1"/>
  <c r="Y63" i="2"/>
  <c r="B63" i="3"/>
  <c r="P63" i="3" s="1"/>
  <c r="Y59" i="2"/>
  <c r="B59" i="3"/>
  <c r="P59" i="3" s="1"/>
  <c r="Y55" i="2"/>
  <c r="B55" i="3"/>
  <c r="P55" i="3" s="1"/>
  <c r="Y51" i="2"/>
  <c r="B51" i="3"/>
  <c r="P51" i="3" s="1"/>
  <c r="Y47" i="2"/>
  <c r="B47" i="3"/>
  <c r="P47" i="3" s="1"/>
  <c r="Y43" i="2"/>
  <c r="B43" i="3"/>
  <c r="P43" i="3" s="1"/>
  <c r="Y39" i="2"/>
  <c r="B39" i="3"/>
  <c r="P39" i="3" s="1"/>
  <c r="Y35" i="2"/>
  <c r="B35" i="3"/>
  <c r="P35" i="3" s="1"/>
  <c r="Y30" i="2"/>
  <c r="B30" i="3"/>
  <c r="K14" i="3"/>
  <c r="Y42" i="2"/>
  <c r="Y56" i="2"/>
  <c r="B56" i="3"/>
  <c r="P56" i="3" s="1"/>
  <c r="Y44" i="2"/>
  <c r="B44" i="3"/>
  <c r="P44" i="3" s="1"/>
  <c r="Y19" i="2"/>
  <c r="B19" i="3"/>
  <c r="Y66" i="2"/>
  <c r="B66" i="3"/>
  <c r="P66" i="3" s="1"/>
  <c r="Y54" i="2"/>
  <c r="B54" i="3"/>
  <c r="P54" i="3" s="1"/>
  <c r="Y50" i="2"/>
  <c r="B50" i="3"/>
  <c r="P50" i="3" s="1"/>
  <c r="Y38" i="2"/>
  <c r="B38" i="3"/>
  <c r="P38" i="3" s="1"/>
  <c r="Y62" i="2"/>
  <c r="Y34" i="2"/>
  <c r="Y64" i="2"/>
  <c r="B64" i="3"/>
  <c r="P64" i="3" s="1"/>
  <c r="Y52" i="2"/>
  <c r="B52" i="3"/>
  <c r="P52" i="3" s="1"/>
  <c r="Y36" i="2"/>
  <c r="B36" i="3"/>
  <c r="P36" i="3" s="1"/>
  <c r="Y65" i="2"/>
  <c r="B65" i="3"/>
  <c r="P65" i="3" s="1"/>
  <c r="Y61" i="2"/>
  <c r="B61" i="3"/>
  <c r="P61" i="3" s="1"/>
  <c r="Y57" i="2"/>
  <c r="B57" i="3"/>
  <c r="P57" i="3" s="1"/>
  <c r="Y53" i="2"/>
  <c r="B53" i="3"/>
  <c r="Y49" i="2"/>
  <c r="B49" i="3"/>
  <c r="P49" i="3" s="1"/>
  <c r="Y45" i="2"/>
  <c r="B45" i="3"/>
  <c r="P45" i="3" s="1"/>
  <c r="Y41" i="2"/>
  <c r="B41" i="3"/>
  <c r="P41" i="3" s="1"/>
  <c r="Y37" i="2"/>
  <c r="B37" i="3"/>
  <c r="P37" i="3" s="1"/>
  <c r="Y32" i="2"/>
  <c r="B32" i="3"/>
  <c r="P32" i="3" s="1"/>
  <c r="Y28" i="2"/>
  <c r="B28" i="3"/>
  <c r="P28" i="3" s="1"/>
  <c r="Y58" i="2"/>
  <c r="Y29" i="2"/>
  <c r="Y26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20" i="2"/>
  <c r="Y21" i="2"/>
  <c r="Y22" i="2"/>
  <c r="Y23" i="2"/>
  <c r="Y24" i="2"/>
  <c r="Y25" i="2"/>
  <c r="R53" i="3" l="1"/>
  <c r="P53" i="3"/>
  <c r="T42" i="3"/>
  <c r="P42" i="3"/>
  <c r="R30" i="3"/>
  <c r="P30" i="3"/>
  <c r="R46" i="3"/>
  <c r="P46" i="3"/>
  <c r="T27" i="3"/>
  <c r="P27" i="3"/>
  <c r="Z29" i="3"/>
  <c r="P29" i="3"/>
  <c r="T58" i="3"/>
  <c r="P58" i="3"/>
  <c r="R62" i="3"/>
  <c r="P62" i="3"/>
  <c r="D7" i="3"/>
  <c r="R42" i="3"/>
  <c r="Z27" i="2"/>
  <c r="F27" i="3"/>
  <c r="G27" i="3"/>
  <c r="G26" i="3"/>
  <c r="AB27" i="2"/>
  <c r="C68" i="3"/>
  <c r="D68" i="3"/>
  <c r="AB67" i="2"/>
  <c r="AF68" i="2"/>
  <c r="J28" i="3"/>
  <c r="I27" i="3"/>
  <c r="I28" i="3"/>
  <c r="J27" i="3"/>
  <c r="AF11" i="2"/>
  <c r="AF16" i="2"/>
  <c r="AF12" i="2"/>
  <c r="AF8" i="2"/>
  <c r="AF4" i="2"/>
  <c r="AF19" i="2"/>
  <c r="AF15" i="2"/>
  <c r="AF7" i="2"/>
  <c r="AB23" i="2"/>
  <c r="AF24" i="2"/>
  <c r="AB29" i="2"/>
  <c r="AF30" i="2"/>
  <c r="AB34" i="2"/>
  <c r="AF35" i="2"/>
  <c r="AB22" i="2"/>
  <c r="AF23" i="2"/>
  <c r="AF14" i="2"/>
  <c r="AF6" i="2"/>
  <c r="AB58" i="2"/>
  <c r="AF59" i="2"/>
  <c r="AB41" i="2"/>
  <c r="AF42" i="2"/>
  <c r="AB57" i="2"/>
  <c r="AF58" i="2"/>
  <c r="AB52" i="2"/>
  <c r="AF53" i="2"/>
  <c r="Z42" i="3"/>
  <c r="AB44" i="2"/>
  <c r="AF45" i="2"/>
  <c r="AB39" i="2"/>
  <c r="AF40" i="2"/>
  <c r="AB55" i="2"/>
  <c r="AF56" i="2"/>
  <c r="AB31" i="2"/>
  <c r="AF32" i="2"/>
  <c r="AB46" i="2"/>
  <c r="AF47" i="2"/>
  <c r="AF34" i="2"/>
  <c r="AB25" i="2"/>
  <c r="AF26" i="2"/>
  <c r="AB21" i="2"/>
  <c r="AF22" i="2"/>
  <c r="AF17" i="2"/>
  <c r="AF13" i="2"/>
  <c r="AF9" i="2"/>
  <c r="AF5" i="2"/>
  <c r="AB42" i="2"/>
  <c r="AF43" i="2"/>
  <c r="AF3" i="2"/>
  <c r="AB38" i="2"/>
  <c r="AF39" i="2"/>
  <c r="AF18" i="2"/>
  <c r="AF10" i="2"/>
  <c r="AB26" i="2"/>
  <c r="AF27" i="2"/>
  <c r="AB32" i="2"/>
  <c r="AF33" i="2"/>
  <c r="AB49" i="2"/>
  <c r="AF50" i="2"/>
  <c r="AB65" i="2"/>
  <c r="AF66" i="2"/>
  <c r="AB62" i="2"/>
  <c r="AF63" i="2"/>
  <c r="AB54" i="2"/>
  <c r="AF55" i="2"/>
  <c r="AB30" i="2"/>
  <c r="AF31" i="2"/>
  <c r="AB47" i="2"/>
  <c r="AF48" i="2"/>
  <c r="AB63" i="2"/>
  <c r="AF64" i="2"/>
  <c r="AB48" i="2"/>
  <c r="AF49" i="2"/>
  <c r="AB24" i="2"/>
  <c r="AF25" i="2"/>
  <c r="AB20" i="2"/>
  <c r="AF21" i="2"/>
  <c r="AB28" i="2"/>
  <c r="AF29" i="2"/>
  <c r="AB37" i="2"/>
  <c r="AF38" i="2"/>
  <c r="AB45" i="2"/>
  <c r="AF46" i="2"/>
  <c r="AB53" i="2"/>
  <c r="AF54" i="2"/>
  <c r="AB61" i="2"/>
  <c r="AF62" i="2"/>
  <c r="AB36" i="2"/>
  <c r="AF37" i="2"/>
  <c r="AB64" i="2"/>
  <c r="AF65" i="2"/>
  <c r="AB50" i="2"/>
  <c r="AF51" i="2"/>
  <c r="AB66" i="2"/>
  <c r="AF67" i="2"/>
  <c r="AF20" i="2"/>
  <c r="AB56" i="2"/>
  <c r="AF57" i="2"/>
  <c r="AB35" i="2"/>
  <c r="AF36" i="2"/>
  <c r="AB43" i="2"/>
  <c r="AF44" i="2"/>
  <c r="AB51" i="2"/>
  <c r="AF52" i="2"/>
  <c r="AB59" i="2"/>
  <c r="AF60" i="2"/>
  <c r="AB40" i="2"/>
  <c r="AF41" i="2"/>
  <c r="AB60" i="2"/>
  <c r="AF61" i="2"/>
  <c r="AF28" i="2"/>
  <c r="K20" i="3"/>
  <c r="Z23" i="3"/>
  <c r="X46" i="3"/>
  <c r="K26" i="3"/>
  <c r="U26" i="3" s="1"/>
  <c r="K16" i="3"/>
  <c r="M16" i="3" s="1"/>
  <c r="D9" i="3"/>
  <c r="C26" i="3"/>
  <c r="D17" i="3"/>
  <c r="Z26" i="3"/>
  <c r="T26" i="3"/>
  <c r="C24" i="3"/>
  <c r="Z17" i="3"/>
  <c r="C22" i="3"/>
  <c r="Z3" i="3"/>
  <c r="K13" i="3"/>
  <c r="M14" i="3" s="1"/>
  <c r="Z46" i="3"/>
  <c r="X26" i="3"/>
  <c r="R26" i="3"/>
  <c r="C27" i="3"/>
  <c r="D23" i="3"/>
  <c r="Z9" i="3"/>
  <c r="C42" i="3"/>
  <c r="D22" i="3"/>
  <c r="Z22" i="3"/>
  <c r="D16" i="3"/>
  <c r="K9" i="3"/>
  <c r="D18" i="3"/>
  <c r="R58" i="3"/>
  <c r="D4" i="3"/>
  <c r="D21" i="3"/>
  <c r="C23" i="3"/>
  <c r="K42" i="3"/>
  <c r="K22" i="3"/>
  <c r="D24" i="3"/>
  <c r="K25" i="3"/>
  <c r="D26" i="3"/>
  <c r="K8" i="3"/>
  <c r="K24" i="3"/>
  <c r="L24" i="3" s="1"/>
  <c r="D6" i="3"/>
  <c r="K21" i="3"/>
  <c r="D20" i="3"/>
  <c r="X42" i="3"/>
  <c r="Z58" i="3"/>
  <c r="D27" i="3"/>
  <c r="K6" i="3"/>
  <c r="Z15" i="3"/>
  <c r="Z24" i="3"/>
  <c r="C25" i="3"/>
  <c r="K34" i="3"/>
  <c r="Z7" i="3"/>
  <c r="D11" i="3"/>
  <c r="D25" i="3"/>
  <c r="X34" i="3"/>
  <c r="R34" i="3"/>
  <c r="Z34" i="3"/>
  <c r="D13" i="3"/>
  <c r="D14" i="3"/>
  <c r="K12" i="3"/>
  <c r="M12" i="3" s="1"/>
  <c r="Z11" i="3"/>
  <c r="K10" i="3"/>
  <c r="D10" i="3"/>
  <c r="Z10" i="3"/>
  <c r="K7" i="3"/>
  <c r="D8" i="3"/>
  <c r="K5" i="3"/>
  <c r="D5" i="3"/>
  <c r="Z5" i="3"/>
  <c r="D3" i="3"/>
  <c r="K2" i="3"/>
  <c r="M3" i="3" s="1"/>
  <c r="T62" i="3"/>
  <c r="X62" i="3"/>
  <c r="R27" i="3"/>
  <c r="Z18" i="3"/>
  <c r="R29" i="3"/>
  <c r="Z4" i="3"/>
  <c r="D12" i="3"/>
  <c r="Z20" i="3"/>
  <c r="T46" i="3"/>
  <c r="K29" i="3"/>
  <c r="C34" i="3"/>
  <c r="K58" i="3"/>
  <c r="K62" i="3"/>
  <c r="K27" i="3"/>
  <c r="V27" i="3" s="1"/>
  <c r="X27" i="3"/>
  <c r="Z14" i="3"/>
  <c r="D15" i="3"/>
  <c r="Z27" i="3"/>
  <c r="T34" i="3"/>
  <c r="D29" i="3"/>
  <c r="D46" i="3"/>
  <c r="D62" i="3"/>
  <c r="T29" i="3"/>
  <c r="X29" i="3"/>
  <c r="D34" i="3"/>
  <c r="K46" i="3"/>
  <c r="X58" i="3"/>
  <c r="Z62" i="3"/>
  <c r="Z50" i="2"/>
  <c r="AA50" i="2"/>
  <c r="Z45" i="2"/>
  <c r="AA45" i="2"/>
  <c r="Z34" i="2"/>
  <c r="AA34" i="2"/>
  <c r="Z44" i="2"/>
  <c r="AA44" i="2"/>
  <c r="Z30" i="2"/>
  <c r="AA30" i="2"/>
  <c r="Z39" i="2"/>
  <c r="AA39" i="2"/>
  <c r="Z47" i="2"/>
  <c r="AA47" i="2"/>
  <c r="Z55" i="2"/>
  <c r="AA55" i="2"/>
  <c r="Z63" i="2"/>
  <c r="AA63" i="2"/>
  <c r="Z40" i="2"/>
  <c r="AA40" i="2"/>
  <c r="Z60" i="2"/>
  <c r="AA60" i="2"/>
  <c r="Z64" i="2"/>
  <c r="AA64" i="2"/>
  <c r="Z42" i="2"/>
  <c r="AA42" i="2"/>
  <c r="Z23" i="2"/>
  <c r="AA23" i="2"/>
  <c r="Z37" i="2"/>
  <c r="AA37" i="2"/>
  <c r="Z61" i="2"/>
  <c r="AA61" i="2"/>
  <c r="Z22" i="2"/>
  <c r="AA22" i="2"/>
  <c r="Z26" i="2"/>
  <c r="AA26" i="2"/>
  <c r="Z52" i="2"/>
  <c r="AA52" i="2"/>
  <c r="Z62" i="2"/>
  <c r="AA62" i="2"/>
  <c r="Z54" i="2"/>
  <c r="AA54" i="2"/>
  <c r="Z66" i="2"/>
  <c r="AA66" i="2"/>
  <c r="Z24" i="2"/>
  <c r="AA24" i="2"/>
  <c r="Z20" i="2"/>
  <c r="Z58" i="2"/>
  <c r="AA58" i="2"/>
  <c r="Z36" i="2"/>
  <c r="AA36" i="2"/>
  <c r="Z38" i="2"/>
  <c r="AA38" i="2"/>
  <c r="Z28" i="2"/>
  <c r="AA28" i="2"/>
  <c r="Z53" i="2"/>
  <c r="AA53" i="2"/>
  <c r="Z25" i="2"/>
  <c r="AA25" i="2"/>
  <c r="Z21" i="2"/>
  <c r="AA21" i="2"/>
  <c r="Z29" i="2"/>
  <c r="AA29" i="2"/>
  <c r="Z32" i="2"/>
  <c r="AA32" i="2"/>
  <c r="Z41" i="2"/>
  <c r="AA41" i="2"/>
  <c r="Z49" i="2"/>
  <c r="AA49" i="2"/>
  <c r="Z57" i="2"/>
  <c r="AA57" i="2"/>
  <c r="Z65" i="2"/>
  <c r="AA65" i="2"/>
  <c r="Z56" i="2"/>
  <c r="AA56" i="2"/>
  <c r="Z35" i="2"/>
  <c r="AA35" i="2"/>
  <c r="Z43" i="2"/>
  <c r="AA43" i="2"/>
  <c r="Z51" i="2"/>
  <c r="AA51" i="2"/>
  <c r="Z59" i="2"/>
  <c r="AA59" i="2"/>
  <c r="Z67" i="2"/>
  <c r="AA67" i="2"/>
  <c r="Z31" i="2"/>
  <c r="AA31" i="2"/>
  <c r="Z48" i="2"/>
  <c r="AA48" i="2"/>
  <c r="Z46" i="2"/>
  <c r="AA46" i="2"/>
  <c r="C29" i="3"/>
  <c r="M4" i="3"/>
  <c r="C62" i="3"/>
  <c r="Z52" i="3"/>
  <c r="X52" i="3"/>
  <c r="K52" i="3"/>
  <c r="D52" i="3"/>
  <c r="C52" i="3"/>
  <c r="T52" i="3"/>
  <c r="R52" i="3"/>
  <c r="X48" i="3"/>
  <c r="D48" i="3"/>
  <c r="C48" i="3"/>
  <c r="Z48" i="3"/>
  <c r="K48" i="3"/>
  <c r="R48" i="3"/>
  <c r="T48" i="3"/>
  <c r="X32" i="3"/>
  <c r="Z32" i="3"/>
  <c r="D32" i="3"/>
  <c r="C32" i="3"/>
  <c r="K32" i="3"/>
  <c r="T32" i="3"/>
  <c r="R32" i="3"/>
  <c r="D33" i="3"/>
  <c r="C33" i="3"/>
  <c r="Z41" i="3"/>
  <c r="X41" i="3"/>
  <c r="D41" i="3"/>
  <c r="C41" i="3"/>
  <c r="K41" i="3"/>
  <c r="T41" i="3"/>
  <c r="Z49" i="3"/>
  <c r="X49" i="3"/>
  <c r="D49" i="3"/>
  <c r="C49" i="3"/>
  <c r="K49" i="3"/>
  <c r="T49" i="3"/>
  <c r="Z57" i="3"/>
  <c r="D57" i="3"/>
  <c r="C57" i="3"/>
  <c r="K57" i="3"/>
  <c r="X57" i="3"/>
  <c r="T57" i="3"/>
  <c r="Z65" i="3"/>
  <c r="X65" i="3"/>
  <c r="D65" i="3"/>
  <c r="C65" i="3"/>
  <c r="K65" i="3"/>
  <c r="T65" i="3"/>
  <c r="Z38" i="3"/>
  <c r="D38" i="3"/>
  <c r="C38" i="3"/>
  <c r="K38" i="3"/>
  <c r="X38" i="3"/>
  <c r="R38" i="3"/>
  <c r="T38" i="3"/>
  <c r="D42" i="3"/>
  <c r="C46" i="3"/>
  <c r="Z50" i="3"/>
  <c r="X50" i="3"/>
  <c r="D50" i="3"/>
  <c r="C50" i="3"/>
  <c r="K50" i="3"/>
  <c r="T50" i="3"/>
  <c r="R50" i="3"/>
  <c r="Z56" i="3"/>
  <c r="X56" i="3"/>
  <c r="D56" i="3"/>
  <c r="C56" i="3"/>
  <c r="K56" i="3"/>
  <c r="T56" i="3"/>
  <c r="R56" i="3"/>
  <c r="R65" i="3"/>
  <c r="Z30" i="3"/>
  <c r="X30" i="3"/>
  <c r="D30" i="3"/>
  <c r="C30" i="3"/>
  <c r="K30" i="3"/>
  <c r="T30" i="3"/>
  <c r="X39" i="3"/>
  <c r="Z39" i="3"/>
  <c r="D39" i="3"/>
  <c r="C39" i="3"/>
  <c r="K39" i="3"/>
  <c r="T39" i="3"/>
  <c r="R39" i="3"/>
  <c r="X47" i="3"/>
  <c r="Z47" i="3"/>
  <c r="D47" i="3"/>
  <c r="C47" i="3"/>
  <c r="K47" i="3"/>
  <c r="R47" i="3"/>
  <c r="T47" i="3"/>
  <c r="X55" i="3"/>
  <c r="Z55" i="3"/>
  <c r="D55" i="3"/>
  <c r="C55" i="3"/>
  <c r="K55" i="3"/>
  <c r="T55" i="3"/>
  <c r="R55" i="3"/>
  <c r="X63" i="3"/>
  <c r="Z63" i="3"/>
  <c r="D63" i="3"/>
  <c r="C63" i="3"/>
  <c r="K63" i="3"/>
  <c r="R63" i="3"/>
  <c r="T63" i="3"/>
  <c r="R45" i="3"/>
  <c r="Z19" i="3"/>
  <c r="D19" i="3"/>
  <c r="K19" i="3"/>
  <c r="M18" i="3"/>
  <c r="X36" i="3"/>
  <c r="Z36" i="3"/>
  <c r="D36" i="3"/>
  <c r="C36" i="3"/>
  <c r="K36" i="3"/>
  <c r="T36" i="3"/>
  <c r="R36" i="3"/>
  <c r="X64" i="3"/>
  <c r="D64" i="3"/>
  <c r="C64" i="3"/>
  <c r="Z64" i="3"/>
  <c r="K64" i="3"/>
  <c r="T64" i="3"/>
  <c r="R64" i="3"/>
  <c r="C58" i="3"/>
  <c r="R49" i="3"/>
  <c r="M15" i="3"/>
  <c r="X40" i="3"/>
  <c r="Z40" i="3"/>
  <c r="D40" i="3"/>
  <c r="C40" i="3"/>
  <c r="K40" i="3"/>
  <c r="R40" i="3"/>
  <c r="T40" i="3"/>
  <c r="X60" i="3"/>
  <c r="Z60" i="3"/>
  <c r="K60" i="3"/>
  <c r="D60" i="3"/>
  <c r="C60" i="3"/>
  <c r="R60" i="3"/>
  <c r="T60" i="3"/>
  <c r="X31" i="3"/>
  <c r="Z31" i="3"/>
  <c r="D31" i="3"/>
  <c r="C31" i="3"/>
  <c r="K31" i="3"/>
  <c r="R31" i="3"/>
  <c r="T31" i="3"/>
  <c r="R57" i="3"/>
  <c r="R41" i="3"/>
  <c r="X28" i="3"/>
  <c r="Z28" i="3"/>
  <c r="D28" i="3"/>
  <c r="C28" i="3"/>
  <c r="K28" i="3"/>
  <c r="T28" i="3"/>
  <c r="R28" i="3"/>
  <c r="Z37" i="3"/>
  <c r="X37" i="3"/>
  <c r="D37" i="3"/>
  <c r="C37" i="3"/>
  <c r="K37" i="3"/>
  <c r="R37" i="3"/>
  <c r="T37" i="3"/>
  <c r="Z45" i="3"/>
  <c r="X45" i="3"/>
  <c r="D45" i="3"/>
  <c r="C45" i="3"/>
  <c r="K45" i="3"/>
  <c r="T45" i="3"/>
  <c r="Z53" i="3"/>
  <c r="X53" i="3"/>
  <c r="D53" i="3"/>
  <c r="C53" i="3"/>
  <c r="K53" i="3"/>
  <c r="T53" i="3"/>
  <c r="Z61" i="3"/>
  <c r="D61" i="3"/>
  <c r="C61" i="3"/>
  <c r="X61" i="3"/>
  <c r="K61" i="3"/>
  <c r="T61" i="3"/>
  <c r="Z54" i="3"/>
  <c r="X54" i="3"/>
  <c r="D54" i="3"/>
  <c r="C54" i="3"/>
  <c r="K54" i="3"/>
  <c r="R54" i="3"/>
  <c r="T54" i="3"/>
  <c r="D58" i="3"/>
  <c r="Z66" i="3"/>
  <c r="X66" i="3"/>
  <c r="D66" i="3"/>
  <c r="C66" i="3"/>
  <c r="K66" i="3"/>
  <c r="T66" i="3"/>
  <c r="R66" i="3"/>
  <c r="R61" i="3"/>
  <c r="X44" i="3"/>
  <c r="Z44" i="3"/>
  <c r="D44" i="3"/>
  <c r="C44" i="3"/>
  <c r="K44" i="3"/>
  <c r="R44" i="3"/>
  <c r="T44" i="3"/>
  <c r="X35" i="3"/>
  <c r="Z35" i="3"/>
  <c r="D35" i="3"/>
  <c r="C35" i="3"/>
  <c r="K35" i="3"/>
  <c r="R35" i="3"/>
  <c r="T35" i="3"/>
  <c r="X43" i="3"/>
  <c r="Z43" i="3"/>
  <c r="D43" i="3"/>
  <c r="C43" i="3"/>
  <c r="K43" i="3"/>
  <c r="T43" i="3"/>
  <c r="R43" i="3"/>
  <c r="X51" i="3"/>
  <c r="Z51" i="3"/>
  <c r="D51" i="3"/>
  <c r="C51" i="3"/>
  <c r="K51" i="3"/>
  <c r="R51" i="3"/>
  <c r="T51" i="3"/>
  <c r="X59" i="3"/>
  <c r="Z59" i="3"/>
  <c r="D59" i="3"/>
  <c r="C59" i="3"/>
  <c r="K59" i="3"/>
  <c r="T59" i="3"/>
  <c r="R59" i="3"/>
  <c r="X67" i="3"/>
  <c r="Z67" i="3"/>
  <c r="D67" i="3"/>
  <c r="C67" i="3"/>
  <c r="K67" i="3"/>
  <c r="R67" i="3"/>
  <c r="T67" i="3"/>
  <c r="U60" i="3" l="1"/>
  <c r="V60" i="3"/>
  <c r="U50" i="3"/>
  <c r="V50" i="3"/>
  <c r="V51" i="3"/>
  <c r="U51" i="3"/>
  <c r="U40" i="3"/>
  <c r="V40" i="3"/>
  <c r="U55" i="3"/>
  <c r="V55" i="3"/>
  <c r="U30" i="3"/>
  <c r="V30" i="3"/>
  <c r="U56" i="3"/>
  <c r="V56" i="3"/>
  <c r="V41" i="3"/>
  <c r="U41" i="3"/>
  <c r="U48" i="3"/>
  <c r="V48" i="3"/>
  <c r="U46" i="3"/>
  <c r="V46" i="3"/>
  <c r="U29" i="3"/>
  <c r="V29" i="3"/>
  <c r="V43" i="3"/>
  <c r="U43" i="3"/>
  <c r="U45" i="3"/>
  <c r="V45" i="3"/>
  <c r="U47" i="3"/>
  <c r="V47" i="3"/>
  <c r="U42" i="3"/>
  <c r="V42" i="3"/>
  <c r="U59" i="3"/>
  <c r="V59" i="3"/>
  <c r="U44" i="3"/>
  <c r="V44" i="3"/>
  <c r="U66" i="3"/>
  <c r="V66" i="3"/>
  <c r="U54" i="3"/>
  <c r="V54" i="3"/>
  <c r="U53" i="3"/>
  <c r="V53" i="3"/>
  <c r="U28" i="3"/>
  <c r="V28" i="3"/>
  <c r="U36" i="3"/>
  <c r="V36" i="3"/>
  <c r="V63" i="3"/>
  <c r="U63" i="3"/>
  <c r="U38" i="3"/>
  <c r="V38" i="3"/>
  <c r="V57" i="3"/>
  <c r="U57" i="3"/>
  <c r="U32" i="3"/>
  <c r="V32" i="3"/>
  <c r="U52" i="3"/>
  <c r="V52" i="3"/>
  <c r="U62" i="3"/>
  <c r="V62" i="3"/>
  <c r="U27" i="3"/>
  <c r="V61" i="3"/>
  <c r="U61" i="3"/>
  <c r="U67" i="3"/>
  <c r="V67" i="3"/>
  <c r="V35" i="3"/>
  <c r="U35" i="3"/>
  <c r="V37" i="3"/>
  <c r="U37" i="3"/>
  <c r="V31" i="3"/>
  <c r="U31" i="3"/>
  <c r="U64" i="3"/>
  <c r="V64" i="3"/>
  <c r="V39" i="3"/>
  <c r="U39" i="3"/>
  <c r="V65" i="3"/>
  <c r="U65" i="3"/>
  <c r="V49" i="3"/>
  <c r="U49" i="3"/>
  <c r="U58" i="3"/>
  <c r="V58" i="3"/>
  <c r="U34" i="3"/>
  <c r="V34" i="3"/>
  <c r="V26" i="3"/>
  <c r="M34" i="3"/>
  <c r="L68" i="3"/>
  <c r="M68" i="3"/>
  <c r="M21" i="3"/>
  <c r="M27" i="3"/>
  <c r="L27" i="3"/>
  <c r="L21" i="3"/>
  <c r="M42" i="3"/>
  <c r="M17" i="3"/>
  <c r="L26" i="3"/>
  <c r="M10" i="3"/>
  <c r="M9" i="3"/>
  <c r="M24" i="3"/>
  <c r="M7" i="3"/>
  <c r="M13" i="3"/>
  <c r="L25" i="3"/>
  <c r="M26" i="3"/>
  <c r="M22" i="3"/>
  <c r="M11" i="3"/>
  <c r="L22" i="3"/>
  <c r="M8" i="3"/>
  <c r="L23" i="3"/>
  <c r="M23" i="3"/>
  <c r="L58" i="3"/>
  <c r="L46" i="3"/>
  <c r="M25" i="3"/>
  <c r="M6" i="3"/>
  <c r="L34" i="3"/>
  <c r="M5" i="3"/>
  <c r="M62" i="3"/>
  <c r="M46" i="3"/>
  <c r="M28" i="3"/>
  <c r="L28" i="3"/>
  <c r="L29" i="3"/>
  <c r="L67" i="3"/>
  <c r="M67" i="3"/>
  <c r="L35" i="3"/>
  <c r="M35" i="3"/>
  <c r="M66" i="3"/>
  <c r="L66" i="3"/>
  <c r="L36" i="3"/>
  <c r="M36" i="3"/>
  <c r="L55" i="3"/>
  <c r="M55" i="3"/>
  <c r="M65" i="3"/>
  <c r="L65" i="3"/>
  <c r="M49" i="3"/>
  <c r="L49" i="3"/>
  <c r="L41" i="3"/>
  <c r="L42" i="3"/>
  <c r="M41" i="3"/>
  <c r="M52" i="3"/>
  <c r="L52" i="3"/>
  <c r="M54" i="3"/>
  <c r="L54" i="3"/>
  <c r="L64" i="3"/>
  <c r="M64" i="3"/>
  <c r="M63" i="3"/>
  <c r="L63" i="3"/>
  <c r="M29" i="3"/>
  <c r="L61" i="3"/>
  <c r="L62" i="3"/>
  <c r="M61" i="3"/>
  <c r="L53" i="3"/>
  <c r="M53" i="3"/>
  <c r="L45" i="3"/>
  <c r="M45" i="3"/>
  <c r="M40" i="3"/>
  <c r="L40" i="3"/>
  <c r="M47" i="3"/>
  <c r="L47" i="3"/>
  <c r="M50" i="3"/>
  <c r="L50" i="3"/>
  <c r="M38" i="3"/>
  <c r="L38" i="3"/>
  <c r="M57" i="3"/>
  <c r="L57" i="3"/>
  <c r="M58" i="3"/>
  <c r="M48" i="3"/>
  <c r="L48" i="3"/>
  <c r="L43" i="3"/>
  <c r="M43" i="3"/>
  <c r="M19" i="3"/>
  <c r="M20" i="3"/>
  <c r="M33" i="3"/>
  <c r="L32" i="3"/>
  <c r="M32" i="3"/>
  <c r="L33" i="3"/>
  <c r="L59" i="3"/>
  <c r="M59" i="3"/>
  <c r="L51" i="3"/>
  <c r="M51" i="3"/>
  <c r="L44" i="3"/>
  <c r="M44" i="3"/>
  <c r="L37" i="3"/>
  <c r="M37" i="3"/>
  <c r="L31" i="3"/>
  <c r="M31" i="3"/>
  <c r="L60" i="3"/>
  <c r="M60" i="3"/>
  <c r="M39" i="3"/>
  <c r="L39" i="3"/>
  <c r="M30" i="3"/>
  <c r="L30" i="3"/>
  <c r="L56" i="3"/>
  <c r="M56" i="3"/>
</calcChain>
</file>

<file path=xl/sharedStrings.xml><?xml version="1.0" encoding="utf-8"?>
<sst xmlns="http://schemas.openxmlformats.org/spreadsheetml/2006/main" count="386" uniqueCount="72">
  <si>
    <t>data</t>
  </si>
  <si>
    <t>stato</t>
  </si>
  <si>
    <t>ricoverati_con_sintomi</t>
  </si>
  <si>
    <t>terapia_intensiva</t>
  </si>
  <si>
    <t>totale_ospedalizzati</t>
  </si>
  <si>
    <t>isolamento_domiciliare</t>
  </si>
  <si>
    <t>totale_positivi</t>
  </si>
  <si>
    <t>variazione_totale_positivi</t>
  </si>
  <si>
    <t>nuovi_positivi</t>
  </si>
  <si>
    <t>dimessi_guariti</t>
  </si>
  <si>
    <t>deceduti</t>
  </si>
  <si>
    <t>totale_casi</t>
  </si>
  <si>
    <t>tamponi</t>
  </si>
  <si>
    <t>ITA</t>
  </si>
  <si>
    <t>Data</t>
  </si>
  <si>
    <t>Marche</t>
  </si>
  <si>
    <t>Umbria</t>
  </si>
  <si>
    <t>Piemonte</t>
  </si>
  <si>
    <t>Valle D'Aosta</t>
  </si>
  <si>
    <t>Liguria</t>
  </si>
  <si>
    <t>Lombardia</t>
  </si>
  <si>
    <t>Trentino Alto Adige</t>
  </si>
  <si>
    <t>Friuli Venezia Giulia</t>
  </si>
  <si>
    <t>veneto</t>
  </si>
  <si>
    <t>Emilia Romagna</t>
  </si>
  <si>
    <t>Toscana</t>
  </si>
  <si>
    <t>Lazio</t>
  </si>
  <si>
    <t>Abruzzo</t>
  </si>
  <si>
    <t>Molise</t>
  </si>
  <si>
    <t>Puglia</t>
  </si>
  <si>
    <t>Campania</t>
  </si>
  <si>
    <t>Basilicata</t>
  </si>
  <si>
    <t>Calabria</t>
  </si>
  <si>
    <t>Sicilia</t>
  </si>
  <si>
    <t>Sardegna</t>
  </si>
  <si>
    <t>Guariti</t>
  </si>
  <si>
    <t>Deceduti</t>
  </si>
  <si>
    <t>Cumulata</t>
  </si>
  <si>
    <t>Totale positivi</t>
  </si>
  <si>
    <t>Tot. Positivi</t>
  </si>
  <si>
    <t>Tot Guariti</t>
  </si>
  <si>
    <t>Tot. Deceduti</t>
  </si>
  <si>
    <t>∆%</t>
  </si>
  <si>
    <t>Ricoverati con sintomi</t>
  </si>
  <si>
    <t>In terapia intensiva</t>
  </si>
  <si>
    <t>Isolamento domiciliare</t>
  </si>
  <si>
    <t>TOT Ospedalizzati</t>
  </si>
  <si>
    <t>% Ospedalizzati</t>
  </si>
  <si>
    <t>% in Isolamento</t>
  </si>
  <si>
    <t>% moralità</t>
  </si>
  <si>
    <t>% sopravvivenza</t>
  </si>
  <si>
    <t>-</t>
  </si>
  <si>
    <t>N° tamponi effettuati</t>
  </si>
  <si>
    <t>∆ Assoluto Cumulata</t>
  </si>
  <si>
    <t>∆ Assoluta Positivi</t>
  </si>
  <si>
    <t>∆ % Positivi</t>
  </si>
  <si>
    <t>∆% Guariti</t>
  </si>
  <si>
    <t>∆ Assoluta Guariti</t>
  </si>
  <si>
    <t>∆% Deceduti</t>
  </si>
  <si>
    <t>∆ Assoluta Deceduti</t>
  </si>
  <si>
    <t>% positivi su n° tamponi effettuati</t>
  </si>
  <si>
    <t>Popolazione italiana</t>
  </si>
  <si>
    <t>% contagiati sul tot. Dell popolazione italiana</t>
  </si>
  <si>
    <t>% Guariti</t>
  </si>
  <si>
    <t>% Decessi</t>
  </si>
  <si>
    <t>% Contagiati</t>
  </si>
  <si>
    <t>∆ Giornaliero nuovi positivi</t>
  </si>
  <si>
    <t>∆ Giornaliero guariti</t>
  </si>
  <si>
    <t>∆Giornaliero deceduti</t>
  </si>
  <si>
    <t>∆ Giornaliero dei contagi</t>
  </si>
  <si>
    <t>% terapia intensiva</t>
  </si>
  <si>
    <t>Colonna1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</si>
</sst>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3C4043"/>
      <name val="Arial"/>
      <family val="2"/>
    </font>
    <font>
      <sz val="11"/>
      <color rgb="FFFF0000"/>
      <name val="Calibri"/>
      <family val="2"/>
      <scheme val="minor"/>
    </font>
    <font>
      <sz val="9"/>
      <color rgb="FF404041"/>
      <name val="Arial"/>
      <family val="2"/>
    </font>
    <font>
      <sz val="11"/>
      <color rgb="FF24292E"/>
      <name val="Calibri"/>
      <family val="2"/>
      <scheme val="minor"/>
    </font>
    <font>
      <sz val="8"/>
      <color rgb="FF212121"/>
      <name val="Segoe UI"/>
      <family val="2"/>
    </font>
    <font>
      <sz val="7"/>
      <color rgb="FF24292E"/>
      <name val="Segoe U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2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 wrapText="1"/>
    </xf>
    <xf numFmtId="0" fontId="2" fillId="0" borderId="0" xfId="1" applyNumberFormat="1" applyFon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9" fontId="0" fillId="0" borderId="0" xfId="1" applyFont="1"/>
    <xf numFmtId="0" fontId="0" fillId="0" borderId="0" xfId="0" applyNumberFormat="1"/>
    <xf numFmtId="0" fontId="0" fillId="0" borderId="0" xfId="1" applyNumberFormat="1" applyFont="1"/>
    <xf numFmtId="0" fontId="2" fillId="0" borderId="0" xfId="0" applyNumberFormat="1" applyFont="1"/>
    <xf numFmtId="0" fontId="5" fillId="0" borderId="0" xfId="0" applyFont="1"/>
    <xf numFmtId="3" fontId="5" fillId="0" borderId="0" xfId="0" applyNumberFormat="1" applyFont="1"/>
    <xf numFmtId="14" fontId="4" fillId="0" borderId="0" xfId="0" applyNumberFormat="1" applyFont="1"/>
    <xf numFmtId="0" fontId="4" fillId="0" borderId="0" xfId="0" applyFont="1"/>
    <xf numFmtId="9" fontId="4" fillId="0" borderId="0" xfId="1" applyFont="1"/>
    <xf numFmtId="0" fontId="4" fillId="0" borderId="0" xfId="1" applyNumberFormat="1" applyFont="1"/>
    <xf numFmtId="0" fontId="7" fillId="0" borderId="0" xfId="0" applyFont="1"/>
    <xf numFmtId="3" fontId="7" fillId="0" borderId="0" xfId="0" applyNumberFormat="1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</cellXfs>
  <cellStyles count="2">
    <cellStyle name="Normale" xfId="0" builtinId="0"/>
    <cellStyle name="Percentuale" xfId="1" builtinId="5"/>
  </cellStyles>
  <dxfs count="50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C4043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Statistiche!$G$1</c:f>
              <c:strCache>
                <c:ptCount val="1"/>
                <c:pt idx="0">
                  <c:v>∆ Assoluta Guariti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1.8359333769605876E-3"/>
                  <c:y val="-0.36515711978310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Statistiche!$A$2:$A$87</c:f>
              <c:numCache>
                <c:formatCode>m/d/yyyy</c:formatCode>
                <c:ptCount val="8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f>Statistiche!$G$2:$G$87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42</c:v>
                </c:pt>
                <c:pt idx="28">
                  <c:v>1</c:v>
                </c:pt>
                <c:pt idx="29">
                  <c:v>4</c:v>
                </c:pt>
                <c:pt idx="30">
                  <c:v>33</c:v>
                </c:pt>
                <c:pt idx="31">
                  <c:v>66</c:v>
                </c:pt>
                <c:pt idx="32">
                  <c:v>11</c:v>
                </c:pt>
                <c:pt idx="33">
                  <c:v>116</c:v>
                </c:pt>
                <c:pt idx="34">
                  <c:v>138</c:v>
                </c:pt>
                <c:pt idx="35">
                  <c:v>109</c:v>
                </c:pt>
                <c:pt idx="36">
                  <c:v>66</c:v>
                </c:pt>
                <c:pt idx="37">
                  <c:v>33</c:v>
                </c:pt>
                <c:pt idx="38">
                  <c:v>102</c:v>
                </c:pt>
                <c:pt idx="39">
                  <c:v>280</c:v>
                </c:pt>
                <c:pt idx="40">
                  <c:v>41</c:v>
                </c:pt>
                <c:pt idx="41">
                  <c:v>213</c:v>
                </c:pt>
                <c:pt idx="42">
                  <c:v>181</c:v>
                </c:pt>
                <c:pt idx="43">
                  <c:v>527</c:v>
                </c:pt>
                <c:pt idx="44">
                  <c:v>369</c:v>
                </c:pt>
                <c:pt idx="45">
                  <c:v>414</c:v>
                </c:pt>
                <c:pt idx="46">
                  <c:v>192</c:v>
                </c:pt>
                <c:pt idx="47">
                  <c:v>1084</c:v>
                </c:pt>
                <c:pt idx="48">
                  <c:v>415</c:v>
                </c:pt>
                <c:pt idx="49">
                  <c:v>689</c:v>
                </c:pt>
                <c:pt idx="50">
                  <c:v>943</c:v>
                </c:pt>
                <c:pt idx="51">
                  <c:v>952</c:v>
                </c:pt>
                <c:pt idx="52">
                  <c:v>408</c:v>
                </c:pt>
                <c:pt idx="53">
                  <c:v>894</c:v>
                </c:pt>
                <c:pt idx="54">
                  <c:v>1036</c:v>
                </c:pt>
                <c:pt idx="55">
                  <c:v>999</c:v>
                </c:pt>
                <c:pt idx="56">
                  <c:v>589</c:v>
                </c:pt>
                <c:pt idx="57">
                  <c:v>1434</c:v>
                </c:pt>
                <c:pt idx="58">
                  <c:v>646</c:v>
                </c:pt>
                <c:pt idx="59">
                  <c:v>1590</c:v>
                </c:pt>
                <c:pt idx="60">
                  <c:v>1109</c:v>
                </c:pt>
                <c:pt idx="61">
                  <c:v>1118</c:v>
                </c:pt>
                <c:pt idx="62">
                  <c:v>1431</c:v>
                </c:pt>
                <c:pt idx="63">
                  <c:v>1480</c:v>
                </c:pt>
                <c:pt idx="64">
                  <c:v>1238</c:v>
                </c:pt>
                <c:pt idx="65">
                  <c:v>819</c:v>
                </c:pt>
                <c:pt idx="66">
                  <c:v>1022</c:v>
                </c:pt>
                <c:pt idx="67">
                  <c:v>1555</c:v>
                </c:pt>
                <c:pt idx="68">
                  <c:v>2099</c:v>
                </c:pt>
                <c:pt idx="69">
                  <c:v>1979</c:v>
                </c:pt>
                <c:pt idx="70">
                  <c:v>1985</c:v>
                </c:pt>
                <c:pt idx="71">
                  <c:v>2079</c:v>
                </c:pt>
                <c:pt idx="72">
                  <c:v>1677</c:v>
                </c:pt>
                <c:pt idx="73">
                  <c:v>1224</c:v>
                </c:pt>
                <c:pt idx="74">
                  <c:v>1695</c:v>
                </c:pt>
                <c:pt idx="75">
                  <c:v>962</c:v>
                </c:pt>
                <c:pt idx="76">
                  <c:v>2072</c:v>
                </c:pt>
                <c:pt idx="77">
                  <c:v>2563</c:v>
                </c:pt>
                <c:pt idx="78">
                  <c:v>2200</c:v>
                </c:pt>
                <c:pt idx="79">
                  <c:v>2128</c:v>
                </c:pt>
                <c:pt idx="80">
                  <c:v>1822</c:v>
                </c:pt>
                <c:pt idx="81">
                  <c:v>2723</c:v>
                </c:pt>
                <c:pt idx="82">
                  <c:v>2943</c:v>
                </c:pt>
                <c:pt idx="83">
                  <c:v>3033</c:v>
                </c:pt>
                <c:pt idx="84">
                  <c:v>2922</c:v>
                </c:pt>
                <c:pt idx="85">
                  <c:v>2622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2-4D1A-BC32-C8E4698991BC}"/>
            </c:ext>
          </c:extLst>
        </c:ser>
        <c:ser>
          <c:idx val="1"/>
          <c:order val="1"/>
          <c:tx>
            <c:strRef>
              <c:f>Statistiche!$J$1</c:f>
              <c:strCache>
                <c:ptCount val="1"/>
                <c:pt idx="0">
                  <c:v>∆ Assoluta Deceduti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ash"/>
                <a:headEnd type="stealth"/>
                <a:tailEnd type="triangle"/>
              </a:ln>
              <a:effectLst/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Statistiche!$A$2:$A$87</c:f>
              <c:numCache>
                <c:formatCode>m/d/yyyy</c:formatCode>
                <c:ptCount val="8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f>Statistiche!$J$2:$J$87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18</c:v>
                </c:pt>
                <c:pt idx="32">
                  <c:v>27</c:v>
                </c:pt>
                <c:pt idx="33">
                  <c:v>28</c:v>
                </c:pt>
                <c:pt idx="34">
                  <c:v>41</c:v>
                </c:pt>
                <c:pt idx="35">
                  <c:v>49</c:v>
                </c:pt>
                <c:pt idx="36">
                  <c:v>36</c:v>
                </c:pt>
                <c:pt idx="37">
                  <c:v>133</c:v>
                </c:pt>
                <c:pt idx="38">
                  <c:v>97</c:v>
                </c:pt>
                <c:pt idx="39">
                  <c:v>168</c:v>
                </c:pt>
                <c:pt idx="40">
                  <c:v>196</c:v>
                </c:pt>
                <c:pt idx="41">
                  <c:v>189</c:v>
                </c:pt>
                <c:pt idx="42">
                  <c:v>250</c:v>
                </c:pt>
                <c:pt idx="43">
                  <c:v>175</c:v>
                </c:pt>
                <c:pt idx="44">
                  <c:v>368</c:v>
                </c:pt>
                <c:pt idx="45">
                  <c:v>349</c:v>
                </c:pt>
                <c:pt idx="46">
                  <c:v>345</c:v>
                </c:pt>
                <c:pt idx="47">
                  <c:v>475</c:v>
                </c:pt>
                <c:pt idx="48">
                  <c:v>427</c:v>
                </c:pt>
                <c:pt idx="49">
                  <c:v>627</c:v>
                </c:pt>
                <c:pt idx="50">
                  <c:v>793</c:v>
                </c:pt>
                <c:pt idx="51">
                  <c:v>651</c:v>
                </c:pt>
                <c:pt idx="52">
                  <c:v>601</c:v>
                </c:pt>
                <c:pt idx="53">
                  <c:v>743</c:v>
                </c:pt>
                <c:pt idx="54">
                  <c:v>683</c:v>
                </c:pt>
                <c:pt idx="55">
                  <c:v>662</c:v>
                </c:pt>
                <c:pt idx="56">
                  <c:v>969</c:v>
                </c:pt>
                <c:pt idx="57">
                  <c:v>889</c:v>
                </c:pt>
                <c:pt idx="58">
                  <c:v>756</c:v>
                </c:pt>
                <c:pt idx="59">
                  <c:v>812</c:v>
                </c:pt>
                <c:pt idx="60">
                  <c:v>837</c:v>
                </c:pt>
                <c:pt idx="61">
                  <c:v>727</c:v>
                </c:pt>
                <c:pt idx="62">
                  <c:v>760</c:v>
                </c:pt>
                <c:pt idx="63">
                  <c:v>766</c:v>
                </c:pt>
                <c:pt idx="64">
                  <c:v>681</c:v>
                </c:pt>
                <c:pt idx="65">
                  <c:v>525</c:v>
                </c:pt>
                <c:pt idx="66">
                  <c:v>636</c:v>
                </c:pt>
                <c:pt idx="67">
                  <c:v>604</c:v>
                </c:pt>
                <c:pt idx="68">
                  <c:v>542</c:v>
                </c:pt>
                <c:pt idx="69">
                  <c:v>610</c:v>
                </c:pt>
                <c:pt idx="70">
                  <c:v>570</c:v>
                </c:pt>
                <c:pt idx="71">
                  <c:v>619</c:v>
                </c:pt>
                <c:pt idx="72">
                  <c:v>431</c:v>
                </c:pt>
                <c:pt idx="73">
                  <c:v>566</c:v>
                </c:pt>
                <c:pt idx="74">
                  <c:v>602</c:v>
                </c:pt>
                <c:pt idx="75">
                  <c:v>578</c:v>
                </c:pt>
                <c:pt idx="76">
                  <c:v>525</c:v>
                </c:pt>
                <c:pt idx="77">
                  <c:v>575</c:v>
                </c:pt>
                <c:pt idx="78">
                  <c:v>482</c:v>
                </c:pt>
                <c:pt idx="79">
                  <c:v>433</c:v>
                </c:pt>
                <c:pt idx="80">
                  <c:v>454</c:v>
                </c:pt>
                <c:pt idx="81">
                  <c:v>534</c:v>
                </c:pt>
                <c:pt idx="82">
                  <c:v>437</c:v>
                </c:pt>
                <c:pt idx="83">
                  <c:v>464</c:v>
                </c:pt>
                <c:pt idx="84">
                  <c:v>420</c:v>
                </c:pt>
                <c:pt idx="85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2-4D1A-BC32-C8E4698991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7"/>
        <c:axId val="294410288"/>
        <c:axId val="969947568"/>
      </c:barChart>
      <c:lineChart>
        <c:grouping val="standard"/>
        <c:varyColors val="0"/>
        <c:ser>
          <c:idx val="2"/>
          <c:order val="2"/>
          <c:tx>
            <c:strRef>
              <c:f>Statistiche!$M$1</c:f>
              <c:strCache>
                <c:ptCount val="1"/>
                <c:pt idx="0">
                  <c:v>∆ Assoluto Cumulata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30061766046849775"/>
                  <c:y val="-9.2095389916751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Statistiche!$A$2:$A$87</c:f>
              <c:numCache>
                <c:formatCode>m/d/yyyy</c:formatCode>
                <c:ptCount val="8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f>Statistiche!$M$2:$M$87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70</c:v>
                </c:pt>
                <c:pt idx="24">
                  <c:v>85</c:v>
                </c:pt>
                <c:pt idx="25">
                  <c:v>104</c:v>
                </c:pt>
                <c:pt idx="26">
                  <c:v>82</c:v>
                </c:pt>
                <c:pt idx="27">
                  <c:v>297</c:v>
                </c:pt>
                <c:pt idx="28">
                  <c:v>243</c:v>
                </c:pt>
                <c:pt idx="29">
                  <c:v>252</c:v>
                </c:pt>
                <c:pt idx="30">
                  <c:v>604</c:v>
                </c:pt>
                <c:pt idx="31">
                  <c:v>84</c:v>
                </c:pt>
                <c:pt idx="32">
                  <c:v>607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6153</c:v>
                </c:pt>
                <c:pt idx="56">
                  <c:v>5914</c:v>
                </c:pt>
                <c:pt idx="57">
                  <c:v>6019</c:v>
                </c:pt>
                <c:pt idx="58">
                  <c:v>5247</c:v>
                </c:pt>
                <c:pt idx="59">
                  <c:v>4020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  <c:pt idx="78">
                  <c:v>3491</c:v>
                </c:pt>
                <c:pt idx="79">
                  <c:v>3047</c:v>
                </c:pt>
                <c:pt idx="80">
                  <c:v>2256</c:v>
                </c:pt>
                <c:pt idx="81">
                  <c:v>2729</c:v>
                </c:pt>
                <c:pt idx="82">
                  <c:v>3370</c:v>
                </c:pt>
                <c:pt idx="83">
                  <c:v>2646</c:v>
                </c:pt>
                <c:pt idx="84">
                  <c:v>3021</c:v>
                </c:pt>
                <c:pt idx="85">
                  <c:v>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2-4D1A-BC32-C8E4698991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4410288"/>
        <c:axId val="969947568"/>
      </c:lineChart>
      <c:dateAx>
        <c:axId val="29441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9947568"/>
        <c:crosses val="autoZero"/>
        <c:auto val="1"/>
        <c:lblOffset val="100"/>
        <c:baseTimeUnit val="days"/>
      </c:dateAx>
      <c:valAx>
        <c:axId val="9699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410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Statistiche!$B$1</c:f>
              <c:strCache>
                <c:ptCount val="1"/>
                <c:pt idx="0">
                  <c:v>Tot. 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Statistiche!$A$2:$A$87</c:f>
              <c:numCache>
                <c:formatCode>m/d/yyyy</c:formatCode>
                <c:ptCount val="8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f>Statistiche!$B$2:$B$87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16</c:v>
                </c:pt>
                <c:pt idx="22">
                  <c:v>74</c:v>
                </c:pt>
                <c:pt idx="23">
                  <c:v>141</c:v>
                </c:pt>
                <c:pt idx="24">
                  <c:v>221</c:v>
                </c:pt>
                <c:pt idx="25">
                  <c:v>322</c:v>
                </c:pt>
                <c:pt idx="26">
                  <c:v>400</c:v>
                </c:pt>
                <c:pt idx="27">
                  <c:v>650</c:v>
                </c:pt>
                <c:pt idx="28">
                  <c:v>888</c:v>
                </c:pt>
                <c:pt idx="29">
                  <c:v>1128</c:v>
                </c:pt>
                <c:pt idx="30">
                  <c:v>1694</c:v>
                </c:pt>
                <c:pt idx="31">
                  <c:v>1694</c:v>
                </c:pt>
                <c:pt idx="32">
                  <c:v>2263</c:v>
                </c:pt>
                <c:pt idx="33">
                  <c:v>2706</c:v>
                </c:pt>
                <c:pt idx="34">
                  <c:v>3296</c:v>
                </c:pt>
                <c:pt idx="35">
                  <c:v>3916</c:v>
                </c:pt>
                <c:pt idx="36">
                  <c:v>5061</c:v>
                </c:pt>
                <c:pt idx="37">
                  <c:v>6387</c:v>
                </c:pt>
                <c:pt idx="38">
                  <c:v>7985</c:v>
                </c:pt>
                <c:pt idx="39">
                  <c:v>8514</c:v>
                </c:pt>
                <c:pt idx="40">
                  <c:v>10590</c:v>
                </c:pt>
                <c:pt idx="41">
                  <c:v>12839</c:v>
                </c:pt>
                <c:pt idx="42">
                  <c:v>14955</c:v>
                </c:pt>
                <c:pt idx="43">
                  <c:v>17750</c:v>
                </c:pt>
                <c:pt idx="44">
                  <c:v>20603</c:v>
                </c:pt>
                <c:pt idx="45">
                  <c:v>23073</c:v>
                </c:pt>
                <c:pt idx="46">
                  <c:v>26062</c:v>
                </c:pt>
                <c:pt idx="47">
                  <c:v>28710</c:v>
                </c:pt>
                <c:pt idx="48">
                  <c:v>33190</c:v>
                </c:pt>
                <c:pt idx="49">
                  <c:v>37860</c:v>
                </c:pt>
                <c:pt idx="50">
                  <c:v>42681</c:v>
                </c:pt>
                <c:pt idx="51">
                  <c:v>46638</c:v>
                </c:pt>
                <c:pt idx="52">
                  <c:v>50418</c:v>
                </c:pt>
                <c:pt idx="53">
                  <c:v>54030</c:v>
                </c:pt>
                <c:pt idx="54">
                  <c:v>57521</c:v>
                </c:pt>
                <c:pt idx="55">
                  <c:v>62013</c:v>
                </c:pt>
                <c:pt idx="56">
                  <c:v>66369</c:v>
                </c:pt>
                <c:pt idx="57">
                  <c:v>70065</c:v>
                </c:pt>
                <c:pt idx="58">
                  <c:v>73910</c:v>
                </c:pt>
                <c:pt idx="59">
                  <c:v>75528</c:v>
                </c:pt>
                <c:pt idx="60">
                  <c:v>77635</c:v>
                </c:pt>
                <c:pt idx="61">
                  <c:v>80572</c:v>
                </c:pt>
                <c:pt idx="62">
                  <c:v>83049</c:v>
                </c:pt>
                <c:pt idx="63">
                  <c:v>85388</c:v>
                </c:pt>
                <c:pt idx="64">
                  <c:v>88274</c:v>
                </c:pt>
                <c:pt idx="65">
                  <c:v>91246</c:v>
                </c:pt>
                <c:pt idx="66">
                  <c:v>93187</c:v>
                </c:pt>
                <c:pt idx="67">
                  <c:v>94067</c:v>
                </c:pt>
                <c:pt idx="68">
                  <c:v>95262</c:v>
                </c:pt>
                <c:pt idx="69">
                  <c:v>96877</c:v>
                </c:pt>
                <c:pt idx="70">
                  <c:v>98273</c:v>
                </c:pt>
                <c:pt idx="71">
                  <c:v>100269</c:v>
                </c:pt>
                <c:pt idx="72">
                  <c:v>102253</c:v>
                </c:pt>
                <c:pt idx="73">
                  <c:v>103616</c:v>
                </c:pt>
                <c:pt idx="74">
                  <c:v>104291</c:v>
                </c:pt>
                <c:pt idx="75">
                  <c:v>105418</c:v>
                </c:pt>
                <c:pt idx="76">
                  <c:v>106607</c:v>
                </c:pt>
                <c:pt idx="77">
                  <c:v>106962</c:v>
                </c:pt>
                <c:pt idx="78">
                  <c:v>107771</c:v>
                </c:pt>
                <c:pt idx="79">
                  <c:v>108257</c:v>
                </c:pt>
                <c:pt idx="80">
                  <c:v>108237</c:v>
                </c:pt>
                <c:pt idx="81">
                  <c:v>107709</c:v>
                </c:pt>
                <c:pt idx="82">
                  <c:v>107699</c:v>
                </c:pt>
                <c:pt idx="83">
                  <c:v>106848</c:v>
                </c:pt>
                <c:pt idx="84">
                  <c:v>106527</c:v>
                </c:pt>
                <c:pt idx="85">
                  <c:v>105847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1-46CF-A379-6127EAE4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18331391"/>
        <c:axId val="983142159"/>
      </c:barChart>
      <c:barChart>
        <c:barDir val="col"/>
        <c:grouping val="clustered"/>
        <c:varyColors val="0"/>
        <c:ser>
          <c:idx val="1"/>
          <c:order val="1"/>
          <c:tx>
            <c:strRef>
              <c:f>Statistiche!$D$1</c:f>
              <c:strCache>
                <c:ptCount val="1"/>
                <c:pt idx="0">
                  <c:v>∆ Assoluta Positivi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Statistiche!$A$2:$A$87</c:f>
              <c:numCache>
                <c:formatCode>m/d/yyyy</c:formatCode>
                <c:ptCount val="8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f>Statistiche!$D$2:$D$87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67</c:v>
                </c:pt>
                <c:pt idx="24">
                  <c:v>80</c:v>
                </c:pt>
                <c:pt idx="25">
                  <c:v>101</c:v>
                </c:pt>
                <c:pt idx="26">
                  <c:v>78</c:v>
                </c:pt>
                <c:pt idx="27">
                  <c:v>250</c:v>
                </c:pt>
                <c:pt idx="28">
                  <c:v>238</c:v>
                </c:pt>
                <c:pt idx="29">
                  <c:v>240</c:v>
                </c:pt>
                <c:pt idx="30">
                  <c:v>566</c:v>
                </c:pt>
                <c:pt idx="31">
                  <c:v>0</c:v>
                </c:pt>
                <c:pt idx="32">
                  <c:v>569</c:v>
                </c:pt>
                <c:pt idx="33">
                  <c:v>443</c:v>
                </c:pt>
                <c:pt idx="34">
                  <c:v>590</c:v>
                </c:pt>
                <c:pt idx="35">
                  <c:v>620</c:v>
                </c:pt>
                <c:pt idx="36">
                  <c:v>1145</c:v>
                </c:pt>
                <c:pt idx="37">
                  <c:v>1326</c:v>
                </c:pt>
                <c:pt idx="38">
                  <c:v>1598</c:v>
                </c:pt>
                <c:pt idx="39">
                  <c:v>529</c:v>
                </c:pt>
                <c:pt idx="40">
                  <c:v>2076</c:v>
                </c:pt>
                <c:pt idx="41">
                  <c:v>2249</c:v>
                </c:pt>
                <c:pt idx="42">
                  <c:v>2116</c:v>
                </c:pt>
                <c:pt idx="43">
                  <c:v>2795</c:v>
                </c:pt>
                <c:pt idx="44">
                  <c:v>2853</c:v>
                </c:pt>
                <c:pt idx="45">
                  <c:v>2470</c:v>
                </c:pt>
                <c:pt idx="46">
                  <c:v>2989</c:v>
                </c:pt>
                <c:pt idx="47">
                  <c:v>2648</c:v>
                </c:pt>
                <c:pt idx="48">
                  <c:v>4480</c:v>
                </c:pt>
                <c:pt idx="49">
                  <c:v>4670</c:v>
                </c:pt>
                <c:pt idx="50">
                  <c:v>4821</c:v>
                </c:pt>
                <c:pt idx="51">
                  <c:v>3957</c:v>
                </c:pt>
                <c:pt idx="52">
                  <c:v>3780</c:v>
                </c:pt>
                <c:pt idx="53">
                  <c:v>3612</c:v>
                </c:pt>
                <c:pt idx="54">
                  <c:v>3491</c:v>
                </c:pt>
                <c:pt idx="55">
                  <c:v>4492</c:v>
                </c:pt>
                <c:pt idx="56">
                  <c:v>4356</c:v>
                </c:pt>
                <c:pt idx="57">
                  <c:v>3696</c:v>
                </c:pt>
                <c:pt idx="58">
                  <c:v>3845</c:v>
                </c:pt>
                <c:pt idx="59">
                  <c:v>1618</c:v>
                </c:pt>
                <c:pt idx="60">
                  <c:v>2107</c:v>
                </c:pt>
                <c:pt idx="61">
                  <c:v>2937</c:v>
                </c:pt>
                <c:pt idx="62">
                  <c:v>2477</c:v>
                </c:pt>
                <c:pt idx="63">
                  <c:v>2339</c:v>
                </c:pt>
                <c:pt idx="64">
                  <c:v>2886</c:v>
                </c:pt>
                <c:pt idx="65">
                  <c:v>2972</c:v>
                </c:pt>
                <c:pt idx="66">
                  <c:v>1941</c:v>
                </c:pt>
                <c:pt idx="67">
                  <c:v>880</c:v>
                </c:pt>
                <c:pt idx="68">
                  <c:v>1195</c:v>
                </c:pt>
                <c:pt idx="69">
                  <c:v>1615</c:v>
                </c:pt>
                <c:pt idx="70">
                  <c:v>1396</c:v>
                </c:pt>
                <c:pt idx="71">
                  <c:v>1996</c:v>
                </c:pt>
                <c:pt idx="72">
                  <c:v>1984</c:v>
                </c:pt>
                <c:pt idx="73">
                  <c:v>1363</c:v>
                </c:pt>
                <c:pt idx="74">
                  <c:v>675</c:v>
                </c:pt>
                <c:pt idx="75">
                  <c:v>1127</c:v>
                </c:pt>
                <c:pt idx="76">
                  <c:v>1189</c:v>
                </c:pt>
                <c:pt idx="77">
                  <c:v>355</c:v>
                </c:pt>
                <c:pt idx="78">
                  <c:v>809</c:v>
                </c:pt>
                <c:pt idx="79">
                  <c:v>486</c:v>
                </c:pt>
                <c:pt idx="80">
                  <c:v>-20</c:v>
                </c:pt>
                <c:pt idx="81">
                  <c:v>-528</c:v>
                </c:pt>
                <c:pt idx="82">
                  <c:v>-10</c:v>
                </c:pt>
                <c:pt idx="83">
                  <c:v>-851</c:v>
                </c:pt>
                <c:pt idx="84">
                  <c:v>-321</c:v>
                </c:pt>
                <c:pt idx="85">
                  <c:v>-680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1-46CF-A379-6127EAE4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18395391"/>
        <c:axId val="983126351"/>
      </c:barChart>
      <c:lineChart>
        <c:grouping val="stacked"/>
        <c:varyColors val="0"/>
        <c:ser>
          <c:idx val="2"/>
          <c:order val="2"/>
          <c:tx>
            <c:strRef>
              <c:f>Statistiche!$G$1</c:f>
              <c:strCache>
                <c:ptCount val="1"/>
                <c:pt idx="0">
                  <c:v>∆ Assoluta Guariti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Statistiche!$A$2:$A$87</c:f>
              <c:numCache>
                <c:formatCode>m/d/yyyy</c:formatCode>
                <c:ptCount val="8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f>Statistiche!$G$2:$G$87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42</c:v>
                </c:pt>
                <c:pt idx="28">
                  <c:v>1</c:v>
                </c:pt>
                <c:pt idx="29">
                  <c:v>4</c:v>
                </c:pt>
                <c:pt idx="30">
                  <c:v>33</c:v>
                </c:pt>
                <c:pt idx="31">
                  <c:v>66</c:v>
                </c:pt>
                <c:pt idx="32">
                  <c:v>11</c:v>
                </c:pt>
                <c:pt idx="33">
                  <c:v>116</c:v>
                </c:pt>
                <c:pt idx="34">
                  <c:v>138</c:v>
                </c:pt>
                <c:pt idx="35">
                  <c:v>109</c:v>
                </c:pt>
                <c:pt idx="36">
                  <c:v>66</c:v>
                </c:pt>
                <c:pt idx="37">
                  <c:v>33</c:v>
                </c:pt>
                <c:pt idx="38">
                  <c:v>102</c:v>
                </c:pt>
                <c:pt idx="39">
                  <c:v>280</c:v>
                </c:pt>
                <c:pt idx="40">
                  <c:v>41</c:v>
                </c:pt>
                <c:pt idx="41">
                  <c:v>213</c:v>
                </c:pt>
                <c:pt idx="42">
                  <c:v>181</c:v>
                </c:pt>
                <c:pt idx="43">
                  <c:v>527</c:v>
                </c:pt>
                <c:pt idx="44">
                  <c:v>369</c:v>
                </c:pt>
                <c:pt idx="45">
                  <c:v>414</c:v>
                </c:pt>
                <c:pt idx="46">
                  <c:v>192</c:v>
                </c:pt>
                <c:pt idx="47">
                  <c:v>1084</c:v>
                </c:pt>
                <c:pt idx="48">
                  <c:v>415</c:v>
                </c:pt>
                <c:pt idx="49">
                  <c:v>689</c:v>
                </c:pt>
                <c:pt idx="50">
                  <c:v>943</c:v>
                </c:pt>
                <c:pt idx="51">
                  <c:v>952</c:v>
                </c:pt>
                <c:pt idx="52">
                  <c:v>408</c:v>
                </c:pt>
                <c:pt idx="53">
                  <c:v>894</c:v>
                </c:pt>
                <c:pt idx="54">
                  <c:v>1036</c:v>
                </c:pt>
                <c:pt idx="55">
                  <c:v>999</c:v>
                </c:pt>
                <c:pt idx="56">
                  <c:v>589</c:v>
                </c:pt>
                <c:pt idx="57">
                  <c:v>1434</c:v>
                </c:pt>
                <c:pt idx="58">
                  <c:v>646</c:v>
                </c:pt>
                <c:pt idx="59">
                  <c:v>1590</c:v>
                </c:pt>
                <c:pt idx="60">
                  <c:v>1109</c:v>
                </c:pt>
                <c:pt idx="61">
                  <c:v>1118</c:v>
                </c:pt>
                <c:pt idx="62">
                  <c:v>1431</c:v>
                </c:pt>
                <c:pt idx="63">
                  <c:v>1480</c:v>
                </c:pt>
                <c:pt idx="64">
                  <c:v>1238</c:v>
                </c:pt>
                <c:pt idx="65">
                  <c:v>819</c:v>
                </c:pt>
                <c:pt idx="66">
                  <c:v>1022</c:v>
                </c:pt>
                <c:pt idx="67">
                  <c:v>1555</c:v>
                </c:pt>
                <c:pt idx="68">
                  <c:v>2099</c:v>
                </c:pt>
                <c:pt idx="69">
                  <c:v>1979</c:v>
                </c:pt>
                <c:pt idx="70">
                  <c:v>1985</c:v>
                </c:pt>
                <c:pt idx="71">
                  <c:v>2079</c:v>
                </c:pt>
                <c:pt idx="72">
                  <c:v>1677</c:v>
                </c:pt>
                <c:pt idx="73">
                  <c:v>1224</c:v>
                </c:pt>
                <c:pt idx="74">
                  <c:v>1695</c:v>
                </c:pt>
                <c:pt idx="75">
                  <c:v>962</c:v>
                </c:pt>
                <c:pt idx="76">
                  <c:v>2072</c:v>
                </c:pt>
                <c:pt idx="77">
                  <c:v>2563</c:v>
                </c:pt>
                <c:pt idx="78">
                  <c:v>2200</c:v>
                </c:pt>
                <c:pt idx="79">
                  <c:v>2128</c:v>
                </c:pt>
                <c:pt idx="80">
                  <c:v>1822</c:v>
                </c:pt>
                <c:pt idx="81">
                  <c:v>2723</c:v>
                </c:pt>
                <c:pt idx="82">
                  <c:v>2943</c:v>
                </c:pt>
                <c:pt idx="83">
                  <c:v>3033</c:v>
                </c:pt>
                <c:pt idx="84">
                  <c:v>2922</c:v>
                </c:pt>
                <c:pt idx="85">
                  <c:v>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91-46CF-A379-6127EAE435C5}"/>
            </c:ext>
          </c:extLst>
        </c:ser>
        <c:ser>
          <c:idx val="3"/>
          <c:order val="3"/>
          <c:tx>
            <c:strRef>
              <c:f>Statistiche!$J$1</c:f>
              <c:strCache>
                <c:ptCount val="1"/>
                <c:pt idx="0">
                  <c:v>∆ Assoluta Deceduti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Statistiche!$A$2:$A$87</c:f>
              <c:numCache>
                <c:formatCode>m/d/yyyy</c:formatCode>
                <c:ptCount val="8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f>Statistiche!$J$2:$J$87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18</c:v>
                </c:pt>
                <c:pt idx="32">
                  <c:v>27</c:v>
                </c:pt>
                <c:pt idx="33">
                  <c:v>28</c:v>
                </c:pt>
                <c:pt idx="34">
                  <c:v>41</c:v>
                </c:pt>
                <c:pt idx="35">
                  <c:v>49</c:v>
                </c:pt>
                <c:pt idx="36">
                  <c:v>36</c:v>
                </c:pt>
                <c:pt idx="37">
                  <c:v>133</c:v>
                </c:pt>
                <c:pt idx="38">
                  <c:v>97</c:v>
                </c:pt>
                <c:pt idx="39">
                  <c:v>168</c:v>
                </c:pt>
                <c:pt idx="40">
                  <c:v>196</c:v>
                </c:pt>
                <c:pt idx="41">
                  <c:v>189</c:v>
                </c:pt>
                <c:pt idx="42">
                  <c:v>250</c:v>
                </c:pt>
                <c:pt idx="43">
                  <c:v>175</c:v>
                </c:pt>
                <c:pt idx="44">
                  <c:v>368</c:v>
                </c:pt>
                <c:pt idx="45">
                  <c:v>349</c:v>
                </c:pt>
                <c:pt idx="46">
                  <c:v>345</c:v>
                </c:pt>
                <c:pt idx="47">
                  <c:v>475</c:v>
                </c:pt>
                <c:pt idx="48">
                  <c:v>427</c:v>
                </c:pt>
                <c:pt idx="49">
                  <c:v>627</c:v>
                </c:pt>
                <c:pt idx="50">
                  <c:v>793</c:v>
                </c:pt>
                <c:pt idx="51">
                  <c:v>651</c:v>
                </c:pt>
                <c:pt idx="52">
                  <c:v>601</c:v>
                </c:pt>
                <c:pt idx="53">
                  <c:v>743</c:v>
                </c:pt>
                <c:pt idx="54">
                  <c:v>683</c:v>
                </c:pt>
                <c:pt idx="55">
                  <c:v>662</c:v>
                </c:pt>
                <c:pt idx="56">
                  <c:v>969</c:v>
                </c:pt>
                <c:pt idx="57">
                  <c:v>889</c:v>
                </c:pt>
                <c:pt idx="58">
                  <c:v>756</c:v>
                </c:pt>
                <c:pt idx="59">
                  <c:v>812</c:v>
                </c:pt>
                <c:pt idx="60">
                  <c:v>837</c:v>
                </c:pt>
                <c:pt idx="61">
                  <c:v>727</c:v>
                </c:pt>
                <c:pt idx="62">
                  <c:v>760</c:v>
                </c:pt>
                <c:pt idx="63">
                  <c:v>766</c:v>
                </c:pt>
                <c:pt idx="64">
                  <c:v>681</c:v>
                </c:pt>
                <c:pt idx="65">
                  <c:v>525</c:v>
                </c:pt>
                <c:pt idx="66">
                  <c:v>636</c:v>
                </c:pt>
                <c:pt idx="67">
                  <c:v>604</c:v>
                </c:pt>
                <c:pt idx="68">
                  <c:v>542</c:v>
                </c:pt>
                <c:pt idx="69">
                  <c:v>610</c:v>
                </c:pt>
                <c:pt idx="70">
                  <c:v>570</c:v>
                </c:pt>
                <c:pt idx="71">
                  <c:v>619</c:v>
                </c:pt>
                <c:pt idx="72">
                  <c:v>431</c:v>
                </c:pt>
                <c:pt idx="73">
                  <c:v>566</c:v>
                </c:pt>
                <c:pt idx="74">
                  <c:v>602</c:v>
                </c:pt>
                <c:pt idx="75">
                  <c:v>578</c:v>
                </c:pt>
                <c:pt idx="76">
                  <c:v>525</c:v>
                </c:pt>
                <c:pt idx="77">
                  <c:v>575</c:v>
                </c:pt>
                <c:pt idx="78">
                  <c:v>482</c:v>
                </c:pt>
                <c:pt idx="79">
                  <c:v>433</c:v>
                </c:pt>
                <c:pt idx="80">
                  <c:v>454</c:v>
                </c:pt>
                <c:pt idx="81">
                  <c:v>534</c:v>
                </c:pt>
                <c:pt idx="82">
                  <c:v>437</c:v>
                </c:pt>
                <c:pt idx="83">
                  <c:v>464</c:v>
                </c:pt>
                <c:pt idx="84">
                  <c:v>420</c:v>
                </c:pt>
                <c:pt idx="85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91-46CF-A379-6127EAE435C5}"/>
            </c:ext>
          </c:extLst>
        </c:ser>
        <c:ser>
          <c:idx val="4"/>
          <c:order val="4"/>
          <c:tx>
            <c:strRef>
              <c:f>Statistiche!$M$1</c:f>
              <c:strCache>
                <c:ptCount val="1"/>
                <c:pt idx="0">
                  <c:v>∆ Assoluto Cumulata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Statistiche!$A$2:$A$87</c:f>
              <c:numCache>
                <c:formatCode>m/d/yyyy</c:formatCode>
                <c:ptCount val="8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f>Statistiche!$M$2:$M$87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70</c:v>
                </c:pt>
                <c:pt idx="24">
                  <c:v>85</c:v>
                </c:pt>
                <c:pt idx="25">
                  <c:v>104</c:v>
                </c:pt>
                <c:pt idx="26">
                  <c:v>82</c:v>
                </c:pt>
                <c:pt idx="27">
                  <c:v>297</c:v>
                </c:pt>
                <c:pt idx="28">
                  <c:v>243</c:v>
                </c:pt>
                <c:pt idx="29">
                  <c:v>252</c:v>
                </c:pt>
                <c:pt idx="30">
                  <c:v>604</c:v>
                </c:pt>
                <c:pt idx="31">
                  <c:v>84</c:v>
                </c:pt>
                <c:pt idx="32">
                  <c:v>607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6153</c:v>
                </c:pt>
                <c:pt idx="56">
                  <c:v>5914</c:v>
                </c:pt>
                <c:pt idx="57">
                  <c:v>6019</c:v>
                </c:pt>
                <c:pt idx="58">
                  <c:v>5247</c:v>
                </c:pt>
                <c:pt idx="59">
                  <c:v>4020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  <c:pt idx="78">
                  <c:v>3491</c:v>
                </c:pt>
                <c:pt idx="79">
                  <c:v>3047</c:v>
                </c:pt>
                <c:pt idx="80">
                  <c:v>2256</c:v>
                </c:pt>
                <c:pt idx="81">
                  <c:v>2729</c:v>
                </c:pt>
                <c:pt idx="82">
                  <c:v>3370</c:v>
                </c:pt>
                <c:pt idx="83">
                  <c:v>2646</c:v>
                </c:pt>
                <c:pt idx="84">
                  <c:v>3021</c:v>
                </c:pt>
                <c:pt idx="85">
                  <c:v>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91-46CF-A379-6127EAE4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395391"/>
        <c:axId val="983126351"/>
      </c:lineChart>
      <c:dateAx>
        <c:axId val="17183313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out"/>
        <c:minorTickMark val="cross"/>
        <c:tickLblPos val="nextTo"/>
        <c:spPr>
          <a:pattFill prst="pct20">
            <a:fgClr>
              <a:schemeClr val="accent1"/>
            </a:fgClr>
            <a:bgClr>
              <a:schemeClr val="bg1"/>
            </a:bgClr>
          </a:pattFill>
          <a:ln w="9525" cap="flat" cmpd="sng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  <a:tailEnd type="stealth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3142159"/>
        <c:crosses val="autoZero"/>
        <c:auto val="0"/>
        <c:lblOffset val="100"/>
        <c:baseTimeUnit val="days"/>
        <c:majorUnit val="4"/>
        <c:majorTimeUnit val="days"/>
      </c:dateAx>
      <c:valAx>
        <c:axId val="9831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8331391"/>
        <c:crosses val="autoZero"/>
        <c:crossBetween val="between"/>
      </c:valAx>
      <c:valAx>
        <c:axId val="983126351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8395391"/>
        <c:crosses val="max"/>
        <c:crossBetween val="between"/>
      </c:valAx>
      <c:dateAx>
        <c:axId val="17183953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83126351"/>
        <c:crosses val="autoZero"/>
        <c:auto val="1"/>
        <c:lblOffset val="100"/>
        <c:baseTimeUnit val="day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Statistiche!$D$1</c:f>
              <c:strCache>
                <c:ptCount val="1"/>
                <c:pt idx="0">
                  <c:v>∆ Assoluta Positivi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Statistiche!$A$2:$A$87</c:f>
              <c:numCache>
                <c:formatCode>m/d/yyyy</c:formatCode>
                <c:ptCount val="8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f>Statistiche!$D$2:$D$87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67</c:v>
                </c:pt>
                <c:pt idx="24">
                  <c:v>80</c:v>
                </c:pt>
                <c:pt idx="25">
                  <c:v>101</c:v>
                </c:pt>
                <c:pt idx="26">
                  <c:v>78</c:v>
                </c:pt>
                <c:pt idx="27">
                  <c:v>250</c:v>
                </c:pt>
                <c:pt idx="28">
                  <c:v>238</c:v>
                </c:pt>
                <c:pt idx="29">
                  <c:v>240</c:v>
                </c:pt>
                <c:pt idx="30">
                  <c:v>566</c:v>
                </c:pt>
                <c:pt idx="31">
                  <c:v>0</c:v>
                </c:pt>
                <c:pt idx="32">
                  <c:v>569</c:v>
                </c:pt>
                <c:pt idx="33">
                  <c:v>443</c:v>
                </c:pt>
                <c:pt idx="34">
                  <c:v>590</c:v>
                </c:pt>
                <c:pt idx="35">
                  <c:v>620</c:v>
                </c:pt>
                <c:pt idx="36">
                  <c:v>1145</c:v>
                </c:pt>
                <c:pt idx="37">
                  <c:v>1326</c:v>
                </c:pt>
                <c:pt idx="38">
                  <c:v>1598</c:v>
                </c:pt>
                <c:pt idx="39">
                  <c:v>529</c:v>
                </c:pt>
                <c:pt idx="40">
                  <c:v>2076</c:v>
                </c:pt>
                <c:pt idx="41">
                  <c:v>2249</c:v>
                </c:pt>
                <c:pt idx="42">
                  <c:v>2116</c:v>
                </c:pt>
                <c:pt idx="43">
                  <c:v>2795</c:v>
                </c:pt>
                <c:pt idx="44">
                  <c:v>2853</c:v>
                </c:pt>
                <c:pt idx="45">
                  <c:v>2470</c:v>
                </c:pt>
                <c:pt idx="46">
                  <c:v>2989</c:v>
                </c:pt>
                <c:pt idx="47">
                  <c:v>2648</c:v>
                </c:pt>
                <c:pt idx="48">
                  <c:v>4480</c:v>
                </c:pt>
                <c:pt idx="49">
                  <c:v>4670</c:v>
                </c:pt>
                <c:pt idx="50">
                  <c:v>4821</c:v>
                </c:pt>
                <c:pt idx="51">
                  <c:v>3957</c:v>
                </c:pt>
                <c:pt idx="52">
                  <c:v>3780</c:v>
                </c:pt>
                <c:pt idx="53">
                  <c:v>3612</c:v>
                </c:pt>
                <c:pt idx="54">
                  <c:v>3491</c:v>
                </c:pt>
                <c:pt idx="55">
                  <c:v>4492</c:v>
                </c:pt>
                <c:pt idx="56">
                  <c:v>4356</c:v>
                </c:pt>
                <c:pt idx="57">
                  <c:v>3696</c:v>
                </c:pt>
                <c:pt idx="58">
                  <c:v>3845</c:v>
                </c:pt>
                <c:pt idx="59">
                  <c:v>1618</c:v>
                </c:pt>
                <c:pt idx="60">
                  <c:v>2107</c:v>
                </c:pt>
                <c:pt idx="61">
                  <c:v>2937</c:v>
                </c:pt>
                <c:pt idx="62">
                  <c:v>2477</c:v>
                </c:pt>
                <c:pt idx="63">
                  <c:v>2339</c:v>
                </c:pt>
                <c:pt idx="64">
                  <c:v>2886</c:v>
                </c:pt>
                <c:pt idx="65">
                  <c:v>2972</c:v>
                </c:pt>
                <c:pt idx="66">
                  <c:v>1941</c:v>
                </c:pt>
                <c:pt idx="67">
                  <c:v>880</c:v>
                </c:pt>
                <c:pt idx="68">
                  <c:v>1195</c:v>
                </c:pt>
                <c:pt idx="69">
                  <c:v>1615</c:v>
                </c:pt>
                <c:pt idx="70">
                  <c:v>1396</c:v>
                </c:pt>
                <c:pt idx="71">
                  <c:v>1996</c:v>
                </c:pt>
                <c:pt idx="72">
                  <c:v>1984</c:v>
                </c:pt>
                <c:pt idx="73">
                  <c:v>1363</c:v>
                </c:pt>
                <c:pt idx="74">
                  <c:v>675</c:v>
                </c:pt>
                <c:pt idx="75">
                  <c:v>1127</c:v>
                </c:pt>
                <c:pt idx="76">
                  <c:v>1189</c:v>
                </c:pt>
                <c:pt idx="77">
                  <c:v>355</c:v>
                </c:pt>
                <c:pt idx="78">
                  <c:v>809</c:v>
                </c:pt>
                <c:pt idx="79">
                  <c:v>486</c:v>
                </c:pt>
                <c:pt idx="80">
                  <c:v>-20</c:v>
                </c:pt>
                <c:pt idx="81">
                  <c:v>-528</c:v>
                </c:pt>
                <c:pt idx="82">
                  <c:v>-10</c:v>
                </c:pt>
                <c:pt idx="83">
                  <c:v>-851</c:v>
                </c:pt>
                <c:pt idx="84">
                  <c:v>-321</c:v>
                </c:pt>
                <c:pt idx="85">
                  <c:v>-680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7-4426-AF50-215AEFA59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637471"/>
        <c:axId val="1449053359"/>
      </c:lineChart>
      <c:lineChart>
        <c:grouping val="standard"/>
        <c:varyColors val="0"/>
        <c:ser>
          <c:idx val="0"/>
          <c:order val="0"/>
          <c:tx>
            <c:strRef>
              <c:f>Statistiche!$C$1</c:f>
              <c:strCache>
                <c:ptCount val="1"/>
                <c:pt idx="0">
                  <c:v>∆ %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Statistiche!$A$2:$A$87</c:f>
              <c:numCache>
                <c:formatCode>m/d/yyyy</c:formatCode>
                <c:ptCount val="8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f>Statistiche!$C$2:$C$87</c:f>
              <c:numCache>
                <c:formatCode>0%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3.625</c:v>
                </c:pt>
                <c:pt idx="23">
                  <c:v>0.90540540540540537</c:v>
                </c:pt>
                <c:pt idx="24">
                  <c:v>0.56737588652482274</c:v>
                </c:pt>
                <c:pt idx="25">
                  <c:v>0.45701357466063347</c:v>
                </c:pt>
                <c:pt idx="26">
                  <c:v>0.24223602484472051</c:v>
                </c:pt>
                <c:pt idx="27">
                  <c:v>0.625</c:v>
                </c:pt>
                <c:pt idx="28">
                  <c:v>0.36615384615384616</c:v>
                </c:pt>
                <c:pt idx="29">
                  <c:v>0.27027027027027029</c:v>
                </c:pt>
                <c:pt idx="30">
                  <c:v>0.50177304964539005</c:v>
                </c:pt>
                <c:pt idx="31">
                  <c:v>0</c:v>
                </c:pt>
                <c:pt idx="32">
                  <c:v>0.33589138134592678</c:v>
                </c:pt>
                <c:pt idx="33">
                  <c:v>0.19575784357048165</c:v>
                </c:pt>
                <c:pt idx="34">
                  <c:v>0.21803399852180341</c:v>
                </c:pt>
                <c:pt idx="35">
                  <c:v>0.18810679611650485</c:v>
                </c:pt>
                <c:pt idx="36">
                  <c:v>0.29239019407558731</c:v>
                </c:pt>
                <c:pt idx="37">
                  <c:v>0.26200355660936575</c:v>
                </c:pt>
                <c:pt idx="38">
                  <c:v>0.25019571003601065</c:v>
                </c:pt>
                <c:pt idx="39">
                  <c:v>6.6249217282404502E-2</c:v>
                </c:pt>
                <c:pt idx="40">
                  <c:v>0.24383368569415081</c:v>
                </c:pt>
                <c:pt idx="41">
                  <c:v>0.21237016052880076</c:v>
                </c:pt>
                <c:pt idx="42">
                  <c:v>0.16481034348469506</c:v>
                </c:pt>
                <c:pt idx="43">
                  <c:v>0.18689401537947176</c:v>
                </c:pt>
                <c:pt idx="44">
                  <c:v>0.16073239436619718</c:v>
                </c:pt>
                <c:pt idx="45">
                  <c:v>0.11988545357472213</c:v>
                </c:pt>
                <c:pt idx="46">
                  <c:v>0.12954535604386078</c:v>
                </c:pt>
                <c:pt idx="47">
                  <c:v>0.10160386770009976</c:v>
                </c:pt>
                <c:pt idx="48">
                  <c:v>0.15604319052594914</c:v>
                </c:pt>
                <c:pt idx="49">
                  <c:v>0.14070503163603496</c:v>
                </c:pt>
                <c:pt idx="50">
                  <c:v>0.12733755942947703</c:v>
                </c:pt>
                <c:pt idx="51">
                  <c:v>9.2711042384199055E-2</c:v>
                </c:pt>
                <c:pt idx="52">
                  <c:v>8.1049787726746425E-2</c:v>
                </c:pt>
                <c:pt idx="53">
                  <c:v>7.1641080566464357E-2</c:v>
                </c:pt>
                <c:pt idx="54">
                  <c:v>6.4612252452341298E-2</c:v>
                </c:pt>
                <c:pt idx="55">
                  <c:v>7.8093218129031139E-2</c:v>
                </c:pt>
                <c:pt idx="56">
                  <c:v>7.0243336074694018E-2</c:v>
                </c:pt>
                <c:pt idx="57">
                  <c:v>5.5688649821452788E-2</c:v>
                </c:pt>
                <c:pt idx="58">
                  <c:v>5.4877613644472988E-2</c:v>
                </c:pt>
                <c:pt idx="59">
                  <c:v>2.1891489649573805E-2</c:v>
                </c:pt>
                <c:pt idx="60">
                  <c:v>2.7896938883592841E-2</c:v>
                </c:pt>
                <c:pt idx="61">
                  <c:v>3.7830875249565271E-2</c:v>
                </c:pt>
                <c:pt idx="62">
                  <c:v>3.0742689768157673E-2</c:v>
                </c:pt>
                <c:pt idx="63">
                  <c:v>2.8164095895194405E-2</c:v>
                </c:pt>
                <c:pt idx="64">
                  <c:v>3.379866023328805E-2</c:v>
                </c:pt>
                <c:pt idx="65">
                  <c:v>3.3667897682216737E-2</c:v>
                </c:pt>
                <c:pt idx="66">
                  <c:v>2.1272165355193651E-2</c:v>
                </c:pt>
                <c:pt idx="67">
                  <c:v>9.443377295116271E-3</c:v>
                </c:pt>
                <c:pt idx="68">
                  <c:v>1.2703711184581202E-2</c:v>
                </c:pt>
                <c:pt idx="69">
                  <c:v>1.695324473557137E-2</c:v>
                </c:pt>
                <c:pt idx="70">
                  <c:v>1.4410025083353118E-2</c:v>
                </c:pt>
                <c:pt idx="71">
                  <c:v>2.0310766945142614E-2</c:v>
                </c:pt>
                <c:pt idx="72">
                  <c:v>1.9786773579072294E-2</c:v>
                </c:pt>
                <c:pt idx="73">
                  <c:v>1.3329682258711235E-2</c:v>
                </c:pt>
                <c:pt idx="74">
                  <c:v>6.5144379246448421E-3</c:v>
                </c:pt>
                <c:pt idx="75">
                  <c:v>1.0806301598412135E-2</c:v>
                </c:pt>
                <c:pt idx="76">
                  <c:v>1.1278908725265135E-2</c:v>
                </c:pt>
                <c:pt idx="77">
                  <c:v>3.3299877118763309E-3</c:v>
                </c:pt>
                <c:pt idx="78">
                  <c:v>7.5634337428245541E-3</c:v>
                </c:pt>
                <c:pt idx="79">
                  <c:v>4.5095619415241577E-3</c:v>
                </c:pt>
                <c:pt idx="80">
                  <c:v>-1.8474555917862123E-4</c:v>
                </c:pt>
                <c:pt idx="81">
                  <c:v>-4.8781839851437126E-3</c:v>
                </c:pt>
                <c:pt idx="82">
                  <c:v>-9.2842752230547129E-5</c:v>
                </c:pt>
                <c:pt idx="83">
                  <c:v>-7.9016518259222464E-3</c:v>
                </c:pt>
                <c:pt idx="84">
                  <c:v>-3.0042677448337825E-3</c:v>
                </c:pt>
                <c:pt idx="85">
                  <c:v>-6.383358209655768E-3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7-4426-AF50-215AEFA59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329215"/>
        <c:axId val="629629487"/>
      </c:lineChart>
      <c:dateAx>
        <c:axId val="9326374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9053359"/>
        <c:crosses val="autoZero"/>
        <c:auto val="1"/>
        <c:lblOffset val="100"/>
        <c:baseTimeUnit val="days"/>
      </c:dateAx>
      <c:valAx>
        <c:axId val="14490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2637471"/>
        <c:crosses val="autoZero"/>
        <c:crossBetween val="between"/>
      </c:valAx>
      <c:valAx>
        <c:axId val="62962948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329215"/>
        <c:crosses val="max"/>
        <c:crossBetween val="between"/>
      </c:valAx>
      <c:dateAx>
        <c:axId val="147132921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2962948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Statistiche!$A$26:$A$67</c:f>
              <c:numCache>
                <c:formatCode>m/d/yyyy</c:formatCode>
                <c:ptCount val="4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cat>
          <c:val>
            <c:numRef>
              <c:f>Statistiche!$D$26:$D$67</c:f>
              <c:numCache>
                <c:formatCode>General</c:formatCode>
                <c:ptCount val="42"/>
                <c:pt idx="0">
                  <c:v>80</c:v>
                </c:pt>
                <c:pt idx="1">
                  <c:v>101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0</c:v>
                </c:pt>
                <c:pt idx="8">
                  <c:v>569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4356</c:v>
                </c:pt>
                <c:pt idx="33">
                  <c:v>3696</c:v>
                </c:pt>
                <c:pt idx="34">
                  <c:v>3845</c:v>
                </c:pt>
                <c:pt idx="35">
                  <c:v>1618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3-413B-8DF5-C642EA5A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385880223"/>
        <c:axId val="1451938719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name>Tendenza % contagi</c:name>
            <c:spPr>
              <a:ln w="19050" cap="rnd">
                <a:gradFill flip="none" rotWithShape="1">
                  <a:gsLst>
                    <a:gs pos="0">
                      <a:schemeClr val="accent5">
                        <a:lumMod val="89000"/>
                      </a:schemeClr>
                    </a:gs>
                    <a:gs pos="23000">
                      <a:schemeClr val="accent5">
                        <a:lumMod val="89000"/>
                      </a:schemeClr>
                    </a:gs>
                    <a:gs pos="69000">
                      <a:schemeClr val="accent5">
                        <a:lumMod val="75000"/>
                      </a:schemeClr>
                    </a:gs>
                    <a:gs pos="97000">
                      <a:schemeClr val="accent5">
                        <a:lumMod val="70000"/>
                      </a:scheme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prstDash val="sysDash"/>
                <a:tailEnd type="arrow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Statistiche!$A$26:$A$67</c:f>
              <c:numCache>
                <c:formatCode>m/d/yyyy</c:formatCode>
                <c:ptCount val="4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cat>
          <c:val>
            <c:numRef>
              <c:f>Statistiche!$C$26:$C$67</c:f>
              <c:numCache>
                <c:formatCode>0%</c:formatCode>
                <c:ptCount val="42"/>
                <c:pt idx="0">
                  <c:v>0.56737588652482274</c:v>
                </c:pt>
                <c:pt idx="1">
                  <c:v>0.45701357466063347</c:v>
                </c:pt>
                <c:pt idx="2">
                  <c:v>0.24223602484472051</c:v>
                </c:pt>
                <c:pt idx="3">
                  <c:v>0.625</c:v>
                </c:pt>
                <c:pt idx="4">
                  <c:v>0.36615384615384616</c:v>
                </c:pt>
                <c:pt idx="5">
                  <c:v>0.27027027027027029</c:v>
                </c:pt>
                <c:pt idx="6">
                  <c:v>0.50177304964539005</c:v>
                </c:pt>
                <c:pt idx="7">
                  <c:v>0</c:v>
                </c:pt>
                <c:pt idx="8">
                  <c:v>0.33589138134592678</c:v>
                </c:pt>
                <c:pt idx="9">
                  <c:v>0.19575784357048165</c:v>
                </c:pt>
                <c:pt idx="10">
                  <c:v>0.21803399852180341</c:v>
                </c:pt>
                <c:pt idx="11">
                  <c:v>0.18810679611650485</c:v>
                </c:pt>
                <c:pt idx="12">
                  <c:v>0.29239019407558731</c:v>
                </c:pt>
                <c:pt idx="13">
                  <c:v>0.26200355660936575</c:v>
                </c:pt>
                <c:pt idx="14">
                  <c:v>0.25019571003601065</c:v>
                </c:pt>
                <c:pt idx="15">
                  <c:v>6.6249217282404502E-2</c:v>
                </c:pt>
                <c:pt idx="16">
                  <c:v>0.24383368569415081</c:v>
                </c:pt>
                <c:pt idx="17">
                  <c:v>0.21237016052880076</c:v>
                </c:pt>
                <c:pt idx="18">
                  <c:v>0.16481034348469506</c:v>
                </c:pt>
                <c:pt idx="19">
                  <c:v>0.18689401537947176</c:v>
                </c:pt>
                <c:pt idx="20">
                  <c:v>0.16073239436619718</c:v>
                </c:pt>
                <c:pt idx="21">
                  <c:v>0.11988545357472213</c:v>
                </c:pt>
                <c:pt idx="22">
                  <c:v>0.12954535604386078</c:v>
                </c:pt>
                <c:pt idx="23">
                  <c:v>0.10160386770009976</c:v>
                </c:pt>
                <c:pt idx="24">
                  <c:v>0.15604319052594914</c:v>
                </c:pt>
                <c:pt idx="25">
                  <c:v>0.14070503163603496</c:v>
                </c:pt>
                <c:pt idx="26">
                  <c:v>0.12733755942947703</c:v>
                </c:pt>
                <c:pt idx="27">
                  <c:v>9.2711042384199055E-2</c:v>
                </c:pt>
                <c:pt idx="28">
                  <c:v>8.1049787726746425E-2</c:v>
                </c:pt>
                <c:pt idx="29">
                  <c:v>7.1641080566464357E-2</c:v>
                </c:pt>
                <c:pt idx="30">
                  <c:v>6.4612252452341298E-2</c:v>
                </c:pt>
                <c:pt idx="31">
                  <c:v>7.8093218129031139E-2</c:v>
                </c:pt>
                <c:pt idx="32">
                  <c:v>7.0243336074694018E-2</c:v>
                </c:pt>
                <c:pt idx="33">
                  <c:v>5.5688649821452788E-2</c:v>
                </c:pt>
                <c:pt idx="34">
                  <c:v>5.4877613644472988E-2</c:v>
                </c:pt>
                <c:pt idx="35">
                  <c:v>2.1891489649573805E-2</c:v>
                </c:pt>
                <c:pt idx="36">
                  <c:v>2.7896938883592841E-2</c:v>
                </c:pt>
                <c:pt idx="37">
                  <c:v>3.7830875249565271E-2</c:v>
                </c:pt>
                <c:pt idx="38">
                  <c:v>3.0742689768157673E-2</c:v>
                </c:pt>
                <c:pt idx="39">
                  <c:v>2.8164095895194405E-2</c:v>
                </c:pt>
                <c:pt idx="40">
                  <c:v>3.379866023328805E-2</c:v>
                </c:pt>
                <c:pt idx="41">
                  <c:v>3.3667897682216737E-2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3-413B-8DF5-C642EA5A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535756191"/>
        <c:axId val="1451941631"/>
      </c:barChar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Statistiche!$A$26:$A$67</c:f>
              <c:numCache>
                <c:formatCode>m/d/yyyy</c:formatCode>
                <c:ptCount val="4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cat>
          <c:val>
            <c:numRef>
              <c:f>Statistiche!$B$26:$B$67</c:f>
              <c:numCache>
                <c:formatCode>General</c:formatCode>
                <c:ptCount val="42"/>
                <c:pt idx="0">
                  <c:v>221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1694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66369</c:v>
                </c:pt>
                <c:pt idx="33">
                  <c:v>70065</c:v>
                </c:pt>
                <c:pt idx="34">
                  <c:v>73910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3-413B-8DF5-C642EA5A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47"/>
          <c:upBars>
            <c:spPr>
              <a:solidFill>
                <a:schemeClr val="lt1"/>
              </a:solidFill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sq" cmpd="sng" algn="ctr">
                <a:solidFill>
                  <a:schemeClr val="dk1">
                    <a:lumMod val="50000"/>
                    <a:lumOff val="50000"/>
                  </a:schemeClr>
                </a:solidFill>
                <a:prstDash val="dash"/>
                <a:bevel/>
              </a:ln>
              <a:effectLst/>
            </c:spPr>
          </c:downBars>
        </c:upDownBars>
        <c:marker val="1"/>
        <c:smooth val="0"/>
        <c:axId val="1385880223"/>
        <c:axId val="1451938719"/>
      </c:lineChart>
      <c:dateAx>
        <c:axId val="1385880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938719"/>
        <c:crosses val="autoZero"/>
        <c:auto val="1"/>
        <c:lblOffset val="100"/>
        <c:baseTimeUnit val="days"/>
      </c:dateAx>
      <c:valAx>
        <c:axId val="145193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5880223"/>
        <c:crosses val="autoZero"/>
        <c:crossBetween val="between"/>
      </c:valAx>
      <c:valAx>
        <c:axId val="1451941631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5756191"/>
        <c:crosses val="max"/>
        <c:crossBetween val="between"/>
      </c:valAx>
      <c:dateAx>
        <c:axId val="15357561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51941631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Statistiche!$B$1</c:f>
              <c:strCache>
                <c:ptCount val="1"/>
                <c:pt idx="0">
                  <c:v>Tot. Positivi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Statistiche!$A$2:$A$87</c:f>
              <c:numCache>
                <c:formatCode>m/d/yyyy</c:formatCode>
                <c:ptCount val="8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f>Statistiche!$B$2:$B$87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16</c:v>
                </c:pt>
                <c:pt idx="22">
                  <c:v>74</c:v>
                </c:pt>
                <c:pt idx="23">
                  <c:v>141</c:v>
                </c:pt>
                <c:pt idx="24">
                  <c:v>221</c:v>
                </c:pt>
                <c:pt idx="25">
                  <c:v>322</c:v>
                </c:pt>
                <c:pt idx="26">
                  <c:v>400</c:v>
                </c:pt>
                <c:pt idx="27">
                  <c:v>650</c:v>
                </c:pt>
                <c:pt idx="28">
                  <c:v>888</c:v>
                </c:pt>
                <c:pt idx="29">
                  <c:v>1128</c:v>
                </c:pt>
                <c:pt idx="30">
                  <c:v>1694</c:v>
                </c:pt>
                <c:pt idx="31">
                  <c:v>1694</c:v>
                </c:pt>
                <c:pt idx="32">
                  <c:v>2263</c:v>
                </c:pt>
                <c:pt idx="33">
                  <c:v>2706</c:v>
                </c:pt>
                <c:pt idx="34">
                  <c:v>3296</c:v>
                </c:pt>
                <c:pt idx="35">
                  <c:v>3916</c:v>
                </c:pt>
                <c:pt idx="36">
                  <c:v>5061</c:v>
                </c:pt>
                <c:pt idx="37">
                  <c:v>6387</c:v>
                </c:pt>
                <c:pt idx="38">
                  <c:v>7985</c:v>
                </c:pt>
                <c:pt idx="39">
                  <c:v>8514</c:v>
                </c:pt>
                <c:pt idx="40">
                  <c:v>10590</c:v>
                </c:pt>
                <c:pt idx="41">
                  <c:v>12839</c:v>
                </c:pt>
                <c:pt idx="42">
                  <c:v>14955</c:v>
                </c:pt>
                <c:pt idx="43">
                  <c:v>17750</c:v>
                </c:pt>
                <c:pt idx="44">
                  <c:v>20603</c:v>
                </c:pt>
                <c:pt idx="45">
                  <c:v>23073</c:v>
                </c:pt>
                <c:pt idx="46">
                  <c:v>26062</c:v>
                </c:pt>
                <c:pt idx="47">
                  <c:v>28710</c:v>
                </c:pt>
                <c:pt idx="48">
                  <c:v>33190</c:v>
                </c:pt>
                <c:pt idx="49">
                  <c:v>37860</c:v>
                </c:pt>
                <c:pt idx="50">
                  <c:v>42681</c:v>
                </c:pt>
                <c:pt idx="51">
                  <c:v>46638</c:v>
                </c:pt>
                <c:pt idx="52">
                  <c:v>50418</c:v>
                </c:pt>
                <c:pt idx="53">
                  <c:v>54030</c:v>
                </c:pt>
                <c:pt idx="54">
                  <c:v>57521</c:v>
                </c:pt>
                <c:pt idx="55">
                  <c:v>62013</c:v>
                </c:pt>
                <c:pt idx="56">
                  <c:v>66369</c:v>
                </c:pt>
                <c:pt idx="57">
                  <c:v>70065</c:v>
                </c:pt>
                <c:pt idx="58">
                  <c:v>73910</c:v>
                </c:pt>
                <c:pt idx="59">
                  <c:v>75528</c:v>
                </c:pt>
                <c:pt idx="60">
                  <c:v>77635</c:v>
                </c:pt>
                <c:pt idx="61">
                  <c:v>80572</c:v>
                </c:pt>
                <c:pt idx="62">
                  <c:v>83049</c:v>
                </c:pt>
                <c:pt idx="63">
                  <c:v>85388</c:v>
                </c:pt>
                <c:pt idx="64">
                  <c:v>88274</c:v>
                </c:pt>
                <c:pt idx="65">
                  <c:v>91246</c:v>
                </c:pt>
                <c:pt idx="66">
                  <c:v>93187</c:v>
                </c:pt>
                <c:pt idx="67">
                  <c:v>94067</c:v>
                </c:pt>
                <c:pt idx="68">
                  <c:v>95262</c:v>
                </c:pt>
                <c:pt idx="69">
                  <c:v>96877</c:v>
                </c:pt>
                <c:pt idx="70">
                  <c:v>98273</c:v>
                </c:pt>
                <c:pt idx="71">
                  <c:v>100269</c:v>
                </c:pt>
                <c:pt idx="72">
                  <c:v>102253</c:v>
                </c:pt>
                <c:pt idx="73">
                  <c:v>103616</c:v>
                </c:pt>
                <c:pt idx="74">
                  <c:v>104291</c:v>
                </c:pt>
                <c:pt idx="75">
                  <c:v>105418</c:v>
                </c:pt>
                <c:pt idx="76">
                  <c:v>106607</c:v>
                </c:pt>
                <c:pt idx="77">
                  <c:v>106962</c:v>
                </c:pt>
                <c:pt idx="78">
                  <c:v>107771</c:v>
                </c:pt>
                <c:pt idx="79">
                  <c:v>108257</c:v>
                </c:pt>
                <c:pt idx="80">
                  <c:v>108237</c:v>
                </c:pt>
                <c:pt idx="81">
                  <c:v>107709</c:v>
                </c:pt>
                <c:pt idx="82">
                  <c:v>107699</c:v>
                </c:pt>
                <c:pt idx="83">
                  <c:v>106848</c:v>
                </c:pt>
                <c:pt idx="84">
                  <c:v>106527</c:v>
                </c:pt>
                <c:pt idx="85">
                  <c:v>105847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9-4AC7-8533-F66E1EBCDA02}"/>
            </c:ext>
          </c:extLst>
        </c:ser>
        <c:ser>
          <c:idx val="1"/>
          <c:order val="1"/>
          <c:tx>
            <c:strRef>
              <c:f>Statistiche!$E$1</c:f>
              <c:strCache>
                <c:ptCount val="1"/>
                <c:pt idx="0">
                  <c:v>Tot Guariti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Statistiche!$A$2:$A$87</c:f>
              <c:numCache>
                <c:formatCode>m/d/yyyy</c:formatCode>
                <c:ptCount val="8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f>Statistiche!$E$2:$E$87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45</c:v>
                </c:pt>
                <c:pt idx="28">
                  <c:v>46</c:v>
                </c:pt>
                <c:pt idx="29">
                  <c:v>50</c:v>
                </c:pt>
                <c:pt idx="30">
                  <c:v>83</c:v>
                </c:pt>
                <c:pt idx="31">
                  <c:v>149</c:v>
                </c:pt>
                <c:pt idx="32">
                  <c:v>160</c:v>
                </c:pt>
                <c:pt idx="33">
                  <c:v>276</c:v>
                </c:pt>
                <c:pt idx="34">
                  <c:v>414</c:v>
                </c:pt>
                <c:pt idx="35">
                  <c:v>523</c:v>
                </c:pt>
                <c:pt idx="36">
                  <c:v>589</c:v>
                </c:pt>
                <c:pt idx="37">
                  <c:v>622</c:v>
                </c:pt>
                <c:pt idx="38">
                  <c:v>724</c:v>
                </c:pt>
                <c:pt idx="39">
                  <c:v>1004</c:v>
                </c:pt>
                <c:pt idx="40">
                  <c:v>1045</c:v>
                </c:pt>
                <c:pt idx="41">
                  <c:v>1258</c:v>
                </c:pt>
                <c:pt idx="42">
                  <c:v>1439</c:v>
                </c:pt>
                <c:pt idx="43">
                  <c:v>1966</c:v>
                </c:pt>
                <c:pt idx="44">
                  <c:v>2335</c:v>
                </c:pt>
                <c:pt idx="45">
                  <c:v>2749</c:v>
                </c:pt>
                <c:pt idx="46">
                  <c:v>2941</c:v>
                </c:pt>
                <c:pt idx="47">
                  <c:v>4025</c:v>
                </c:pt>
                <c:pt idx="48">
                  <c:v>4440</c:v>
                </c:pt>
                <c:pt idx="49">
                  <c:v>5129</c:v>
                </c:pt>
                <c:pt idx="50">
                  <c:v>6072</c:v>
                </c:pt>
                <c:pt idx="51">
                  <c:v>7024</c:v>
                </c:pt>
                <c:pt idx="52">
                  <c:v>7432</c:v>
                </c:pt>
                <c:pt idx="53">
                  <c:v>8326</c:v>
                </c:pt>
                <c:pt idx="54">
                  <c:v>9362</c:v>
                </c:pt>
                <c:pt idx="55">
                  <c:v>10361</c:v>
                </c:pt>
                <c:pt idx="56">
                  <c:v>10950</c:v>
                </c:pt>
                <c:pt idx="57">
                  <c:v>12384</c:v>
                </c:pt>
                <c:pt idx="58">
                  <c:v>13030</c:v>
                </c:pt>
                <c:pt idx="59">
                  <c:v>14620</c:v>
                </c:pt>
                <c:pt idx="60">
                  <c:v>15729</c:v>
                </c:pt>
                <c:pt idx="61">
                  <c:v>16847</c:v>
                </c:pt>
                <c:pt idx="62">
                  <c:v>18278</c:v>
                </c:pt>
                <c:pt idx="63">
                  <c:v>19758</c:v>
                </c:pt>
                <c:pt idx="64">
                  <c:v>20996</c:v>
                </c:pt>
                <c:pt idx="65">
                  <c:v>21815</c:v>
                </c:pt>
                <c:pt idx="66">
                  <c:v>22837</c:v>
                </c:pt>
                <c:pt idx="67">
                  <c:v>24392</c:v>
                </c:pt>
                <c:pt idx="68">
                  <c:v>26491</c:v>
                </c:pt>
                <c:pt idx="69">
                  <c:v>28470</c:v>
                </c:pt>
                <c:pt idx="70">
                  <c:v>30455</c:v>
                </c:pt>
                <c:pt idx="71">
                  <c:v>32534</c:v>
                </c:pt>
                <c:pt idx="72">
                  <c:v>34211</c:v>
                </c:pt>
                <c:pt idx="73">
                  <c:v>35435</c:v>
                </c:pt>
                <c:pt idx="74">
                  <c:v>37130</c:v>
                </c:pt>
                <c:pt idx="75">
                  <c:v>38092</c:v>
                </c:pt>
                <c:pt idx="76">
                  <c:v>40164</c:v>
                </c:pt>
                <c:pt idx="77">
                  <c:v>42727</c:v>
                </c:pt>
                <c:pt idx="78">
                  <c:v>44927</c:v>
                </c:pt>
                <c:pt idx="79">
                  <c:v>47055</c:v>
                </c:pt>
                <c:pt idx="80">
                  <c:v>48877</c:v>
                </c:pt>
                <c:pt idx="81">
                  <c:v>51600</c:v>
                </c:pt>
                <c:pt idx="82">
                  <c:v>54543</c:v>
                </c:pt>
                <c:pt idx="83">
                  <c:v>57576</c:v>
                </c:pt>
                <c:pt idx="84">
                  <c:v>60498</c:v>
                </c:pt>
                <c:pt idx="85">
                  <c:v>63120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9-4AC7-8533-F66E1EBCDA02}"/>
            </c:ext>
          </c:extLst>
        </c:ser>
        <c:ser>
          <c:idx val="2"/>
          <c:order val="2"/>
          <c:tx>
            <c:strRef>
              <c:f>Statistiche!$H$1</c:f>
              <c:strCache>
                <c:ptCount val="1"/>
                <c:pt idx="0">
                  <c:v>Tot. Deceduti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Statistiche!$A$2:$A$87</c:f>
              <c:numCache>
                <c:formatCode>m/d/yyyy</c:formatCode>
                <c:ptCount val="8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f>Statistiche!$H$2:$H$87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7</c:v>
                </c:pt>
                <c:pt idx="25">
                  <c:v>10</c:v>
                </c:pt>
                <c:pt idx="26">
                  <c:v>12</c:v>
                </c:pt>
                <c:pt idx="27">
                  <c:v>17</c:v>
                </c:pt>
                <c:pt idx="28">
                  <c:v>21</c:v>
                </c:pt>
                <c:pt idx="29">
                  <c:v>29</c:v>
                </c:pt>
                <c:pt idx="30">
                  <c:v>34</c:v>
                </c:pt>
                <c:pt idx="31">
                  <c:v>52</c:v>
                </c:pt>
                <c:pt idx="32">
                  <c:v>79</c:v>
                </c:pt>
                <c:pt idx="33">
                  <c:v>107</c:v>
                </c:pt>
                <c:pt idx="34">
                  <c:v>148</c:v>
                </c:pt>
                <c:pt idx="35">
                  <c:v>197</c:v>
                </c:pt>
                <c:pt idx="36">
                  <c:v>233</c:v>
                </c:pt>
                <c:pt idx="37">
                  <c:v>366</c:v>
                </c:pt>
                <c:pt idx="38">
                  <c:v>463</c:v>
                </c:pt>
                <c:pt idx="39">
                  <c:v>631</c:v>
                </c:pt>
                <c:pt idx="40">
                  <c:v>827</c:v>
                </c:pt>
                <c:pt idx="41">
                  <c:v>1016</c:v>
                </c:pt>
                <c:pt idx="42">
                  <c:v>1266</c:v>
                </c:pt>
                <c:pt idx="43">
                  <c:v>1441</c:v>
                </c:pt>
                <c:pt idx="44">
                  <c:v>1809</c:v>
                </c:pt>
                <c:pt idx="45">
                  <c:v>2158</c:v>
                </c:pt>
                <c:pt idx="46">
                  <c:v>2503</c:v>
                </c:pt>
                <c:pt idx="47">
                  <c:v>2978</c:v>
                </c:pt>
                <c:pt idx="48">
                  <c:v>3405</c:v>
                </c:pt>
                <c:pt idx="49">
                  <c:v>4032</c:v>
                </c:pt>
                <c:pt idx="50">
                  <c:v>4825</c:v>
                </c:pt>
                <c:pt idx="51">
                  <c:v>5476</c:v>
                </c:pt>
                <c:pt idx="52">
                  <c:v>6077</c:v>
                </c:pt>
                <c:pt idx="53">
                  <c:v>6820</c:v>
                </c:pt>
                <c:pt idx="54">
                  <c:v>7503</c:v>
                </c:pt>
                <c:pt idx="55">
                  <c:v>8165</c:v>
                </c:pt>
                <c:pt idx="56">
                  <c:v>9134</c:v>
                </c:pt>
                <c:pt idx="57">
                  <c:v>10023</c:v>
                </c:pt>
                <c:pt idx="58">
                  <c:v>10779</c:v>
                </c:pt>
                <c:pt idx="59">
                  <c:v>11591</c:v>
                </c:pt>
                <c:pt idx="60">
                  <c:v>12428</c:v>
                </c:pt>
                <c:pt idx="61">
                  <c:v>13155</c:v>
                </c:pt>
                <c:pt idx="62">
                  <c:v>13915</c:v>
                </c:pt>
                <c:pt idx="63">
                  <c:v>14681</c:v>
                </c:pt>
                <c:pt idx="64">
                  <c:v>15362</c:v>
                </c:pt>
                <c:pt idx="65">
                  <c:v>15887</c:v>
                </c:pt>
                <c:pt idx="66">
                  <c:v>16523</c:v>
                </c:pt>
                <c:pt idx="67">
                  <c:v>17127</c:v>
                </c:pt>
                <c:pt idx="68">
                  <c:v>17669</c:v>
                </c:pt>
                <c:pt idx="69">
                  <c:v>18279</c:v>
                </c:pt>
                <c:pt idx="70">
                  <c:v>18849</c:v>
                </c:pt>
                <c:pt idx="71">
                  <c:v>19468</c:v>
                </c:pt>
                <c:pt idx="72">
                  <c:v>19899</c:v>
                </c:pt>
                <c:pt idx="73">
                  <c:v>20465</c:v>
                </c:pt>
                <c:pt idx="74">
                  <c:v>21067</c:v>
                </c:pt>
                <c:pt idx="75">
                  <c:v>21645</c:v>
                </c:pt>
                <c:pt idx="76">
                  <c:v>22170</c:v>
                </c:pt>
                <c:pt idx="77">
                  <c:v>22745</c:v>
                </c:pt>
                <c:pt idx="78">
                  <c:v>23227</c:v>
                </c:pt>
                <c:pt idx="79">
                  <c:v>23660</c:v>
                </c:pt>
                <c:pt idx="80">
                  <c:v>24114</c:v>
                </c:pt>
                <c:pt idx="81">
                  <c:v>24648</c:v>
                </c:pt>
                <c:pt idx="82">
                  <c:v>25085</c:v>
                </c:pt>
                <c:pt idx="83">
                  <c:v>25549</c:v>
                </c:pt>
                <c:pt idx="84">
                  <c:v>25969</c:v>
                </c:pt>
                <c:pt idx="85">
                  <c:v>26384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9-4AC7-8533-F66E1EBCDA02}"/>
            </c:ext>
          </c:extLst>
        </c:ser>
        <c:ser>
          <c:idx val="3"/>
          <c:order val="3"/>
          <c:tx>
            <c:strRef>
              <c:f>Statistiche!$K$1</c:f>
              <c:strCache>
                <c:ptCount val="1"/>
                <c:pt idx="0">
                  <c:v>Cumulata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Statistiche!$A$2:$A$87</c:f>
              <c:numCache>
                <c:formatCode>m/d/yyyy</c:formatCode>
                <c:ptCount val="86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f>Statistiche!$K$2:$K$87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16</c:v>
                </c:pt>
                <c:pt idx="22">
                  <c:v>74</c:v>
                </c:pt>
                <c:pt idx="23">
                  <c:v>144</c:v>
                </c:pt>
                <c:pt idx="24">
                  <c:v>229</c:v>
                </c:pt>
                <c:pt idx="25">
                  <c:v>333</c:v>
                </c:pt>
                <c:pt idx="26">
                  <c:v>415</c:v>
                </c:pt>
                <c:pt idx="27">
                  <c:v>712</c:v>
                </c:pt>
                <c:pt idx="28">
                  <c:v>955</c:v>
                </c:pt>
                <c:pt idx="29">
                  <c:v>1207</c:v>
                </c:pt>
                <c:pt idx="30">
                  <c:v>1811</c:v>
                </c:pt>
                <c:pt idx="31">
                  <c:v>1895</c:v>
                </c:pt>
                <c:pt idx="32">
                  <c:v>2502</c:v>
                </c:pt>
                <c:pt idx="33">
                  <c:v>3089</c:v>
                </c:pt>
                <c:pt idx="34">
                  <c:v>3858</c:v>
                </c:pt>
                <c:pt idx="35">
                  <c:v>4636</c:v>
                </c:pt>
                <c:pt idx="36">
                  <c:v>5883</c:v>
                </c:pt>
                <c:pt idx="37">
                  <c:v>7375</c:v>
                </c:pt>
                <c:pt idx="38">
                  <c:v>9172</c:v>
                </c:pt>
                <c:pt idx="39">
                  <c:v>10149</c:v>
                </c:pt>
                <c:pt idx="40">
                  <c:v>12462</c:v>
                </c:pt>
                <c:pt idx="41">
                  <c:v>15113</c:v>
                </c:pt>
                <c:pt idx="42">
                  <c:v>17660</c:v>
                </c:pt>
                <c:pt idx="43">
                  <c:v>21157</c:v>
                </c:pt>
                <c:pt idx="44">
                  <c:v>24747</c:v>
                </c:pt>
                <c:pt idx="45">
                  <c:v>27980</c:v>
                </c:pt>
                <c:pt idx="46">
                  <c:v>31506</c:v>
                </c:pt>
                <c:pt idx="47">
                  <c:v>35713</c:v>
                </c:pt>
                <c:pt idx="48">
                  <c:v>41035</c:v>
                </c:pt>
                <c:pt idx="49">
                  <c:v>47021</c:v>
                </c:pt>
                <c:pt idx="50">
                  <c:v>53578</c:v>
                </c:pt>
                <c:pt idx="51">
                  <c:v>59138</c:v>
                </c:pt>
                <c:pt idx="52">
                  <c:v>63927</c:v>
                </c:pt>
                <c:pt idx="53">
                  <c:v>69176</c:v>
                </c:pt>
                <c:pt idx="54">
                  <c:v>74386</c:v>
                </c:pt>
                <c:pt idx="55">
                  <c:v>80539</c:v>
                </c:pt>
                <c:pt idx="56">
                  <c:v>86453</c:v>
                </c:pt>
                <c:pt idx="57">
                  <c:v>92472</c:v>
                </c:pt>
                <c:pt idx="58">
                  <c:v>97719</c:v>
                </c:pt>
                <c:pt idx="59">
                  <c:v>101739</c:v>
                </c:pt>
                <c:pt idx="60">
                  <c:v>105792</c:v>
                </c:pt>
                <c:pt idx="61">
                  <c:v>110574</c:v>
                </c:pt>
                <c:pt idx="62">
                  <c:v>115242</c:v>
                </c:pt>
                <c:pt idx="63">
                  <c:v>119827</c:v>
                </c:pt>
                <c:pt idx="64">
                  <c:v>124632</c:v>
                </c:pt>
                <c:pt idx="65">
                  <c:v>128948</c:v>
                </c:pt>
                <c:pt idx="66">
                  <c:v>132547</c:v>
                </c:pt>
                <c:pt idx="67">
                  <c:v>135586</c:v>
                </c:pt>
                <c:pt idx="68">
                  <c:v>139422</c:v>
                </c:pt>
                <c:pt idx="69">
                  <c:v>143626</c:v>
                </c:pt>
                <c:pt idx="70">
                  <c:v>147577</c:v>
                </c:pt>
                <c:pt idx="71">
                  <c:v>152271</c:v>
                </c:pt>
                <c:pt idx="72">
                  <c:v>156363</c:v>
                </c:pt>
                <c:pt idx="73">
                  <c:v>159516</c:v>
                </c:pt>
                <c:pt idx="74">
                  <c:v>162488</c:v>
                </c:pt>
                <c:pt idx="75">
                  <c:v>165155</c:v>
                </c:pt>
                <c:pt idx="76">
                  <c:v>168941</c:v>
                </c:pt>
                <c:pt idx="77">
                  <c:v>172434</c:v>
                </c:pt>
                <c:pt idx="78">
                  <c:v>175925</c:v>
                </c:pt>
                <c:pt idx="79">
                  <c:v>178972</c:v>
                </c:pt>
                <c:pt idx="80">
                  <c:v>181228</c:v>
                </c:pt>
                <c:pt idx="81">
                  <c:v>183957</c:v>
                </c:pt>
                <c:pt idx="82">
                  <c:v>187327</c:v>
                </c:pt>
                <c:pt idx="83">
                  <c:v>189973</c:v>
                </c:pt>
                <c:pt idx="84">
                  <c:v>192994</c:v>
                </c:pt>
                <c:pt idx="85">
                  <c:v>195351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9-4AC7-8533-F66E1EBC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389039663"/>
        <c:axId val="930205615"/>
      </c:areaChart>
      <c:dateAx>
        <c:axId val="1389039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0205615"/>
        <c:crosses val="autoZero"/>
        <c:auto val="1"/>
        <c:lblOffset val="100"/>
        <c:baseTimeUnit val="days"/>
      </c:dateAx>
      <c:valAx>
        <c:axId val="9302056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903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236220</xdr:colOff>
      <xdr:row>1</xdr:row>
      <xdr:rowOff>19050</xdr:rowOff>
    </xdr:from>
    <xdr:to>
      <xdr:col>49</xdr:col>
      <xdr:colOff>426720</xdr:colOff>
      <xdr:row>31</xdr:row>
      <xdr:rowOff>137160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1CCA87D-92BE-4DAF-8C98-2708D14F1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152400</xdr:colOff>
      <xdr:row>32</xdr:row>
      <xdr:rowOff>3810</xdr:rowOff>
    </xdr:from>
    <xdr:to>
      <xdr:col>49</xdr:col>
      <xdr:colOff>426720</xdr:colOff>
      <xdr:row>71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E0EAC13-AF36-40F1-9DBC-62A509E6A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601980</xdr:colOff>
      <xdr:row>23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8E19B06-C9DB-4CA8-BA13-53C4C8A65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19</xdr:col>
      <xdr:colOff>15240</xdr:colOff>
      <xdr:row>58</xdr:row>
      <xdr:rowOff>129540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9A8B527-A011-4B62-AE18-F6BA095F0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38</xdr:col>
      <xdr:colOff>12700</xdr:colOff>
      <xdr:row>23</xdr:row>
      <xdr:rowOff>114300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D5C402-903A-42F8-AA58-71B577577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C7EE23-7334-4674-BBBB-D72CFFB14C9F}" name="Tabella1" displayName="Tabella1" ref="A1:N63" totalsRowShown="0" headerRowDxfId="15" dataDxfId="14">
  <autoFilter ref="A1:N63" xr:uid="{3F6FD7E1-9BDF-4B49-94A5-B111B6AD9B29}"/>
  <tableColumns count="14">
    <tableColumn id="1" xr3:uid="{9397F6A5-FE90-4777-81B0-1E48E1D8269C}" name="data" dataDxfId="13"/>
    <tableColumn id="2" xr3:uid="{4247A369-DCC8-4BA7-8183-1D830E40D65A}" name="stato" dataDxfId="12"/>
    <tableColumn id="3" xr3:uid="{1BED7A87-7158-45FF-BD0C-020D5CFC1608}" name="ricoverati_con_sintomi" dataDxfId="11"/>
    <tableColumn id="4" xr3:uid="{95E121C0-4414-496E-BCB9-525B341403BD}" name="terapia_intensiva" dataDxfId="10"/>
    <tableColumn id="5" xr3:uid="{1BE20EC4-5D2A-4188-B3D7-89C6F54F181D}" name="totale_ospedalizzati" dataDxfId="9"/>
    <tableColumn id="6" xr3:uid="{EEB9E01D-002D-4BB5-99FF-A0CA7A7325CA}" name="isolamento_domiciliare" dataDxfId="8"/>
    <tableColumn id="7" xr3:uid="{80B6A6B5-F24F-4CC4-8245-7E1D7CDD4C25}" name="totale_positivi" dataDxfId="7"/>
    <tableColumn id="8" xr3:uid="{6484FE39-BD0E-44B9-A105-F4131AF40CB2}" name="variazione_totale_positivi" dataDxfId="6"/>
    <tableColumn id="9" xr3:uid="{E49BAE0A-B564-46C0-BDC7-F08B0C0A6059}" name="nuovi_positivi" dataDxfId="5"/>
    <tableColumn id="10" xr3:uid="{1DA95B03-C588-409F-BABF-1DF4CCB49566}" name="dimessi_guariti" dataDxfId="4"/>
    <tableColumn id="11" xr3:uid="{AE5EA974-EEE5-4EC6-9D8C-5FF880BC70EB}" name="deceduti" dataDxfId="3"/>
    <tableColumn id="12" xr3:uid="{47D56900-AF72-4041-ABEB-4980BA1BCB04}" name="totale_casi" dataDxfId="2"/>
    <tableColumn id="13" xr3:uid="{7980B174-416C-442F-9B3E-C2CAA5B0E7C2}" name="tamponi" dataDxfId="1"/>
    <tableColumn id="14" xr3:uid="{4E8D923D-BAC9-48F5-905A-F2D97DAA45DB}" name="Colonna1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83F528-C009-432E-8CEB-FE3751B560C1}" name="Tabella2" displayName="Tabella2" ref="A1:AF93" totalsRowShown="0">
  <autoFilter ref="A1:AF93" xr:uid="{1CE2D217-68D5-498E-9EC7-25B71F23CB16}"/>
  <tableColumns count="32">
    <tableColumn id="1" xr3:uid="{6B459690-E23B-4D34-B6AA-B3B85C5976A2}" name="Data" dataDxfId="49"/>
    <tableColumn id="2" xr3:uid="{E1B2AA15-92F2-4D51-8E87-83C2BA0795BB}" name="Marche"/>
    <tableColumn id="3" xr3:uid="{C792C474-8AAE-4EB3-BF6B-9DD79134EE45}" name="Umbria"/>
    <tableColumn id="4" xr3:uid="{C9163841-F9CF-49DA-877F-6B0CF5C6CCFE}" name="Piemonte"/>
    <tableColumn id="5" xr3:uid="{74A08DA0-E594-4DD5-BEB7-97D2EF093A37}" name="Valle D'Aosta"/>
    <tableColumn id="6" xr3:uid="{59015FF2-B968-45A7-BA85-761174648EAE}" name="Liguria"/>
    <tableColumn id="7" xr3:uid="{7F20FCF6-2E09-4600-8739-CD7B10F29A63}" name="Lombardia"/>
    <tableColumn id="8" xr3:uid="{6B82DD28-108C-4286-9DB2-50FE9023CCD9}" name="Trentino Alto Adige"/>
    <tableColumn id="9" xr3:uid="{67646913-9CEB-4A62-AB60-E45FCF405DDC}" name="Friuli Venezia Giulia"/>
    <tableColumn id="10" xr3:uid="{1615B6FE-1DE8-4586-800E-936F5877ACC4}" name="veneto"/>
    <tableColumn id="11" xr3:uid="{2EE37118-E448-4A8C-A695-DA33D133B382}" name="Emilia Romagna"/>
    <tableColumn id="12" xr3:uid="{AC387697-DBA6-4BC7-BC50-F05B85CCF157}" name="Toscana"/>
    <tableColumn id="13" xr3:uid="{A2E56669-7EA7-4C9E-86D2-3A95A1718B05}" name="Lazio"/>
    <tableColumn id="14" xr3:uid="{324265D1-87F0-4058-877E-FB3E4B51F130}" name="Abruzzo"/>
    <tableColumn id="15" xr3:uid="{D9E617D9-EAF6-4234-9F86-7FC3BA02F01C}" name="Molise"/>
    <tableColumn id="16" xr3:uid="{901A989F-5CCC-4E14-BEAB-B0E0BB71FB12}" name="Puglia"/>
    <tableColumn id="17" xr3:uid="{57F5E001-B0C8-4EE5-9C1B-CE76DA9F394C}" name="Campania"/>
    <tableColumn id="18" xr3:uid="{8D10A099-2D93-48B6-9CC3-05AB1C469673}" name="Basilicata"/>
    <tableColumn id="19" xr3:uid="{720DEF25-0DD3-4931-A179-5269E7BBC301}" name="Calabria"/>
    <tableColumn id="20" xr3:uid="{B167FD16-9D27-40B6-8419-12281AE2AB55}" name="Sicilia"/>
    <tableColumn id="21" xr3:uid="{A7916861-F5F9-462D-BDAB-036C6C6A3FFF}" name="Sardegna"/>
    <tableColumn id="22" xr3:uid="{34883E60-70BD-4544-ABA4-00385DF52390}" name="Guariti"/>
    <tableColumn id="23" xr3:uid="{6813AE9E-7539-4280-8D27-44EB6E3C5CAD}" name="Deceduti"/>
    <tableColumn id="24" xr3:uid="{0FC45FF2-00D1-4108-A983-C71A02CBDECE}" name="Totale positivi" dataDxfId="48">
      <calculatedColumnFormula>SUM(Tabella2[[#This Row],[Marche]:[Sardegna]])</calculatedColumnFormula>
    </tableColumn>
    <tableColumn id="25" xr3:uid="{90323B0E-2A38-477F-B703-8087FA535612}" name="Cumulata" dataDxfId="47">
      <calculatedColumnFormula>Tabella2[[#This Row],[Guariti]]+Tabella2[[#This Row],[Deceduti]]+Tabella2[[#This Row],[Totale positivi]]</calculatedColumnFormula>
    </tableColumn>
    <tableColumn id="26" xr3:uid="{C428B6C1-1906-42C6-B889-635128133EC1}" name="% Guariti" dataCellStyle="Percentuale">
      <calculatedColumnFormula>Tabella2[[#This Row],[Guariti]]/Tabella2[[#This Row],[Cumulata]]</calculatedColumnFormula>
    </tableColumn>
    <tableColumn id="27" xr3:uid="{7BE68D01-E0ED-4F93-A671-14A0AC26FB80}" name="% Decessi" dataCellStyle="Percentuale">
      <calculatedColumnFormula>Tabella2[[#This Row],[Deceduti]]/Tabella2[[#This Row],[Cumulata]]</calculatedColumnFormula>
    </tableColumn>
    <tableColumn id="28" xr3:uid="{F21C464A-A52A-4D3B-BBC9-5DF6D8F9FABB}" name="% Contagiati" dataCellStyle="Percentuale">
      <calculatedColumnFormula>Tabella2[[#This Row],[Totale positivi]]/Tabella2[[#This Row],[Cumulata]]</calculatedColumnFormula>
    </tableColumn>
    <tableColumn id="29" xr3:uid="{D90A14B5-273E-4F64-8FF9-06BD199D926D}" name="∆ Giornaliero nuovi positivi" dataDxfId="46" dataCellStyle="Percentuale"/>
    <tableColumn id="30" xr3:uid="{7A028472-0408-444B-874A-128E6D7E8ACB}" name="∆ Giornaliero guariti" dataDxfId="45" dataCellStyle="Percentuale"/>
    <tableColumn id="31" xr3:uid="{B947B081-44A7-4785-B7EA-683EB37F7F47}" name="∆Giornaliero deceduti" dataDxfId="44" dataCellStyle="Percentuale"/>
    <tableColumn id="32" xr3:uid="{8D05C411-CBE1-4F81-951B-ECC0AAF68DE2}" name="∆ Giornaliero dei contagi" dataDxfId="43" dataCellStyle="Percentuale">
      <calculatedColumnFormula>Tabella2[[#This Row],[Cumulata]]-Y1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5BACF8-CF4F-4B96-B461-EEC4BFEAFAAE}" name="Tabella3" displayName="Tabella3" ref="A1:Z87" totalsRowShown="0" headerRowDxfId="42" headerRowCellStyle="Percentuale">
  <autoFilter ref="A1:Z87" xr:uid="{07030462-57F3-4CCE-8261-CAF6C9BBB923}"/>
  <tableColumns count="26">
    <tableColumn id="1" xr3:uid="{3D5847C1-50AC-45AE-BD3C-0E8EA781395F}" name="Data" dataDxfId="41"/>
    <tableColumn id="2" xr3:uid="{C0269FC5-25ED-4C75-A1EC-0DC6485D653B}" name="Tot. Positivi" dataDxfId="40">
      <calculatedColumnFormula>Tabella2[[#This Row],[Totale positivi]]</calculatedColumnFormula>
    </tableColumn>
    <tableColumn id="3" xr3:uid="{7ACF25F6-9126-4420-B7AD-A45C323C48D8}" name="∆ % Positivi" dataDxfId="39" dataCellStyle="Percentuale">
      <calculatedColumnFormula>(B2-B1)/B1</calculatedColumnFormula>
    </tableColumn>
    <tableColumn id="4" xr3:uid="{37B13E8C-BA14-476D-8D1D-1A0488A1D0EB}" name="∆ Assoluta Positivi" dataDxfId="38">
      <calculatedColumnFormula>B2-B1</calculatedColumnFormula>
    </tableColumn>
    <tableColumn id="5" xr3:uid="{52B54007-429F-4BAF-8CBA-6E994780797D}" name="Tot Guariti" dataDxfId="37">
      <calculatedColumnFormula>Tabella2[[#This Row],[Guariti]]</calculatedColumnFormula>
    </tableColumn>
    <tableColumn id="6" xr3:uid="{D48A3DDF-BCE7-4D4D-8526-B12822591D46}" name="∆% Guariti" dataDxfId="36" dataCellStyle="Percentuale">
      <calculatedColumnFormula>(E2-E1)/E1</calculatedColumnFormula>
    </tableColumn>
    <tableColumn id="7" xr3:uid="{E3079D79-1DAC-4584-A0A8-35C1FDE6E9B6}" name="∆ Assoluta Guariti" dataDxfId="35"/>
    <tableColumn id="8" xr3:uid="{CFB8C0AE-1BE4-4AA4-9130-1569B4F5C1A6}" name="Tot. Deceduti" dataDxfId="34">
      <calculatedColumnFormula>Tabella2[[#This Row],[Deceduti]]</calculatedColumnFormula>
    </tableColumn>
    <tableColumn id="9" xr3:uid="{5FB79BCD-ECD2-420F-9983-ABC222AB0A67}" name="∆% Deceduti" dataDxfId="33" dataCellStyle="Percentuale">
      <calculatedColumnFormula>(H2-H1)/H1</calculatedColumnFormula>
    </tableColumn>
    <tableColumn id="10" xr3:uid="{411B339C-7D0B-442E-AF42-382C611F82C7}" name="∆ Assoluta Deceduti" dataDxfId="32">
      <calculatedColumnFormula>H2-H1</calculatedColumnFormula>
    </tableColumn>
    <tableColumn id="11" xr3:uid="{FFE0D3B8-DDBF-484E-ADB2-DDA63C88F4BD}" name="Cumulata" dataDxfId="31">
      <calculatedColumnFormula>B2+E2+H2</calculatedColumnFormula>
    </tableColumn>
    <tableColumn id="12" xr3:uid="{5CE7735E-2F0E-4CF8-B0E8-2CD0E0970B5E}" name="∆%" dataDxfId="30" dataCellStyle="Percentuale">
      <calculatedColumnFormula>(K2-K1)/K1</calculatedColumnFormula>
    </tableColumn>
    <tableColumn id="13" xr3:uid="{2848E7BE-7ADD-494D-ABA0-C6D661ADCCE5}" name="∆ Assoluto Cumulata" dataDxfId="29" dataCellStyle="Percentuale">
      <calculatedColumnFormula>K2-K1</calculatedColumnFormula>
    </tableColumn>
    <tableColumn id="14" xr3:uid="{1F72D504-6A71-4C60-9F8E-C1F35AFE3F84}" name="Ricoverati con sintomi" dataDxfId="28"/>
    <tableColumn id="15" xr3:uid="{810F4E01-093E-47C7-94CD-C4E34178A3C2}" name="In terapia intensiva" dataDxfId="27"/>
    <tableColumn id="26" xr3:uid="{AEE225D3-EE65-427D-A50D-7B30E8DBB8E1}" name="% terapia intensiva" dataDxfId="26"/>
    <tableColumn id="16" xr3:uid="{65EB19C7-7680-4E36-9154-BE4EFB1265E7}" name="TOT Ospedalizzati" dataDxfId="25">
      <calculatedColumnFormula>SUM(N2:O2)</calculatedColumnFormula>
    </tableColumn>
    <tableColumn id="17" xr3:uid="{96B85F8E-2FFC-4970-AA5C-0AE7D31546FA}" name="% Ospedalizzati" dataDxfId="24" dataCellStyle="Percentuale">
      <calculatedColumnFormula>Q2/B2</calculatedColumnFormula>
    </tableColumn>
    <tableColumn id="18" xr3:uid="{7B436E1F-1E2B-4250-B962-9D331D90B1E2}" name="Isolamento domiciliare" dataDxfId="23"/>
    <tableColumn id="19" xr3:uid="{05EA19AE-5A6C-4A07-A209-D6D9F30F8B17}" name="% in Isolamento" dataDxfId="22" dataCellStyle="Percentuale">
      <calculatedColumnFormula>S2/B2</calculatedColumnFormula>
    </tableColumn>
    <tableColumn id="20" xr3:uid="{6999C7D7-D643-41B6-8E10-FD2AB1FC4B8E}" name="% moralità" dataDxfId="21" dataCellStyle="Percentuale">
      <calculatedColumnFormula>H2/B2</calculatedColumnFormula>
    </tableColumn>
    <tableColumn id="21" xr3:uid="{200CBB54-BA3B-4F70-95FC-C4796DFBA492}" name="% sopravvivenza" dataDxfId="20" dataCellStyle="Percentuale">
      <calculatedColumnFormula>E2/B2</calculatedColumnFormula>
    </tableColumn>
    <tableColumn id="22" xr3:uid="{17D8F90C-C2AE-46D7-B8B7-BF49E8B8B889}" name="N° tamponi effettuati" dataDxfId="19"/>
    <tableColumn id="23" xr3:uid="{CEDD6332-176F-4793-AB6D-B283767BDA43}" name="% positivi su n° tamponi effettuati" dataDxfId="18" dataCellStyle="Percentuale">
      <calculatedColumnFormula>B2/W2</calculatedColumnFormula>
    </tableColumn>
    <tableColumn id="24" xr3:uid="{73FE46CA-8C78-431A-8BBD-761536CF16BF}" name="Popolazione italiana" dataDxfId="17"/>
    <tableColumn id="25" xr3:uid="{43FA4459-D8F5-403A-A99E-8A865D3B8A98}" name="% contagiati sul tot. Dell popolazione italiana" dataDxfId="16" dataCellStyle="Percentuale">
      <calculatedColumnFormula>B2/Y2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7" Type="http://schemas.microsoft.com/office/2011/relationships/webextension" Target="webextension7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  <wetp:taskpane dockstate="right" visibility="0" width="438" row="8">
    <wetp:webextensionref xmlns:r="http://schemas.openxmlformats.org/officeDocument/2006/relationships" r:id="rId2"/>
  </wetp:taskpane>
  <wetp:taskpane dockstate="right" visibility="0" width="438" row="9">
    <wetp:webextensionref xmlns:r="http://schemas.openxmlformats.org/officeDocument/2006/relationships" r:id="rId3"/>
  </wetp:taskpane>
  <wetp:taskpane dockstate="right" visibility="0" width="438" row="10">
    <wetp:webextensionref xmlns:r="http://schemas.openxmlformats.org/officeDocument/2006/relationships" r:id="rId4"/>
  </wetp:taskpane>
  <wetp:taskpane dockstate="right" visibility="0" width="438" row="11">
    <wetp:webextensionref xmlns:r="http://schemas.openxmlformats.org/officeDocument/2006/relationships" r:id="rId5"/>
  </wetp:taskpane>
  <wetp:taskpane dockstate="right" visibility="0" width="438" row="12">
    <wetp:webextensionref xmlns:r="http://schemas.openxmlformats.org/officeDocument/2006/relationships" r:id="rId6"/>
  </wetp:taskpane>
  <wetp:taskpane dockstate="right" visibility="0" width="0" row="0">
    <wetp:webextensionref xmlns:r="http://schemas.openxmlformats.org/officeDocument/2006/relationships" r:id="rId7"/>
  </wetp:taskpane>
</wetp:taskpanes>
</file>

<file path=xl/webextensions/webextension1.xml><?xml version="1.0" encoding="utf-8"?>
<we:webextension xmlns:we="http://schemas.microsoft.com/office/webextensions/webextension/2010/11" id="{74C83757-BF49-4DA3-AE02-2C28F4C01792}">
  <we:reference id="wa104379710" version="1.0.0.2" store="it-IT" storeType="OMEX"/>
  <we:alternateReferences>
    <we:reference id="wa104379710" version="1.0.0.2" store="WA104379710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FDB455E-758C-492C-B9E1-8EEDEBA18CB5}">
  <we:reference id="wa104100404" version="2.0.0.0" store="it-IT" storeType="OMEX"/>
  <we:alternateReferences>
    <we:reference id="WA104100404" version="2.0.0.0" store="WA104100404" storeType="OMEX"/>
  </we:alternateReferences>
  <we:properties>
    <we:property name="UniqueID" value="&quot;20203101586543037646&quot;"/>
    <we:property name="DCJDAXlzAkQIBVlFYRB5FykvXgl4fw9Y" value="&quot;&quot;"/>
  </we:properties>
  <we:bindings>
    <we:binding id="refEdit" type="matrix" appref="{93F65A1F-E4D2-4D29-8AAA-14458DF8202D}"/>
    <we:binding id="Worker" type="matrix" appref="{9B0A30CD-8B19-405F-9D77-A01D451A10DE}"/>
  </we:bindings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81760A54-1D83-4DC9-8AD7-FB121A76CA4E}">
  <we:reference id="wa104379629" version="1.3.0.0" store="it-IT" storeType="OMEX"/>
  <we:alternateReferences>
    <we:reference id="WA104379629" version="1.3.0.0" store="WA104379629" storeType="OMEX"/>
  </we:alternateReferences>
  <we:properties>
    <we:property name="RuntimeConfig" value="{&quot;HostName&quot;:&quot;&quot;,&quot;Applets&quot;:{},&quot;ActiveAppletId&quot;:&quot;&quot;,&quot;Language&quot;:&quot;IT&quot;,&quot;DocumentId&quot;:&quot;6d74819c-dc02-407f-abac-c62057f119df&quot;,&quot;DateCreated&quot;:&quot;2020-04-10T18:24:24.365Z&quot;,&quot;GenerationActivityId&quot;:&quot;&quot;}"/>
    <we:property name="Features" value="{&quot;LogDomEvents&quot;:false,&quot;LogTelemetry&quot;:true}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4E1E236A-3835-4B21-B630-864599A205D7}">
  <we:reference id="wa104006972" version="1.0.0.0" store="it-IT" storeType="OMEX"/>
  <we:alternateReferences>
    <we:reference id="WA104006972" version="1.0.0.0" store="WA104006972" storeType="OMEX"/>
  </we:alternateReferences>
  <we:properties/>
  <we:bindings/>
  <we:snapshot xmlns:r="http://schemas.openxmlformats.org/officeDocument/2006/relationships"/>
</we:webextension>
</file>

<file path=xl/webextensions/webextension5.xml><?xml version="1.0" encoding="utf-8"?>
<we:webextension xmlns:we="http://schemas.microsoft.com/office/webextensions/webextension/2010/11" id="{2E4EE9DB-05F1-4C3F-A767-4AAB21DBFC9D}">
  <we:reference id="wa104379638" version="1.0.0.0" store="it-IT" storeType="OMEX"/>
  <we:alternateReferences>
    <we:reference id="WA104379638" version="1.0.0.0" store="WA104379638" storeType="OMEX"/>
  </we:alternateReferences>
  <we:properties>
    <we:property name="endpoints" value="&quot;[{\&quot;documentationUrl\&quot;:\&quot;https://ussouthcentral.services.azureml.net/workspaces/52a9fe1f0655445a9ec08cbaf87c3ffa/services/2a951e49ed8d43cfbe3afc68aa6d3878/swagger.json\&quot;,\&quot;token\&quot;:\&quot;xSc38GPprrK3FGyGMn5uQEJVD7wNUZgOn2UZt+vrFLMLFAyqGB+YhkF5o0JH57hfUYuIxZ7so1rf5DQ2nDfdGA==\&quot;,\&quot;serviceName\&quot;:\&quot;Titanic Survivor Predictor (Excel Add-in Sample) [Score]\&quot;,\&quot;globalParametersValues\&quot;:{},\&quot;outputCellValues\&quot;:{},\&quot;showOverwriteWarning\&quot;:true},{\&quot;documentationUrl\&quot;:\&quot;https://ussouthcentral.services.azureml.net/odata/workspaces/52a9fe1f0655445a9ec08cbaf87c3ffa/services/0153ed4ecce44d999e7846d8f0e8102a\&quot;,\&quot;token\&quot;:\&quot;QR+dXhrglxsnO5WJ4/s0me85cwO+4WF7FcWVoUUSqFwzGyFCYbMIpzYfSaMwkNdNJGGavTDvVTlNbP1gv9Yh9A==\&quot;,\&quot;serviceName\&quot;:\&quot;Text Sentiment Analysis (Excel Add-in Sample) [Score]\&quot;,\&quot;globalParametersValues\&quot;:{},\&quot;outputCellValues\&quot;:{},\&quot;showOverwriteWarning\&quot;:true}]&quot;"/>
  </we:properties>
  <we:bindings/>
  <we:snapshot xmlns:r="http://schemas.openxmlformats.org/officeDocument/2006/relationships"/>
</we:webextension>
</file>

<file path=xl/webextensions/webextension6.xml><?xml version="1.0" encoding="utf-8"?>
<we:webextension xmlns:we="http://schemas.microsoft.com/office/webextensions/webextension/2010/11" id="{C6940357-B1EA-4BE0-B6FC-F3AD74BEDAB9}">
  <we:reference id="wa104168603" version="1.0.0.6" store="it-IT" storeType="OMEX"/>
  <we:alternateReferences>
    <we:reference id="WA104168603" version="1.0.0.6" store="WA104168603" storeType="OMEX"/>
  </we:alternateReferences>
  <we:properties>
    <we:property name="savedSettings" value="{&quot;state&quot;:{&quot;seed&quot;:1996,&quot;currentseed&quot;:null,&quot;powerbi&quot;:{&quot;datasetId&quot;:null,&quot;tableName&quot;:null,&quot;datasetName&quot;:null},&quot;powerBILoaded&quot;:false,&quot;VisualizationName&quot;:&quot;Power Bubbles&quot;,&quot;category&quot;:&quot;Country&quot;,&quot;aggregate&quot;:&quot;Sum&quot;,&quot;measure&quot;:&quot;Sales_Amount&quot;},&quot;date&quot;:&quot;Fri, 10 Apr 2020 18:36:04 GMT&quot;,&quot;appVersion&quot;:&quot;1.140.6206.22452, 28-12-2016 12:28:24&quot;}"/>
  </we:properties>
  <we:bindings/>
  <we:snapshot xmlns:r="http://schemas.openxmlformats.org/officeDocument/2006/relationships"/>
</we:webextension>
</file>

<file path=xl/webextensions/webextension7.xml><?xml version="1.0" encoding="utf-8"?>
<we:webextension xmlns:we="http://schemas.microsoft.com/office/webextensions/webextension/2010/11" id="{869A02DB-9793-480C-AFEF-A7DC8574C209}">
  <we:reference id="wa200000019" version="19.0.0.2" store="it-IT" storeType="OMEX"/>
  <we:alternateReferences>
    <we:reference id="wa200000019" version="19.0.0.2" store="WA20000001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opLeftCell="A42" workbookViewId="0">
      <selection activeCell="C61" sqref="C61"/>
    </sheetView>
  </sheetViews>
  <sheetFormatPr defaultRowHeight="14.4" x14ac:dyDescent="0.3"/>
  <cols>
    <col min="1" max="1" width="10.5546875" style="27" bestFit="1" customWidth="1"/>
    <col min="2" max="2" width="8.88671875" style="28"/>
    <col min="3" max="3" width="21.6640625" style="28" customWidth="1"/>
    <col min="4" max="4" width="16.88671875" style="28" customWidth="1"/>
    <col min="5" max="5" width="19.21875" style="28" customWidth="1"/>
    <col min="6" max="6" width="22" style="28" customWidth="1"/>
    <col min="7" max="7" width="14.5546875" style="28" customWidth="1"/>
    <col min="8" max="8" width="23.88671875" style="28" customWidth="1"/>
    <col min="9" max="9" width="14.109375" style="28" customWidth="1"/>
    <col min="10" max="10" width="15" style="28" customWidth="1"/>
    <col min="11" max="11" width="9.88671875" style="28" customWidth="1"/>
    <col min="12" max="12" width="11.88671875" style="28" customWidth="1"/>
    <col min="13" max="13" width="9.6640625" style="28" customWidth="1"/>
    <col min="14" max="16384" width="8.88671875" style="28"/>
  </cols>
  <sheetData>
    <row r="1" spans="1:14" x14ac:dyDescent="0.3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71</v>
      </c>
    </row>
    <row r="2" spans="1:14" x14ac:dyDescent="0.3">
      <c r="A2" s="27">
        <v>43885</v>
      </c>
      <c r="B2" s="28" t="s">
        <v>13</v>
      </c>
      <c r="C2" s="28">
        <v>101</v>
      </c>
      <c r="D2" s="28">
        <v>26</v>
      </c>
      <c r="E2" s="28">
        <v>127</v>
      </c>
      <c r="F2" s="28">
        <v>94</v>
      </c>
      <c r="G2" s="28">
        <v>221</v>
      </c>
      <c r="H2" s="28">
        <v>0</v>
      </c>
      <c r="I2" s="28">
        <v>221</v>
      </c>
      <c r="J2" s="28">
        <v>1</v>
      </c>
      <c r="K2" s="28">
        <v>7</v>
      </c>
      <c r="L2" s="28">
        <v>229</v>
      </c>
      <c r="M2" s="28">
        <v>4324</v>
      </c>
    </row>
    <row r="3" spans="1:14" x14ac:dyDescent="0.3">
      <c r="A3" s="27">
        <v>43886</v>
      </c>
      <c r="B3" s="28" t="s">
        <v>13</v>
      </c>
      <c r="C3" s="28">
        <v>114</v>
      </c>
      <c r="D3" s="28">
        <v>35</v>
      </c>
      <c r="E3" s="28">
        <v>150</v>
      </c>
      <c r="F3" s="28">
        <v>162</v>
      </c>
      <c r="G3" s="28">
        <v>311</v>
      </c>
      <c r="H3" s="28">
        <v>90</v>
      </c>
      <c r="I3" s="28">
        <v>93</v>
      </c>
      <c r="J3" s="28">
        <v>1</v>
      </c>
      <c r="K3" s="28">
        <v>10</v>
      </c>
      <c r="L3" s="28">
        <v>322</v>
      </c>
      <c r="M3" s="28">
        <v>8623</v>
      </c>
    </row>
    <row r="4" spans="1:14" x14ac:dyDescent="0.3">
      <c r="A4" s="27">
        <v>43887</v>
      </c>
      <c r="B4" s="28" t="s">
        <v>13</v>
      </c>
      <c r="C4" s="28">
        <v>128</v>
      </c>
      <c r="D4" s="28">
        <v>36</v>
      </c>
      <c r="E4" s="28">
        <v>164</v>
      </c>
      <c r="F4" s="28">
        <v>221</v>
      </c>
      <c r="G4" s="28">
        <v>385</v>
      </c>
      <c r="H4" s="28">
        <v>74</v>
      </c>
      <c r="I4" s="28">
        <v>78</v>
      </c>
      <c r="J4" s="28">
        <v>3</v>
      </c>
      <c r="K4" s="28">
        <v>12</v>
      </c>
      <c r="L4" s="28">
        <v>400</v>
      </c>
      <c r="M4" s="28">
        <v>9587</v>
      </c>
    </row>
    <row r="5" spans="1:14" x14ac:dyDescent="0.3">
      <c r="A5" s="27">
        <v>43888</v>
      </c>
      <c r="B5" s="28" t="s">
        <v>13</v>
      </c>
      <c r="C5" s="28">
        <v>248</v>
      </c>
      <c r="D5" s="28">
        <v>56</v>
      </c>
      <c r="E5" s="28">
        <v>304</v>
      </c>
      <c r="F5" s="28">
        <v>284</v>
      </c>
      <c r="G5" s="28">
        <v>588</v>
      </c>
      <c r="H5" s="28">
        <v>203</v>
      </c>
      <c r="I5" s="28">
        <v>250</v>
      </c>
      <c r="J5" s="28">
        <v>45</v>
      </c>
      <c r="K5" s="28">
        <v>17</v>
      </c>
      <c r="L5" s="28">
        <v>650</v>
      </c>
      <c r="M5" s="28">
        <v>12014</v>
      </c>
    </row>
    <row r="6" spans="1:14" x14ac:dyDescent="0.3">
      <c r="A6" s="27">
        <v>43889</v>
      </c>
      <c r="B6" s="28" t="s">
        <v>13</v>
      </c>
      <c r="C6" s="28">
        <v>345</v>
      </c>
      <c r="D6" s="28">
        <v>64</v>
      </c>
      <c r="E6" s="28">
        <v>409</v>
      </c>
      <c r="F6" s="28">
        <v>412</v>
      </c>
      <c r="G6" s="28">
        <v>821</v>
      </c>
      <c r="H6" s="28">
        <v>233</v>
      </c>
      <c r="I6" s="28">
        <v>238</v>
      </c>
      <c r="J6" s="28">
        <v>46</v>
      </c>
      <c r="K6" s="28">
        <v>21</v>
      </c>
      <c r="L6" s="28">
        <v>888</v>
      </c>
      <c r="M6" s="28">
        <v>15695</v>
      </c>
    </row>
    <row r="7" spans="1:14" x14ac:dyDescent="0.3">
      <c r="A7" s="27">
        <v>43890</v>
      </c>
      <c r="B7" s="28" t="s">
        <v>13</v>
      </c>
      <c r="C7" s="28">
        <v>401</v>
      </c>
      <c r="D7" s="28">
        <v>105</v>
      </c>
      <c r="E7" s="28">
        <v>506</v>
      </c>
      <c r="F7" s="28">
        <v>543</v>
      </c>
      <c r="G7" s="28">
        <v>1049</v>
      </c>
      <c r="H7" s="28">
        <v>228</v>
      </c>
      <c r="I7" s="28">
        <v>240</v>
      </c>
      <c r="J7" s="28">
        <v>50</v>
      </c>
      <c r="K7" s="28">
        <v>29</v>
      </c>
      <c r="L7" s="28">
        <v>1128</v>
      </c>
      <c r="M7" s="28">
        <v>18661</v>
      </c>
    </row>
    <row r="8" spans="1:14" x14ac:dyDescent="0.3">
      <c r="A8" s="27">
        <v>43891</v>
      </c>
      <c r="B8" s="28" t="s">
        <v>13</v>
      </c>
      <c r="C8" s="28">
        <v>639</v>
      </c>
      <c r="D8" s="28">
        <v>140</v>
      </c>
      <c r="E8" s="28">
        <v>779</v>
      </c>
      <c r="F8" s="28">
        <v>798</v>
      </c>
      <c r="G8" s="28">
        <v>1577</v>
      </c>
      <c r="H8" s="28">
        <v>528</v>
      </c>
      <c r="I8" s="28">
        <v>566</v>
      </c>
      <c r="J8" s="28">
        <v>83</v>
      </c>
      <c r="K8" s="28">
        <v>34</v>
      </c>
      <c r="L8" s="28">
        <v>1694</v>
      </c>
      <c r="M8" s="28">
        <v>21127</v>
      </c>
    </row>
    <row r="9" spans="1:14" x14ac:dyDescent="0.3">
      <c r="A9" s="27">
        <v>43892</v>
      </c>
      <c r="B9" s="28" t="s">
        <v>13</v>
      </c>
      <c r="C9" s="28">
        <v>742</v>
      </c>
      <c r="D9" s="28">
        <v>166</v>
      </c>
      <c r="E9" s="28">
        <v>908</v>
      </c>
      <c r="F9" s="28">
        <v>927</v>
      </c>
      <c r="G9" s="28">
        <v>1835</v>
      </c>
      <c r="H9" s="28">
        <v>258</v>
      </c>
      <c r="I9" s="28">
        <v>342</v>
      </c>
      <c r="J9" s="28">
        <v>149</v>
      </c>
      <c r="K9" s="28">
        <v>52</v>
      </c>
      <c r="L9" s="28">
        <v>2036</v>
      </c>
      <c r="M9" s="28">
        <v>23345</v>
      </c>
    </row>
    <row r="10" spans="1:14" x14ac:dyDescent="0.3">
      <c r="A10" s="27">
        <v>43893</v>
      </c>
      <c r="B10" s="28" t="s">
        <v>13</v>
      </c>
      <c r="C10" s="28">
        <v>1034</v>
      </c>
      <c r="D10" s="28">
        <v>229</v>
      </c>
      <c r="E10" s="28">
        <v>1263</v>
      </c>
      <c r="F10" s="28">
        <v>1000</v>
      </c>
      <c r="G10" s="28">
        <v>2263</v>
      </c>
      <c r="H10" s="28">
        <v>428</v>
      </c>
      <c r="I10" s="28">
        <v>466</v>
      </c>
      <c r="J10" s="28">
        <v>160</v>
      </c>
      <c r="K10" s="28">
        <v>79</v>
      </c>
      <c r="L10" s="28">
        <v>2502</v>
      </c>
      <c r="M10" s="28">
        <v>25856</v>
      </c>
    </row>
    <row r="11" spans="1:14" x14ac:dyDescent="0.3">
      <c r="A11" s="27">
        <v>43894</v>
      </c>
      <c r="B11" s="28" t="s">
        <v>13</v>
      </c>
      <c r="C11" s="28">
        <v>1346</v>
      </c>
      <c r="D11" s="28">
        <v>295</v>
      </c>
      <c r="E11" s="28">
        <v>1641</v>
      </c>
      <c r="F11" s="28">
        <v>1065</v>
      </c>
      <c r="G11" s="28">
        <v>2706</v>
      </c>
      <c r="H11" s="28">
        <v>443</v>
      </c>
      <c r="I11" s="28">
        <v>587</v>
      </c>
      <c r="J11" s="28">
        <v>276</v>
      </c>
      <c r="K11" s="28">
        <v>107</v>
      </c>
      <c r="L11" s="28">
        <v>3089</v>
      </c>
      <c r="M11" s="28">
        <v>29837</v>
      </c>
    </row>
    <row r="12" spans="1:14" x14ac:dyDescent="0.3">
      <c r="A12" s="27">
        <v>43895</v>
      </c>
      <c r="B12" s="28" t="s">
        <v>13</v>
      </c>
      <c r="C12" s="28">
        <v>1790</v>
      </c>
      <c r="D12" s="28">
        <v>351</v>
      </c>
      <c r="E12" s="28">
        <v>2141</v>
      </c>
      <c r="F12" s="28">
        <v>1155</v>
      </c>
      <c r="G12" s="28">
        <v>3296</v>
      </c>
      <c r="H12" s="28">
        <v>590</v>
      </c>
      <c r="I12" s="28">
        <v>769</v>
      </c>
      <c r="J12" s="28">
        <v>414</v>
      </c>
      <c r="K12" s="28">
        <v>148</v>
      </c>
      <c r="L12" s="28">
        <v>3858</v>
      </c>
      <c r="M12" s="28">
        <v>32362</v>
      </c>
    </row>
    <row r="13" spans="1:14" x14ac:dyDescent="0.3">
      <c r="A13" s="27">
        <v>43896</v>
      </c>
      <c r="B13" s="28" t="s">
        <v>13</v>
      </c>
      <c r="C13" s="28">
        <v>2394</v>
      </c>
      <c r="D13" s="28">
        <v>462</v>
      </c>
      <c r="E13" s="28">
        <v>2856</v>
      </c>
      <c r="F13" s="28">
        <v>1060</v>
      </c>
      <c r="G13" s="28">
        <v>3916</v>
      </c>
      <c r="H13" s="28">
        <v>620</v>
      </c>
      <c r="I13" s="28">
        <v>778</v>
      </c>
      <c r="J13" s="28">
        <v>523</v>
      </c>
      <c r="K13" s="28">
        <v>197</v>
      </c>
      <c r="L13" s="28">
        <v>4636</v>
      </c>
      <c r="M13" s="28">
        <v>36359</v>
      </c>
    </row>
    <row r="14" spans="1:14" x14ac:dyDescent="0.3">
      <c r="A14" s="27">
        <v>43897</v>
      </c>
      <c r="B14" s="28" t="s">
        <v>13</v>
      </c>
      <c r="C14" s="28">
        <v>2651</v>
      </c>
      <c r="D14" s="28">
        <v>567</v>
      </c>
      <c r="E14" s="28">
        <v>3218</v>
      </c>
      <c r="F14" s="28">
        <v>1843</v>
      </c>
      <c r="G14" s="28">
        <v>5061</v>
      </c>
      <c r="H14" s="28">
        <v>1145</v>
      </c>
      <c r="I14" s="28">
        <v>1247</v>
      </c>
      <c r="J14" s="28">
        <v>589</v>
      </c>
      <c r="K14" s="28">
        <v>233</v>
      </c>
      <c r="L14" s="28">
        <v>5883</v>
      </c>
      <c r="M14" s="28">
        <v>42062</v>
      </c>
    </row>
    <row r="15" spans="1:14" x14ac:dyDescent="0.3">
      <c r="A15" s="27">
        <v>43898</v>
      </c>
      <c r="B15" s="28" t="s">
        <v>13</v>
      </c>
      <c r="C15" s="28">
        <v>3557</v>
      </c>
      <c r="D15" s="28">
        <v>650</v>
      </c>
      <c r="E15" s="28">
        <v>4207</v>
      </c>
      <c r="F15" s="28">
        <v>2180</v>
      </c>
      <c r="G15" s="28">
        <v>6387</v>
      </c>
      <c r="H15" s="28">
        <v>1326</v>
      </c>
      <c r="I15" s="28">
        <v>1492</v>
      </c>
      <c r="J15" s="28">
        <v>622</v>
      </c>
      <c r="K15" s="28">
        <v>366</v>
      </c>
      <c r="L15" s="28">
        <v>7375</v>
      </c>
      <c r="M15" s="28">
        <v>49937</v>
      </c>
    </row>
    <row r="16" spans="1:14" x14ac:dyDescent="0.3">
      <c r="A16" s="27">
        <v>43899</v>
      </c>
      <c r="B16" s="28" t="s">
        <v>13</v>
      </c>
      <c r="C16" s="28">
        <v>4316</v>
      </c>
      <c r="D16" s="28">
        <v>733</v>
      </c>
      <c r="E16" s="28">
        <v>5049</v>
      </c>
      <c r="F16" s="28">
        <v>2936</v>
      </c>
      <c r="G16" s="28">
        <v>7985</v>
      </c>
      <c r="H16" s="28">
        <v>1598</v>
      </c>
      <c r="I16" s="28">
        <v>1797</v>
      </c>
      <c r="J16" s="28">
        <v>724</v>
      </c>
      <c r="K16" s="28">
        <v>463</v>
      </c>
      <c r="L16" s="28">
        <v>9172</v>
      </c>
      <c r="M16" s="28">
        <v>53826</v>
      </c>
    </row>
    <row r="17" spans="1:13" x14ac:dyDescent="0.3">
      <c r="A17" s="27">
        <v>43900</v>
      </c>
      <c r="B17" s="28" t="s">
        <v>13</v>
      </c>
      <c r="C17" s="28">
        <v>5038</v>
      </c>
      <c r="D17" s="28">
        <v>877</v>
      </c>
      <c r="E17" s="28">
        <v>5915</v>
      </c>
      <c r="F17" s="28">
        <v>2599</v>
      </c>
      <c r="G17" s="28">
        <v>8514</v>
      </c>
      <c r="H17" s="28">
        <v>529</v>
      </c>
      <c r="I17" s="28">
        <v>977</v>
      </c>
      <c r="J17" s="28">
        <v>1004</v>
      </c>
      <c r="K17" s="28">
        <v>631</v>
      </c>
      <c r="L17" s="28">
        <v>10149</v>
      </c>
      <c r="M17" s="28">
        <v>60761</v>
      </c>
    </row>
    <row r="18" spans="1:13" x14ac:dyDescent="0.3">
      <c r="A18" s="27">
        <v>43901</v>
      </c>
      <c r="B18" s="28" t="s">
        <v>13</v>
      </c>
      <c r="C18" s="28">
        <v>5838</v>
      </c>
      <c r="D18" s="28">
        <v>1028</v>
      </c>
      <c r="E18" s="28">
        <v>6866</v>
      </c>
      <c r="F18" s="28">
        <v>3724</v>
      </c>
      <c r="G18" s="28">
        <v>10590</v>
      </c>
      <c r="H18" s="28">
        <v>2076</v>
      </c>
      <c r="I18" s="28">
        <v>2313</v>
      </c>
      <c r="J18" s="28">
        <v>1045</v>
      </c>
      <c r="K18" s="28">
        <v>827</v>
      </c>
      <c r="L18" s="28">
        <v>12462</v>
      </c>
      <c r="M18" s="28">
        <v>73154</v>
      </c>
    </row>
    <row r="19" spans="1:13" x14ac:dyDescent="0.3">
      <c r="A19" s="27">
        <v>43902</v>
      </c>
      <c r="B19" s="28" t="s">
        <v>13</v>
      </c>
      <c r="C19" s="28">
        <v>6650</v>
      </c>
      <c r="D19" s="28">
        <v>1153</v>
      </c>
      <c r="E19" s="28">
        <v>7803</v>
      </c>
      <c r="F19" s="28">
        <v>5036</v>
      </c>
      <c r="G19" s="28">
        <v>12839</v>
      </c>
      <c r="H19" s="28">
        <v>2249</v>
      </c>
      <c r="I19" s="28">
        <v>2651</v>
      </c>
      <c r="J19" s="28">
        <v>1258</v>
      </c>
      <c r="K19" s="28">
        <v>1016</v>
      </c>
      <c r="L19" s="28">
        <v>15113</v>
      </c>
      <c r="M19" s="28">
        <v>86011</v>
      </c>
    </row>
    <row r="20" spans="1:13" x14ac:dyDescent="0.3">
      <c r="A20" s="27">
        <v>43903</v>
      </c>
      <c r="B20" s="28" t="s">
        <v>13</v>
      </c>
      <c r="C20" s="28">
        <v>7426</v>
      </c>
      <c r="D20" s="28">
        <v>1328</v>
      </c>
      <c r="E20" s="28">
        <v>8754</v>
      </c>
      <c r="F20" s="28">
        <v>6201</v>
      </c>
      <c r="G20" s="28">
        <v>14955</v>
      </c>
      <c r="H20" s="28">
        <v>2116</v>
      </c>
      <c r="I20" s="28">
        <v>2547</v>
      </c>
      <c r="J20" s="28">
        <v>1439</v>
      </c>
      <c r="K20" s="28">
        <v>1266</v>
      </c>
      <c r="L20" s="28">
        <v>17660</v>
      </c>
      <c r="M20" s="28">
        <v>97488</v>
      </c>
    </row>
    <row r="21" spans="1:13" x14ac:dyDescent="0.3">
      <c r="A21" s="27">
        <v>43904</v>
      </c>
      <c r="B21" s="28" t="s">
        <v>13</v>
      </c>
      <c r="C21" s="28">
        <v>8372</v>
      </c>
      <c r="D21" s="28">
        <v>1518</v>
      </c>
      <c r="E21" s="28">
        <v>9890</v>
      </c>
      <c r="F21" s="28">
        <v>7860</v>
      </c>
      <c r="G21" s="28">
        <v>17750</v>
      </c>
      <c r="H21" s="28">
        <v>2795</v>
      </c>
      <c r="I21" s="28">
        <v>3497</v>
      </c>
      <c r="J21" s="28">
        <v>1966</v>
      </c>
      <c r="K21" s="28">
        <v>1441</v>
      </c>
      <c r="L21" s="28">
        <v>21157</v>
      </c>
      <c r="M21" s="28">
        <v>109170</v>
      </c>
    </row>
    <row r="22" spans="1:13" x14ac:dyDescent="0.3">
      <c r="A22" s="27">
        <v>43905</v>
      </c>
      <c r="B22" s="28" t="s">
        <v>13</v>
      </c>
      <c r="C22" s="28">
        <v>9663</v>
      </c>
      <c r="D22" s="28">
        <v>1672</v>
      </c>
      <c r="E22" s="28">
        <v>11335</v>
      </c>
      <c r="F22" s="28">
        <v>9268</v>
      </c>
      <c r="G22" s="28">
        <v>20603</v>
      </c>
      <c r="H22" s="28">
        <v>2853</v>
      </c>
      <c r="I22" s="28">
        <v>3590</v>
      </c>
      <c r="J22" s="28">
        <v>2335</v>
      </c>
      <c r="K22" s="28">
        <v>1809</v>
      </c>
      <c r="L22" s="28">
        <v>24747</v>
      </c>
      <c r="M22" s="28">
        <v>124899</v>
      </c>
    </row>
    <row r="23" spans="1:13" x14ac:dyDescent="0.3">
      <c r="A23" s="27">
        <v>43906</v>
      </c>
      <c r="B23" s="28" t="s">
        <v>13</v>
      </c>
      <c r="C23" s="28">
        <v>11025</v>
      </c>
      <c r="D23" s="28">
        <v>1851</v>
      </c>
      <c r="E23" s="28">
        <v>12876</v>
      </c>
      <c r="F23" s="28">
        <v>10197</v>
      </c>
      <c r="G23" s="28">
        <v>23073</v>
      </c>
      <c r="H23" s="28">
        <v>2470</v>
      </c>
      <c r="I23" s="28">
        <v>3233</v>
      </c>
      <c r="J23" s="28">
        <v>2749</v>
      </c>
      <c r="K23" s="28">
        <v>2158</v>
      </c>
      <c r="L23" s="28">
        <v>27980</v>
      </c>
      <c r="M23" s="28">
        <v>137962</v>
      </c>
    </row>
    <row r="24" spans="1:13" x14ac:dyDescent="0.3">
      <c r="A24" s="27">
        <v>43907</v>
      </c>
      <c r="B24" s="28" t="s">
        <v>13</v>
      </c>
      <c r="C24" s="28">
        <v>12894</v>
      </c>
      <c r="D24" s="28">
        <v>2060</v>
      </c>
      <c r="E24" s="28">
        <v>14954</v>
      </c>
      <c r="F24" s="28">
        <v>11108</v>
      </c>
      <c r="G24" s="28">
        <v>26062</v>
      </c>
      <c r="H24" s="28">
        <v>2989</v>
      </c>
      <c r="I24" s="28">
        <v>3526</v>
      </c>
      <c r="J24" s="28">
        <v>2941</v>
      </c>
      <c r="K24" s="28">
        <v>2503</v>
      </c>
      <c r="L24" s="28">
        <v>31506</v>
      </c>
      <c r="M24" s="28">
        <v>148657</v>
      </c>
    </row>
    <row r="25" spans="1:13" x14ac:dyDescent="0.3">
      <c r="A25" s="27">
        <v>43908</v>
      </c>
      <c r="B25" s="28" t="s">
        <v>13</v>
      </c>
      <c r="C25" s="28">
        <v>14363</v>
      </c>
      <c r="D25" s="28">
        <v>2257</v>
      </c>
      <c r="E25" s="28">
        <v>16620</v>
      </c>
      <c r="F25" s="28">
        <v>12090</v>
      </c>
      <c r="G25" s="28">
        <v>28710</v>
      </c>
      <c r="H25" s="28">
        <v>2648</v>
      </c>
      <c r="I25" s="28">
        <v>4207</v>
      </c>
      <c r="J25" s="28">
        <v>4025</v>
      </c>
      <c r="K25" s="28">
        <v>2978</v>
      </c>
      <c r="L25" s="28">
        <v>35713</v>
      </c>
      <c r="M25" s="28">
        <v>165541</v>
      </c>
    </row>
    <row r="26" spans="1:13" x14ac:dyDescent="0.3">
      <c r="A26" s="27">
        <v>43909</v>
      </c>
      <c r="B26" s="28" t="s">
        <v>13</v>
      </c>
      <c r="C26" s="28">
        <v>15757</v>
      </c>
      <c r="D26" s="28">
        <v>2498</v>
      </c>
      <c r="E26" s="28">
        <v>18255</v>
      </c>
      <c r="F26" s="28">
        <v>14935</v>
      </c>
      <c r="G26" s="28">
        <v>33190</v>
      </c>
      <c r="H26" s="28">
        <v>4480</v>
      </c>
      <c r="I26" s="28">
        <v>5322</v>
      </c>
      <c r="J26" s="28">
        <v>4440</v>
      </c>
      <c r="K26" s="28">
        <v>3405</v>
      </c>
      <c r="L26" s="28">
        <v>41035</v>
      </c>
      <c r="M26" s="28">
        <v>182777</v>
      </c>
    </row>
    <row r="27" spans="1:13" x14ac:dyDescent="0.3">
      <c r="A27" s="27">
        <v>43910</v>
      </c>
      <c r="B27" s="28" t="s">
        <v>13</v>
      </c>
      <c r="C27" s="28">
        <v>16020</v>
      </c>
      <c r="D27" s="28">
        <v>2655</v>
      </c>
      <c r="E27" s="28">
        <v>18675</v>
      </c>
      <c r="F27" s="28">
        <v>19185</v>
      </c>
      <c r="G27" s="28">
        <v>37860</v>
      </c>
      <c r="H27" s="28">
        <v>4670</v>
      </c>
      <c r="I27" s="28">
        <v>5986</v>
      </c>
      <c r="J27" s="28">
        <v>5129</v>
      </c>
      <c r="K27" s="28">
        <v>4032</v>
      </c>
      <c r="L27" s="28">
        <v>47021</v>
      </c>
      <c r="M27" s="28">
        <v>206886</v>
      </c>
    </row>
    <row r="28" spans="1:13" x14ac:dyDescent="0.3">
      <c r="A28" s="27">
        <v>43911</v>
      </c>
      <c r="B28" s="28" t="s">
        <v>13</v>
      </c>
      <c r="C28" s="28">
        <v>17708</v>
      </c>
      <c r="D28" s="28">
        <v>2857</v>
      </c>
      <c r="E28" s="28">
        <v>20565</v>
      </c>
      <c r="F28" s="28">
        <v>22116</v>
      </c>
      <c r="G28" s="28">
        <v>42681</v>
      </c>
      <c r="H28" s="28">
        <v>4821</v>
      </c>
      <c r="I28" s="28">
        <v>6557</v>
      </c>
      <c r="J28" s="28">
        <v>6072</v>
      </c>
      <c r="K28" s="28">
        <v>4825</v>
      </c>
      <c r="L28" s="28">
        <v>53578</v>
      </c>
      <c r="M28" s="28">
        <v>233222</v>
      </c>
    </row>
    <row r="29" spans="1:13" x14ac:dyDescent="0.3">
      <c r="A29" s="27">
        <v>43912</v>
      </c>
      <c r="B29" s="28" t="s">
        <v>13</v>
      </c>
      <c r="C29" s="28">
        <v>19846</v>
      </c>
      <c r="D29" s="28">
        <v>3009</v>
      </c>
      <c r="E29" s="28">
        <v>22855</v>
      </c>
      <c r="F29" s="28">
        <v>23783</v>
      </c>
      <c r="G29" s="28">
        <v>46638</v>
      </c>
      <c r="H29" s="28">
        <v>3957</v>
      </c>
      <c r="I29" s="28">
        <v>5560</v>
      </c>
      <c r="J29" s="28">
        <v>7024</v>
      </c>
      <c r="K29" s="28">
        <v>5476</v>
      </c>
      <c r="L29" s="28">
        <v>59138</v>
      </c>
      <c r="M29" s="28">
        <v>258402</v>
      </c>
    </row>
    <row r="30" spans="1:13" x14ac:dyDescent="0.3">
      <c r="A30" s="27">
        <v>43913</v>
      </c>
      <c r="B30" s="28" t="s">
        <v>13</v>
      </c>
      <c r="C30" s="28">
        <v>20692</v>
      </c>
      <c r="D30" s="28">
        <v>3204</v>
      </c>
      <c r="E30" s="28">
        <v>23896</v>
      </c>
      <c r="F30" s="28">
        <v>26522</v>
      </c>
      <c r="G30" s="28">
        <v>50418</v>
      </c>
      <c r="H30" s="28">
        <v>3780</v>
      </c>
      <c r="I30" s="28">
        <v>4789</v>
      </c>
      <c r="J30" s="28">
        <v>7432</v>
      </c>
      <c r="K30" s="28">
        <v>6077</v>
      </c>
      <c r="L30" s="28">
        <v>63927</v>
      </c>
      <c r="M30" s="28">
        <v>275468</v>
      </c>
    </row>
    <row r="31" spans="1:13" x14ac:dyDescent="0.3">
      <c r="A31" s="27">
        <v>43914</v>
      </c>
      <c r="B31" s="28" t="s">
        <v>13</v>
      </c>
      <c r="C31" s="28">
        <v>21937</v>
      </c>
      <c r="D31" s="28">
        <v>3396</v>
      </c>
      <c r="E31" s="28">
        <v>25333</v>
      </c>
      <c r="F31" s="28">
        <v>28697</v>
      </c>
      <c r="G31" s="28">
        <v>54030</v>
      </c>
      <c r="H31" s="28">
        <v>3612</v>
      </c>
      <c r="I31" s="28">
        <v>5249</v>
      </c>
      <c r="J31" s="28">
        <v>8326</v>
      </c>
      <c r="K31" s="28">
        <v>6820</v>
      </c>
      <c r="L31" s="28">
        <v>69176</v>
      </c>
      <c r="M31" s="28">
        <v>296964</v>
      </c>
    </row>
    <row r="32" spans="1:13" x14ac:dyDescent="0.3">
      <c r="A32" s="27">
        <v>43915</v>
      </c>
      <c r="B32" s="28" t="s">
        <v>13</v>
      </c>
      <c r="C32" s="28">
        <v>23112</v>
      </c>
      <c r="D32" s="28">
        <v>3489</v>
      </c>
      <c r="E32" s="28">
        <v>26601</v>
      </c>
      <c r="F32" s="28">
        <v>30920</v>
      </c>
      <c r="G32" s="28">
        <v>57521</v>
      </c>
      <c r="H32" s="28">
        <v>3491</v>
      </c>
      <c r="I32" s="28">
        <v>5210</v>
      </c>
      <c r="J32" s="28">
        <v>9362</v>
      </c>
      <c r="K32" s="28">
        <v>7503</v>
      </c>
      <c r="L32" s="28">
        <v>74386</v>
      </c>
      <c r="M32" s="28">
        <v>324445</v>
      </c>
    </row>
    <row r="33" spans="1:13" x14ac:dyDescent="0.3">
      <c r="A33" s="27">
        <v>43916</v>
      </c>
      <c r="B33" s="28" t="s">
        <v>13</v>
      </c>
      <c r="C33" s="28">
        <v>24753</v>
      </c>
      <c r="D33" s="28">
        <v>3612</v>
      </c>
      <c r="E33" s="28">
        <v>28365</v>
      </c>
      <c r="F33" s="28">
        <v>33648</v>
      </c>
      <c r="G33" s="28">
        <v>62013</v>
      </c>
      <c r="H33" s="28">
        <v>4492</v>
      </c>
      <c r="I33" s="28">
        <v>6153</v>
      </c>
      <c r="J33" s="28">
        <v>10361</v>
      </c>
      <c r="K33" s="28">
        <v>8165</v>
      </c>
      <c r="L33" s="28">
        <v>80539</v>
      </c>
      <c r="M33" s="28">
        <v>361060</v>
      </c>
    </row>
    <row r="34" spans="1:13" x14ac:dyDescent="0.3">
      <c r="A34" s="27">
        <v>43917</v>
      </c>
      <c r="B34" s="28" t="s">
        <v>13</v>
      </c>
      <c r="C34" s="28">
        <v>26029</v>
      </c>
      <c r="D34" s="28">
        <v>3732</v>
      </c>
      <c r="E34" s="28">
        <v>29761</v>
      </c>
      <c r="F34" s="28">
        <v>36653</v>
      </c>
      <c r="G34" s="28">
        <v>66414</v>
      </c>
      <c r="H34" s="28">
        <v>4401</v>
      </c>
      <c r="I34" s="28">
        <v>5959</v>
      </c>
      <c r="J34" s="28">
        <v>10950</v>
      </c>
      <c r="K34" s="28">
        <v>9134</v>
      </c>
      <c r="L34" s="28">
        <v>86498</v>
      </c>
      <c r="M34" s="28">
        <v>394079</v>
      </c>
    </row>
    <row r="35" spans="1:13" x14ac:dyDescent="0.3">
      <c r="A35" s="27">
        <v>43918</v>
      </c>
      <c r="B35" s="28" t="s">
        <v>13</v>
      </c>
      <c r="C35" s="28">
        <v>26676</v>
      </c>
      <c r="D35" s="28">
        <v>3856</v>
      </c>
      <c r="E35" s="28">
        <v>30532</v>
      </c>
      <c r="F35" s="28">
        <v>39533</v>
      </c>
      <c r="G35" s="28">
        <v>70065</v>
      </c>
      <c r="H35" s="28">
        <v>3651</v>
      </c>
      <c r="I35" s="28">
        <v>5974</v>
      </c>
      <c r="J35" s="28">
        <v>12384</v>
      </c>
      <c r="K35" s="28">
        <v>10023</v>
      </c>
      <c r="L35" s="28">
        <v>92472</v>
      </c>
      <c r="M35" s="28">
        <v>429526</v>
      </c>
    </row>
    <row r="36" spans="1:13" x14ac:dyDescent="0.3">
      <c r="A36" s="27">
        <v>43919</v>
      </c>
      <c r="B36" s="28" t="s">
        <v>13</v>
      </c>
      <c r="C36" s="28">
        <v>27386</v>
      </c>
      <c r="D36" s="28">
        <v>3906</v>
      </c>
      <c r="E36" s="28">
        <v>31292</v>
      </c>
      <c r="F36" s="28">
        <v>42588</v>
      </c>
      <c r="G36" s="28">
        <v>73880</v>
      </c>
      <c r="H36" s="28">
        <v>3815</v>
      </c>
      <c r="I36" s="28">
        <v>5217</v>
      </c>
      <c r="J36" s="28">
        <v>13030</v>
      </c>
      <c r="K36" s="28">
        <v>10779</v>
      </c>
      <c r="L36" s="28">
        <v>97689</v>
      </c>
      <c r="M36" s="28">
        <v>454030</v>
      </c>
    </row>
    <row r="37" spans="1:13" x14ac:dyDescent="0.3">
      <c r="A37" s="27">
        <v>43920</v>
      </c>
      <c r="B37" s="28" t="s">
        <v>13</v>
      </c>
      <c r="C37" s="28">
        <v>27795</v>
      </c>
      <c r="D37" s="28">
        <v>3981</v>
      </c>
      <c r="E37" s="28">
        <v>31776</v>
      </c>
      <c r="F37" s="28">
        <v>43752</v>
      </c>
      <c r="G37" s="28">
        <v>75528</v>
      </c>
      <c r="H37" s="28">
        <v>1648</v>
      </c>
      <c r="I37" s="28">
        <v>4050</v>
      </c>
      <c r="J37" s="28">
        <v>14620</v>
      </c>
      <c r="K37" s="28">
        <v>11591</v>
      </c>
      <c r="L37" s="28">
        <v>101739</v>
      </c>
      <c r="M37" s="28">
        <v>477359</v>
      </c>
    </row>
    <row r="38" spans="1:13" x14ac:dyDescent="0.3">
      <c r="A38" s="27">
        <v>43921</v>
      </c>
      <c r="B38" s="28" t="s">
        <v>13</v>
      </c>
      <c r="C38" s="28">
        <v>28192</v>
      </c>
      <c r="D38" s="28">
        <v>4023</v>
      </c>
      <c r="E38" s="28">
        <v>32215</v>
      </c>
      <c r="F38" s="28">
        <v>45420</v>
      </c>
      <c r="G38" s="28">
        <v>77635</v>
      </c>
      <c r="H38" s="28">
        <v>2107</v>
      </c>
      <c r="I38" s="28">
        <v>4053</v>
      </c>
      <c r="J38" s="28">
        <v>15729</v>
      </c>
      <c r="K38" s="28">
        <v>12428</v>
      </c>
      <c r="L38" s="28">
        <v>105792</v>
      </c>
      <c r="M38" s="28">
        <v>506968</v>
      </c>
    </row>
    <row r="39" spans="1:13" x14ac:dyDescent="0.3">
      <c r="A39" s="27">
        <v>43922</v>
      </c>
      <c r="B39" s="28" t="s">
        <v>13</v>
      </c>
      <c r="C39" s="28">
        <v>28403</v>
      </c>
      <c r="D39" s="28">
        <v>4035</v>
      </c>
      <c r="E39" s="28">
        <v>32438</v>
      </c>
      <c r="F39" s="28">
        <v>48134</v>
      </c>
      <c r="G39" s="28">
        <v>80572</v>
      </c>
      <c r="H39" s="28">
        <v>2937</v>
      </c>
      <c r="I39" s="28">
        <v>4782</v>
      </c>
      <c r="J39" s="28">
        <v>16847</v>
      </c>
      <c r="K39" s="28">
        <v>13155</v>
      </c>
      <c r="L39" s="28">
        <v>110574</v>
      </c>
      <c r="M39" s="28">
        <v>541423</v>
      </c>
    </row>
    <row r="40" spans="1:13" x14ac:dyDescent="0.3">
      <c r="A40" s="27">
        <v>43923</v>
      </c>
      <c r="B40" s="28" t="s">
        <v>13</v>
      </c>
      <c r="C40" s="28">
        <v>28540</v>
      </c>
      <c r="D40" s="28">
        <v>4053</v>
      </c>
      <c r="E40" s="28">
        <v>32593</v>
      </c>
      <c r="F40" s="28">
        <v>50456</v>
      </c>
      <c r="G40" s="28">
        <v>83049</v>
      </c>
      <c r="H40" s="28">
        <v>2477</v>
      </c>
      <c r="I40" s="28">
        <v>4668</v>
      </c>
      <c r="J40" s="28">
        <v>18278</v>
      </c>
      <c r="K40" s="28">
        <v>13915</v>
      </c>
      <c r="L40" s="28">
        <v>115242</v>
      </c>
      <c r="M40" s="28">
        <v>581232</v>
      </c>
    </row>
    <row r="41" spans="1:13" x14ac:dyDescent="0.3">
      <c r="A41" s="27">
        <v>43924</v>
      </c>
      <c r="B41" s="28" t="s">
        <v>13</v>
      </c>
      <c r="C41" s="28">
        <v>28741</v>
      </c>
      <c r="D41" s="28">
        <v>4068</v>
      </c>
      <c r="E41" s="28">
        <v>32809</v>
      </c>
      <c r="F41" s="28">
        <v>52579</v>
      </c>
      <c r="G41" s="28">
        <v>85388</v>
      </c>
      <c r="H41" s="28">
        <v>2339</v>
      </c>
      <c r="I41" s="28">
        <v>4585</v>
      </c>
      <c r="J41" s="28">
        <v>19758</v>
      </c>
      <c r="K41" s="28">
        <v>14681</v>
      </c>
      <c r="L41" s="28">
        <v>119827</v>
      </c>
      <c r="M41" s="28">
        <v>619849</v>
      </c>
    </row>
    <row r="42" spans="1:13" x14ac:dyDescent="0.3">
      <c r="A42" s="27">
        <v>43925</v>
      </c>
      <c r="B42" s="28" t="s">
        <v>13</v>
      </c>
      <c r="C42" s="28">
        <v>29010</v>
      </c>
      <c r="D42" s="28">
        <v>3994</v>
      </c>
      <c r="E42" s="28">
        <v>33004</v>
      </c>
      <c r="F42" s="28">
        <v>55270</v>
      </c>
      <c r="G42" s="28">
        <v>88274</v>
      </c>
      <c r="H42" s="28">
        <v>2886</v>
      </c>
      <c r="I42" s="28">
        <v>4805</v>
      </c>
      <c r="J42" s="28">
        <v>20996</v>
      </c>
      <c r="K42" s="28">
        <v>15362</v>
      </c>
      <c r="L42" s="28">
        <v>124632</v>
      </c>
      <c r="M42" s="28">
        <v>657224</v>
      </c>
    </row>
    <row r="43" spans="1:13" x14ac:dyDescent="0.3">
      <c r="A43" s="27">
        <v>43926</v>
      </c>
      <c r="B43" s="28" t="s">
        <v>13</v>
      </c>
      <c r="C43" s="28">
        <v>28949</v>
      </c>
      <c r="D43" s="28">
        <v>3977</v>
      </c>
      <c r="E43" s="28">
        <v>32926</v>
      </c>
      <c r="F43" s="28">
        <v>58320</v>
      </c>
      <c r="G43" s="28">
        <v>91246</v>
      </c>
      <c r="H43" s="28">
        <v>2972</v>
      </c>
      <c r="I43" s="28">
        <v>4316</v>
      </c>
      <c r="J43" s="28">
        <v>21815</v>
      </c>
      <c r="K43" s="28">
        <v>15887</v>
      </c>
      <c r="L43" s="28">
        <v>128948</v>
      </c>
      <c r="M43" s="28">
        <v>691461</v>
      </c>
    </row>
    <row r="44" spans="1:13" ht="15" thickBot="1" x14ac:dyDescent="0.35">
      <c r="A44" s="27">
        <v>43927</v>
      </c>
      <c r="B44" s="28" t="s">
        <v>13</v>
      </c>
      <c r="C44" s="28">
        <v>28976</v>
      </c>
      <c r="D44" s="28">
        <v>3898</v>
      </c>
      <c r="E44" s="29">
        <v>32874</v>
      </c>
      <c r="F44" s="28">
        <v>60313</v>
      </c>
      <c r="G44" s="28">
        <v>93187</v>
      </c>
      <c r="H44" s="28">
        <v>1941</v>
      </c>
      <c r="I44" s="28">
        <v>3599</v>
      </c>
      <c r="J44" s="28">
        <v>22837</v>
      </c>
      <c r="K44" s="28">
        <v>16523</v>
      </c>
      <c r="L44" s="28">
        <v>132547</v>
      </c>
      <c r="M44" s="28">
        <v>721732</v>
      </c>
    </row>
    <row r="45" spans="1:13" s="31" customFormat="1" ht="15" thickBot="1" x14ac:dyDescent="0.35">
      <c r="A45" s="30">
        <v>43928</v>
      </c>
      <c r="B45" s="31" t="s">
        <v>13</v>
      </c>
      <c r="C45" s="32">
        <v>28718</v>
      </c>
      <c r="D45" s="32">
        <v>3792</v>
      </c>
      <c r="E45" s="32">
        <v>32510</v>
      </c>
      <c r="F45" s="32">
        <v>61557</v>
      </c>
      <c r="G45" s="32">
        <v>94067</v>
      </c>
      <c r="H45" s="32">
        <v>880</v>
      </c>
      <c r="I45" s="32">
        <v>3039</v>
      </c>
      <c r="J45" s="32">
        <v>24392</v>
      </c>
      <c r="K45" s="32">
        <v>17127</v>
      </c>
      <c r="L45" s="32">
        <v>135586</v>
      </c>
      <c r="M45" s="32">
        <v>755445</v>
      </c>
    </row>
    <row r="46" spans="1:13" ht="15" thickBot="1" x14ac:dyDescent="0.35">
      <c r="A46" s="27">
        <v>43929</v>
      </c>
      <c r="B46" s="28" t="s">
        <v>13</v>
      </c>
      <c r="C46" s="28">
        <v>28485</v>
      </c>
      <c r="D46" s="28">
        <v>3693</v>
      </c>
      <c r="E46" s="28">
        <v>32178</v>
      </c>
      <c r="F46" s="28">
        <v>63084</v>
      </c>
      <c r="G46" s="28">
        <v>95262</v>
      </c>
      <c r="H46" s="28">
        <v>1195</v>
      </c>
      <c r="I46" s="28">
        <v>3836</v>
      </c>
      <c r="J46" s="28">
        <v>26491</v>
      </c>
      <c r="K46" s="28">
        <v>17669</v>
      </c>
      <c r="L46" s="28">
        <v>139422</v>
      </c>
      <c r="M46" s="28">
        <v>807125</v>
      </c>
    </row>
    <row r="47" spans="1:13" ht="15" thickBot="1" x14ac:dyDescent="0.35">
      <c r="A47" s="27">
        <v>43930</v>
      </c>
      <c r="B47" s="28" t="s">
        <v>13</v>
      </c>
      <c r="C47" s="33">
        <v>28399</v>
      </c>
      <c r="D47" s="33">
        <v>3605</v>
      </c>
      <c r="E47" s="33">
        <v>32004</v>
      </c>
      <c r="F47" s="33">
        <v>64873</v>
      </c>
      <c r="G47" s="33">
        <v>96877</v>
      </c>
      <c r="H47" s="33">
        <v>1615</v>
      </c>
      <c r="I47" s="33">
        <v>4204</v>
      </c>
      <c r="J47" s="33">
        <v>28470</v>
      </c>
      <c r="K47" s="33">
        <v>18279</v>
      </c>
      <c r="L47" s="33">
        <v>143626</v>
      </c>
      <c r="M47" s="33">
        <v>853369</v>
      </c>
    </row>
    <row r="48" spans="1:13" ht="15" thickBot="1" x14ac:dyDescent="0.35">
      <c r="A48" s="27">
        <v>43931</v>
      </c>
      <c r="B48" s="33" t="s">
        <v>13</v>
      </c>
      <c r="C48" s="33">
        <v>28242</v>
      </c>
      <c r="D48" s="33">
        <v>3497</v>
      </c>
      <c r="E48" s="33">
        <v>31739</v>
      </c>
      <c r="F48" s="33">
        <v>66534</v>
      </c>
      <c r="G48" s="33">
        <v>98273</v>
      </c>
      <c r="H48" s="33">
        <v>1396</v>
      </c>
      <c r="I48" s="33">
        <v>3951</v>
      </c>
      <c r="J48" s="33">
        <v>30455</v>
      </c>
      <c r="K48" s="33">
        <v>18849</v>
      </c>
      <c r="L48" s="33">
        <v>147577</v>
      </c>
      <c r="M48" s="33">
        <v>906864</v>
      </c>
    </row>
    <row r="49" spans="1:14" ht="15" thickBot="1" x14ac:dyDescent="0.35">
      <c r="A49" s="27">
        <v>43932</v>
      </c>
      <c r="B49" s="33" t="s">
        <v>13</v>
      </c>
      <c r="C49" s="33">
        <v>28144</v>
      </c>
      <c r="D49" s="33">
        <v>3381</v>
      </c>
      <c r="E49" s="33">
        <v>31525</v>
      </c>
      <c r="F49" s="33">
        <v>68744</v>
      </c>
      <c r="G49" s="33">
        <v>100269</v>
      </c>
      <c r="H49" s="33">
        <v>1996</v>
      </c>
      <c r="I49" s="33">
        <v>4694</v>
      </c>
      <c r="J49" s="33">
        <v>32534</v>
      </c>
      <c r="K49" s="33">
        <v>19468</v>
      </c>
      <c r="L49" s="33">
        <v>152271</v>
      </c>
      <c r="M49" s="33">
        <v>963473</v>
      </c>
    </row>
    <row r="50" spans="1:14" ht="15" thickBot="1" x14ac:dyDescent="0.35">
      <c r="A50" s="27">
        <v>43933</v>
      </c>
      <c r="B50" s="33" t="s">
        <v>13</v>
      </c>
      <c r="C50" s="33">
        <v>27847</v>
      </c>
      <c r="D50" s="33">
        <v>3343</v>
      </c>
      <c r="E50" s="33">
        <v>31190</v>
      </c>
      <c r="F50" s="33">
        <v>71063</v>
      </c>
      <c r="G50" s="33">
        <v>102253</v>
      </c>
      <c r="H50" s="33">
        <v>1984</v>
      </c>
      <c r="I50" s="33">
        <v>4092</v>
      </c>
      <c r="J50" s="33">
        <v>34211</v>
      </c>
      <c r="K50" s="33">
        <v>19899</v>
      </c>
      <c r="L50" s="33">
        <v>156363</v>
      </c>
      <c r="M50" s="33">
        <v>1010193</v>
      </c>
    </row>
    <row r="51" spans="1:14" ht="15" thickBot="1" x14ac:dyDescent="0.35">
      <c r="A51" s="27">
        <v>43934</v>
      </c>
      <c r="B51" s="34" t="s">
        <v>13</v>
      </c>
      <c r="C51" s="34">
        <v>28023</v>
      </c>
      <c r="D51" s="34">
        <v>3260</v>
      </c>
      <c r="E51" s="34">
        <v>31283</v>
      </c>
      <c r="F51" s="34">
        <v>72333</v>
      </c>
      <c r="G51" s="34">
        <v>103616</v>
      </c>
      <c r="H51" s="34">
        <v>1363</v>
      </c>
      <c r="I51" s="34">
        <v>3153</v>
      </c>
      <c r="J51" s="34">
        <v>35435</v>
      </c>
      <c r="K51" s="34">
        <v>20465</v>
      </c>
      <c r="L51" s="34">
        <v>159516</v>
      </c>
      <c r="M51" s="34">
        <v>1046910</v>
      </c>
    </row>
    <row r="52" spans="1:14" ht="15" thickBot="1" x14ac:dyDescent="0.35">
      <c r="A52" s="27">
        <v>43935</v>
      </c>
      <c r="B52" s="33" t="s">
        <v>13</v>
      </c>
      <c r="C52" s="33">
        <v>28011</v>
      </c>
      <c r="D52" s="33">
        <v>3186</v>
      </c>
      <c r="E52" s="33">
        <v>31197</v>
      </c>
      <c r="F52" s="33">
        <v>73094</v>
      </c>
      <c r="G52" s="33">
        <v>104291</v>
      </c>
      <c r="H52" s="33">
        <v>675</v>
      </c>
      <c r="I52" s="33">
        <v>2972</v>
      </c>
      <c r="J52" s="33">
        <v>37130</v>
      </c>
      <c r="K52" s="33">
        <v>21067</v>
      </c>
      <c r="L52" s="33">
        <v>162488</v>
      </c>
      <c r="M52" s="33">
        <v>1073689</v>
      </c>
    </row>
    <row r="53" spans="1:14" ht="15" thickBot="1" x14ac:dyDescent="0.35">
      <c r="A53" s="27">
        <v>43936</v>
      </c>
      <c r="B53" s="33" t="s">
        <v>13</v>
      </c>
      <c r="C53" s="33">
        <v>27643</v>
      </c>
      <c r="D53" s="33">
        <v>3079</v>
      </c>
      <c r="E53" s="33">
        <v>30722</v>
      </c>
      <c r="F53" s="33">
        <v>74696</v>
      </c>
      <c r="G53" s="33">
        <v>105418</v>
      </c>
      <c r="H53" s="33">
        <v>1127</v>
      </c>
      <c r="I53" s="33">
        <v>2667</v>
      </c>
      <c r="J53" s="33">
        <v>38092</v>
      </c>
      <c r="K53" s="33">
        <v>21645</v>
      </c>
      <c r="L53" s="33">
        <v>165155</v>
      </c>
      <c r="M53" s="33">
        <v>1117404</v>
      </c>
    </row>
    <row r="54" spans="1:14" ht="15" thickBot="1" x14ac:dyDescent="0.35">
      <c r="A54" s="27">
        <v>43937</v>
      </c>
      <c r="B54" s="33" t="s">
        <v>13</v>
      </c>
      <c r="C54" s="33">
        <v>26893</v>
      </c>
      <c r="D54" s="33">
        <v>2936</v>
      </c>
      <c r="E54" s="33">
        <v>29829</v>
      </c>
      <c r="F54" s="33">
        <v>76778</v>
      </c>
      <c r="G54" s="33">
        <v>106607</v>
      </c>
      <c r="H54" s="33">
        <v>1189</v>
      </c>
      <c r="I54" s="33">
        <v>3786</v>
      </c>
      <c r="J54" s="33">
        <v>40164</v>
      </c>
      <c r="K54" s="33">
        <v>22170</v>
      </c>
      <c r="L54" s="33">
        <v>168941</v>
      </c>
      <c r="M54" s="33">
        <v>1178403</v>
      </c>
    </row>
    <row r="55" spans="1:14" ht="15" thickBot="1" x14ac:dyDescent="0.35">
      <c r="A55" s="27">
        <v>43938</v>
      </c>
      <c r="B55" s="33" t="s">
        <v>13</v>
      </c>
      <c r="C55" s="33">
        <v>25786</v>
      </c>
      <c r="D55" s="33">
        <v>2812</v>
      </c>
      <c r="E55" s="33">
        <v>28598</v>
      </c>
      <c r="F55" s="33">
        <v>78364</v>
      </c>
      <c r="G55" s="33">
        <v>106962</v>
      </c>
      <c r="H55" s="33">
        <v>355</v>
      </c>
      <c r="I55" s="33">
        <v>3493</v>
      </c>
      <c r="J55" s="33">
        <v>42727</v>
      </c>
      <c r="K55" s="33">
        <v>22745</v>
      </c>
      <c r="L55" s="33">
        <v>172434</v>
      </c>
      <c r="M55" s="33">
        <v>1244108</v>
      </c>
    </row>
    <row r="56" spans="1:14" ht="15" thickBot="1" x14ac:dyDescent="0.35">
      <c r="A56" s="27">
        <v>43939</v>
      </c>
      <c r="B56" s="33" t="s">
        <v>13</v>
      </c>
      <c r="C56" s="33">
        <v>25007</v>
      </c>
      <c r="D56" s="33">
        <v>2733</v>
      </c>
      <c r="E56" s="33">
        <v>27740</v>
      </c>
      <c r="F56" s="33">
        <v>80031</v>
      </c>
      <c r="G56" s="33">
        <v>107771</v>
      </c>
      <c r="H56" s="33">
        <v>809</v>
      </c>
      <c r="I56" s="33">
        <v>3491</v>
      </c>
      <c r="J56" s="33">
        <v>44927</v>
      </c>
      <c r="K56" s="33">
        <v>23227</v>
      </c>
      <c r="L56" s="33">
        <v>175925</v>
      </c>
      <c r="M56" s="33">
        <v>1305833</v>
      </c>
    </row>
    <row r="57" spans="1:14" ht="15" thickBot="1" x14ac:dyDescent="0.35">
      <c r="A57" s="27">
        <v>43940</v>
      </c>
      <c r="B57" s="33" t="s">
        <v>13</v>
      </c>
      <c r="C57" s="33">
        <v>25033</v>
      </c>
      <c r="D57" s="33">
        <v>2635</v>
      </c>
      <c r="E57" s="33">
        <v>27668</v>
      </c>
      <c r="F57" s="33">
        <v>80589</v>
      </c>
      <c r="G57" s="33">
        <v>108257</v>
      </c>
      <c r="H57" s="33">
        <v>486</v>
      </c>
      <c r="I57" s="33">
        <v>3047</v>
      </c>
      <c r="J57" s="33">
        <v>47055</v>
      </c>
      <c r="K57" s="33">
        <v>23660</v>
      </c>
      <c r="L57" s="33">
        <v>178972</v>
      </c>
      <c r="M57" s="33">
        <v>1356541</v>
      </c>
    </row>
    <row r="58" spans="1:14" ht="15" thickBot="1" x14ac:dyDescent="0.35">
      <c r="A58" s="27">
        <v>43941</v>
      </c>
      <c r="B58" s="33" t="s">
        <v>13</v>
      </c>
      <c r="C58" s="33">
        <v>24906</v>
      </c>
      <c r="D58" s="33">
        <v>2573</v>
      </c>
      <c r="E58" s="33">
        <v>27479</v>
      </c>
      <c r="F58" s="33">
        <v>80758</v>
      </c>
      <c r="G58" s="33">
        <v>108237</v>
      </c>
      <c r="H58" s="33">
        <v>-20</v>
      </c>
      <c r="I58" s="33">
        <v>2256</v>
      </c>
      <c r="J58" s="33">
        <v>48877</v>
      </c>
      <c r="K58" s="33">
        <v>24114</v>
      </c>
      <c r="L58" s="33">
        <v>181228</v>
      </c>
      <c r="M58" s="33">
        <v>1398024</v>
      </c>
    </row>
    <row r="59" spans="1:14" ht="15" thickBot="1" x14ac:dyDescent="0.35">
      <c r="A59" s="27">
        <v>43942</v>
      </c>
      <c r="B59" s="35" t="s">
        <v>13</v>
      </c>
      <c r="C59" s="35">
        <v>24134</v>
      </c>
      <c r="D59" s="35">
        <v>2471</v>
      </c>
      <c r="E59" s="35">
        <v>26605</v>
      </c>
      <c r="F59" s="35">
        <v>81104</v>
      </c>
      <c r="G59" s="35">
        <v>107709</v>
      </c>
      <c r="H59" s="35">
        <v>-528</v>
      </c>
      <c r="I59" s="35">
        <v>2729</v>
      </c>
      <c r="J59" s="35">
        <v>51600</v>
      </c>
      <c r="K59" s="35">
        <v>24648</v>
      </c>
      <c r="L59" s="35">
        <v>183957</v>
      </c>
      <c r="M59" s="35">
        <v>1450150</v>
      </c>
    </row>
    <row r="60" spans="1:14" ht="15" thickBot="1" x14ac:dyDescent="0.35">
      <c r="A60" s="27">
        <v>43943</v>
      </c>
      <c r="B60" s="35" t="s">
        <v>13</v>
      </c>
      <c r="C60" s="35">
        <v>23805</v>
      </c>
      <c r="D60" s="35">
        <v>2384</v>
      </c>
      <c r="E60" s="35">
        <v>26189</v>
      </c>
      <c r="F60" s="35">
        <v>81510</v>
      </c>
      <c r="G60" s="35">
        <v>107699</v>
      </c>
      <c r="H60" s="35">
        <v>-10</v>
      </c>
      <c r="I60" s="35">
        <v>3370</v>
      </c>
      <c r="J60" s="35">
        <v>54543</v>
      </c>
      <c r="K60" s="35">
        <v>25085</v>
      </c>
      <c r="L60" s="35">
        <v>187327</v>
      </c>
      <c r="M60" s="35">
        <v>1513251</v>
      </c>
      <c r="N60" s="33">
        <v>1015494</v>
      </c>
    </row>
    <row r="61" spans="1:14" ht="15" thickBot="1" x14ac:dyDescent="0.35">
      <c r="A61" s="27">
        <v>43944</v>
      </c>
      <c r="B61" s="35" t="s">
        <v>13</v>
      </c>
      <c r="C61" s="35">
        <v>22871</v>
      </c>
      <c r="D61" s="35">
        <v>2267</v>
      </c>
      <c r="E61" s="35">
        <v>25138</v>
      </c>
      <c r="F61" s="35">
        <v>81710</v>
      </c>
      <c r="G61" s="35">
        <v>106848</v>
      </c>
      <c r="H61" s="35">
        <v>-851</v>
      </c>
      <c r="I61" s="35">
        <v>2646</v>
      </c>
      <c r="J61" s="35">
        <v>57576</v>
      </c>
      <c r="K61" s="35">
        <v>25549</v>
      </c>
      <c r="L61" s="35">
        <v>189973</v>
      </c>
      <c r="M61" s="35">
        <v>1579909</v>
      </c>
      <c r="N61" s="35">
        <v>1052577</v>
      </c>
    </row>
    <row r="62" spans="1:14" ht="15" thickBot="1" x14ac:dyDescent="0.35">
      <c r="A62" s="27">
        <v>43945</v>
      </c>
      <c r="B62" s="35" t="s">
        <v>13</v>
      </c>
      <c r="C62" s="35">
        <v>22068</v>
      </c>
      <c r="D62" s="35">
        <v>2173</v>
      </c>
      <c r="E62" s="35">
        <v>24241</v>
      </c>
      <c r="F62" s="35">
        <v>82286</v>
      </c>
      <c r="G62" s="35">
        <v>106527</v>
      </c>
      <c r="H62" s="35">
        <v>-321</v>
      </c>
      <c r="I62" s="35">
        <v>3021</v>
      </c>
      <c r="J62" s="35">
        <v>60498</v>
      </c>
      <c r="K62" s="35">
        <v>25969</v>
      </c>
      <c r="L62" s="35">
        <v>192994</v>
      </c>
      <c r="M62" s="35">
        <v>1642356</v>
      </c>
      <c r="N62" s="35">
        <v>1147850</v>
      </c>
    </row>
    <row r="63" spans="1:14" ht="15" thickBot="1" x14ac:dyDescent="0.35">
      <c r="A63" s="27">
        <v>43946</v>
      </c>
      <c r="B63" s="35" t="s">
        <v>13</v>
      </c>
      <c r="C63" s="35">
        <v>21533</v>
      </c>
      <c r="D63" s="35">
        <v>2102</v>
      </c>
      <c r="E63" s="35">
        <v>23635</v>
      </c>
      <c r="F63" s="35">
        <v>82212</v>
      </c>
      <c r="G63" s="35">
        <v>105847</v>
      </c>
      <c r="H63" s="35">
        <v>-680</v>
      </c>
      <c r="I63" s="35">
        <v>2357</v>
      </c>
      <c r="J63" s="35">
        <v>63120</v>
      </c>
      <c r="K63" s="35">
        <v>26384</v>
      </c>
      <c r="L63" s="35">
        <v>195351</v>
      </c>
      <c r="M63" s="35">
        <v>1707743</v>
      </c>
      <c r="N63" s="35">
        <v>1186526</v>
      </c>
    </row>
  </sheetData>
  <phoneticPr fontId="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871E-471A-4BB5-AF26-B23267D4BE10}">
  <sheetPr codeName="Foglio1"/>
  <dimension ref="A1:AF93"/>
  <sheetViews>
    <sheetView topLeftCell="R1" zoomScale="90" zoomScaleNormal="90" workbookViewId="0">
      <pane ySplit="1" topLeftCell="A67" activePane="bottomLeft" state="frozen"/>
      <selection activeCell="I1" sqref="I1"/>
      <selection pane="bottomLeft" activeCell="AC85" sqref="AC85:AF87"/>
    </sheetView>
  </sheetViews>
  <sheetFormatPr defaultRowHeight="14.4" x14ac:dyDescent="0.3"/>
  <cols>
    <col min="1" max="1" width="11.5546875" style="1" bestFit="1" customWidth="1"/>
    <col min="2" max="2" width="9.6640625" bestFit="1" customWidth="1"/>
    <col min="3" max="3" width="9.44140625" bestFit="1" customWidth="1"/>
    <col min="4" max="4" width="11.33203125" bestFit="1" customWidth="1"/>
    <col min="5" max="5" width="14.21875" bestFit="1" customWidth="1"/>
    <col min="6" max="6" width="8.77734375" bestFit="1" customWidth="1"/>
    <col min="7" max="7" width="12.21875" bestFit="1" customWidth="1"/>
    <col min="8" max="8" width="19.6640625" bestFit="1" customWidth="1"/>
    <col min="9" max="9" width="19.5546875" bestFit="1" customWidth="1"/>
    <col min="10" max="10" width="9.109375" bestFit="1" customWidth="1"/>
    <col min="11" max="11" width="16.77734375" bestFit="1" customWidth="1"/>
    <col min="12" max="12" width="10.109375" bestFit="1" customWidth="1"/>
    <col min="13" max="13" width="7.44140625" bestFit="1" customWidth="1"/>
    <col min="14" max="14" width="10" bestFit="1" customWidth="1"/>
    <col min="15" max="15" width="8.77734375" bestFit="1" customWidth="1"/>
    <col min="16" max="16" width="8.33203125" bestFit="1" customWidth="1"/>
    <col min="17" max="17" width="11.6640625" bestFit="1" customWidth="1"/>
    <col min="18" max="18" width="11" bestFit="1" customWidth="1"/>
    <col min="19" max="19" width="10" bestFit="1" customWidth="1"/>
    <col min="20" max="20" width="9.21875" bestFit="1" customWidth="1"/>
    <col min="21" max="21" width="11.109375" bestFit="1" customWidth="1"/>
    <col min="22" max="22" width="8.77734375" bestFit="1" customWidth="1"/>
    <col min="23" max="23" width="10.6640625" bestFit="1" customWidth="1"/>
    <col min="24" max="24" width="14.88671875" bestFit="1" customWidth="1"/>
    <col min="25" max="25" width="11.33203125" bestFit="1" customWidth="1"/>
    <col min="26" max="26" width="10.6640625" style="15" bestFit="1" customWidth="1"/>
    <col min="27" max="27" width="11.21875" style="15" bestFit="1" customWidth="1"/>
    <col min="28" max="28" width="13.6640625" style="15" bestFit="1" customWidth="1"/>
    <col min="29" max="29" width="26" style="16" bestFit="1" customWidth="1"/>
    <col min="30" max="30" width="20" style="16" bestFit="1" customWidth="1"/>
    <col min="31" max="31" width="21.5546875" style="16" bestFit="1" customWidth="1"/>
    <col min="32" max="32" width="24" bestFit="1" customWidth="1"/>
  </cols>
  <sheetData>
    <row r="1" spans="1:32" x14ac:dyDescent="0.3">
      <c r="A1" s="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38</v>
      </c>
      <c r="Y1" t="s">
        <v>37</v>
      </c>
      <c r="Z1" s="15" t="s">
        <v>63</v>
      </c>
      <c r="AA1" s="15" t="s">
        <v>64</v>
      </c>
      <c r="AB1" s="15" t="s">
        <v>65</v>
      </c>
      <c r="AC1" s="18" t="s">
        <v>66</v>
      </c>
      <c r="AD1" s="16" t="s">
        <v>67</v>
      </c>
      <c r="AE1" s="16" t="s">
        <v>68</v>
      </c>
      <c r="AF1" t="s">
        <v>69</v>
      </c>
    </row>
    <row r="2" spans="1:32" x14ac:dyDescent="0.3">
      <c r="A2" s="1">
        <v>43861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f>SUM(Tabella2[[#This Row],[Marche]:[Sardegna]])</f>
        <v>0</v>
      </c>
      <c r="Y2">
        <f>Tabella2[[#This Row],[Guariti]]+Tabella2[[#This Row],[Deceduti]]+Tabella2[[#This Row],[Totale positivi]]</f>
        <v>0</v>
      </c>
      <c r="Z2" s="15">
        <v>0</v>
      </c>
      <c r="AA2" s="15">
        <v>0</v>
      </c>
      <c r="AB2" s="15">
        <v>0</v>
      </c>
      <c r="AC2" s="17">
        <v>0</v>
      </c>
      <c r="AD2" s="17">
        <v>0</v>
      </c>
      <c r="AE2" s="17">
        <v>0</v>
      </c>
      <c r="AF2" s="17">
        <v>0</v>
      </c>
    </row>
    <row r="3" spans="1:32" x14ac:dyDescent="0.3">
      <c r="A3" s="1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SUM(Tabella2[[#This Row],[Marche]:[Sardegna]])</f>
        <v>0</v>
      </c>
      <c r="Y3">
        <f>Tabella2[[#This Row],[Guariti]]+Tabella2[[#This Row],[Deceduti]]+Tabella2[[#This Row],[Totale positivi]]</f>
        <v>0</v>
      </c>
      <c r="Z3" s="15">
        <v>0</v>
      </c>
      <c r="AA3" s="15">
        <v>0</v>
      </c>
      <c r="AB3" s="15">
        <v>0</v>
      </c>
      <c r="AC3" s="17">
        <f>Tabella2[[#This Row],[Totale positivi]]-X2</f>
        <v>0</v>
      </c>
      <c r="AD3" s="17">
        <f>Tabella2[[#This Row],[Guariti]]-V2</f>
        <v>0</v>
      </c>
      <c r="AE3" s="17">
        <f>Tabella2[[#This Row],[Deceduti]]-W2</f>
        <v>0</v>
      </c>
      <c r="AF3" s="17">
        <f>Tabella2[[#This Row],[Cumulata]]-Y2</f>
        <v>0</v>
      </c>
    </row>
    <row r="4" spans="1:32" x14ac:dyDescent="0.3">
      <c r="A4" s="1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>SUM(Tabella2[[#This Row],[Marche]:[Sardegna]])</f>
        <v>0</v>
      </c>
      <c r="Y4">
        <f>Tabella2[[#This Row],[Guariti]]+Tabella2[[#This Row],[Deceduti]]+Tabella2[[#This Row],[Totale positivi]]</f>
        <v>0</v>
      </c>
      <c r="Z4" s="15">
        <v>0</v>
      </c>
      <c r="AA4" s="15">
        <v>0</v>
      </c>
      <c r="AB4" s="15">
        <v>0</v>
      </c>
      <c r="AC4" s="17">
        <f>Tabella2[[#This Row],[Totale positivi]]-X3</f>
        <v>0</v>
      </c>
      <c r="AD4" s="17">
        <f>Tabella2[[#This Row],[Guariti]]-V3</f>
        <v>0</v>
      </c>
      <c r="AE4" s="17">
        <f>Tabella2[[#This Row],[Deceduti]]-W3</f>
        <v>0</v>
      </c>
      <c r="AF4" s="17">
        <f>Tabella2[[#This Row],[Cumulata]]-Y3</f>
        <v>0</v>
      </c>
    </row>
    <row r="5" spans="1:32" x14ac:dyDescent="0.3">
      <c r="A5" s="1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>SUM(Tabella2[[#This Row],[Marche]:[Sardegna]])</f>
        <v>0</v>
      </c>
      <c r="Y5">
        <f>Tabella2[[#This Row],[Guariti]]+Tabella2[[#This Row],[Deceduti]]+Tabella2[[#This Row],[Totale positivi]]</f>
        <v>0</v>
      </c>
      <c r="Z5" s="15">
        <v>0</v>
      </c>
      <c r="AA5" s="15">
        <v>0</v>
      </c>
      <c r="AB5" s="15">
        <v>0</v>
      </c>
      <c r="AC5" s="17">
        <f>Tabella2[[#This Row],[Totale positivi]]-X4</f>
        <v>0</v>
      </c>
      <c r="AD5" s="17">
        <f>Tabella2[[#This Row],[Guariti]]-V4</f>
        <v>0</v>
      </c>
      <c r="AE5" s="17">
        <f>Tabella2[[#This Row],[Deceduti]]-W4</f>
        <v>0</v>
      </c>
      <c r="AF5" s="17">
        <f>Tabella2[[#This Row],[Cumulata]]-Y4</f>
        <v>0</v>
      </c>
    </row>
    <row r="6" spans="1:32" x14ac:dyDescent="0.3">
      <c r="A6" s="1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>SUM(Tabella2[[#This Row],[Marche]:[Sardegna]])</f>
        <v>0</v>
      </c>
      <c r="Y6">
        <f>Tabella2[[#This Row],[Guariti]]+Tabella2[[#This Row],[Deceduti]]+Tabella2[[#This Row],[Totale positivi]]</f>
        <v>0</v>
      </c>
      <c r="Z6" s="15">
        <v>0</v>
      </c>
      <c r="AA6" s="15">
        <v>0</v>
      </c>
      <c r="AB6" s="15">
        <v>0</v>
      </c>
      <c r="AC6" s="17">
        <f>Tabella2[[#This Row],[Totale positivi]]-X5</f>
        <v>0</v>
      </c>
      <c r="AD6" s="17">
        <f>Tabella2[[#This Row],[Guariti]]-V5</f>
        <v>0</v>
      </c>
      <c r="AE6" s="17">
        <f>Tabella2[[#This Row],[Deceduti]]-W5</f>
        <v>0</v>
      </c>
      <c r="AF6" s="17">
        <f>Tabella2[[#This Row],[Cumulata]]-Y5</f>
        <v>0</v>
      </c>
    </row>
    <row r="7" spans="1:32" x14ac:dyDescent="0.3">
      <c r="A7" s="1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>SUM(Tabella2[[#This Row],[Marche]:[Sardegna]])</f>
        <v>0</v>
      </c>
      <c r="Y7">
        <f>Tabella2[[#This Row],[Guariti]]+Tabella2[[#This Row],[Deceduti]]+Tabella2[[#This Row],[Totale positivi]]</f>
        <v>0</v>
      </c>
      <c r="Z7" s="15">
        <v>0</v>
      </c>
      <c r="AA7" s="15">
        <v>0</v>
      </c>
      <c r="AB7" s="15">
        <v>0</v>
      </c>
      <c r="AC7" s="17">
        <f>Tabella2[[#This Row],[Totale positivi]]-X6</f>
        <v>0</v>
      </c>
      <c r="AD7" s="17">
        <f>Tabella2[[#This Row],[Guariti]]-V6</f>
        <v>0</v>
      </c>
      <c r="AE7" s="17">
        <f>Tabella2[[#This Row],[Deceduti]]-W6</f>
        <v>0</v>
      </c>
      <c r="AF7" s="17">
        <f>Tabella2[[#This Row],[Cumulata]]-Y6</f>
        <v>0</v>
      </c>
    </row>
    <row r="8" spans="1:32" x14ac:dyDescent="0.3">
      <c r="A8" s="1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>SUM(Tabella2[[#This Row],[Marche]:[Sardegna]])</f>
        <v>0</v>
      </c>
      <c r="Y8">
        <f>Tabella2[[#This Row],[Guariti]]+Tabella2[[#This Row],[Deceduti]]+Tabella2[[#This Row],[Totale positivi]]</f>
        <v>0</v>
      </c>
      <c r="Z8" s="15">
        <v>0</v>
      </c>
      <c r="AA8" s="15">
        <v>0</v>
      </c>
      <c r="AB8" s="15">
        <v>0</v>
      </c>
      <c r="AC8" s="17">
        <f>Tabella2[[#This Row],[Totale positivi]]-X7</f>
        <v>0</v>
      </c>
      <c r="AD8" s="17">
        <f>Tabella2[[#This Row],[Guariti]]-V7</f>
        <v>0</v>
      </c>
      <c r="AE8" s="17">
        <f>Tabella2[[#This Row],[Deceduti]]-W7</f>
        <v>0</v>
      </c>
      <c r="AF8" s="17">
        <f>Tabella2[[#This Row],[Cumulata]]-Y7</f>
        <v>0</v>
      </c>
    </row>
    <row r="9" spans="1:32" x14ac:dyDescent="0.3">
      <c r="A9" s="1"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SUM(Tabella2[[#This Row],[Marche]:[Sardegna]])</f>
        <v>0</v>
      </c>
      <c r="Y9">
        <f>Tabella2[[#This Row],[Guariti]]+Tabella2[[#This Row],[Deceduti]]+Tabella2[[#This Row],[Totale positivi]]</f>
        <v>0</v>
      </c>
      <c r="Z9" s="15">
        <v>0</v>
      </c>
      <c r="AA9" s="15">
        <v>0</v>
      </c>
      <c r="AB9" s="15">
        <v>0</v>
      </c>
      <c r="AC9" s="17">
        <f>Tabella2[[#This Row],[Totale positivi]]-X8</f>
        <v>0</v>
      </c>
      <c r="AD9" s="17">
        <f>Tabella2[[#This Row],[Guariti]]-V8</f>
        <v>0</v>
      </c>
      <c r="AE9" s="17">
        <f>Tabella2[[#This Row],[Deceduti]]-W8</f>
        <v>0</v>
      </c>
      <c r="AF9" s="17">
        <f>Tabella2[[#This Row],[Cumulata]]-Y8</f>
        <v>0</v>
      </c>
    </row>
    <row r="10" spans="1:32" x14ac:dyDescent="0.3">
      <c r="A10" s="1"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SUM(Tabella2[[#This Row],[Marche]:[Sardegna]])</f>
        <v>0</v>
      </c>
      <c r="Y10">
        <f>Tabella2[[#This Row],[Guariti]]+Tabella2[[#This Row],[Deceduti]]+Tabella2[[#This Row],[Totale positivi]]</f>
        <v>0</v>
      </c>
      <c r="Z10" s="15">
        <v>0</v>
      </c>
      <c r="AA10" s="15">
        <v>0</v>
      </c>
      <c r="AB10" s="15">
        <v>0</v>
      </c>
      <c r="AC10" s="17">
        <f>Tabella2[[#This Row],[Totale positivi]]-X9</f>
        <v>0</v>
      </c>
      <c r="AD10" s="17">
        <f>Tabella2[[#This Row],[Guariti]]-V9</f>
        <v>0</v>
      </c>
      <c r="AE10" s="17">
        <f>Tabella2[[#This Row],[Deceduti]]-W9</f>
        <v>0</v>
      </c>
      <c r="AF10" s="17">
        <f>Tabella2[[#This Row],[Cumulata]]-Y9</f>
        <v>0</v>
      </c>
    </row>
    <row r="11" spans="1:32" x14ac:dyDescent="0.3">
      <c r="A11" s="1"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SUM(Tabella2[[#This Row],[Marche]:[Sardegna]])</f>
        <v>0</v>
      </c>
      <c r="Y11">
        <f>Tabella2[[#This Row],[Guariti]]+Tabella2[[#This Row],[Deceduti]]+Tabella2[[#This Row],[Totale positivi]]</f>
        <v>0</v>
      </c>
      <c r="Z11" s="15">
        <v>0</v>
      </c>
      <c r="AA11" s="15">
        <v>0</v>
      </c>
      <c r="AB11" s="15">
        <v>0</v>
      </c>
      <c r="AC11" s="17">
        <f>Tabella2[[#This Row],[Totale positivi]]-X10</f>
        <v>0</v>
      </c>
      <c r="AD11" s="17">
        <f>Tabella2[[#This Row],[Guariti]]-V10</f>
        <v>0</v>
      </c>
      <c r="AE11" s="17">
        <f>Tabella2[[#This Row],[Deceduti]]-W10</f>
        <v>0</v>
      </c>
      <c r="AF11" s="17">
        <f>Tabella2[[#This Row],[Cumulata]]-Y10</f>
        <v>0</v>
      </c>
    </row>
    <row r="12" spans="1:32" x14ac:dyDescent="0.3">
      <c r="A12" s="1"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>SUM(Tabella2[[#This Row],[Marche]:[Sardegna]])</f>
        <v>0</v>
      </c>
      <c r="Y12">
        <f>Tabella2[[#This Row],[Guariti]]+Tabella2[[#This Row],[Deceduti]]+Tabella2[[#This Row],[Totale positivi]]</f>
        <v>0</v>
      </c>
      <c r="Z12" s="15">
        <v>0</v>
      </c>
      <c r="AA12" s="15">
        <v>0</v>
      </c>
      <c r="AB12" s="15">
        <v>0</v>
      </c>
      <c r="AC12" s="17">
        <f>Tabella2[[#This Row],[Totale positivi]]-X11</f>
        <v>0</v>
      </c>
      <c r="AD12" s="17">
        <f>Tabella2[[#This Row],[Guariti]]-V11</f>
        <v>0</v>
      </c>
      <c r="AE12" s="17">
        <f>Tabella2[[#This Row],[Deceduti]]-W11</f>
        <v>0</v>
      </c>
      <c r="AF12" s="17">
        <f>Tabella2[[#This Row],[Cumulata]]-Y11</f>
        <v>0</v>
      </c>
    </row>
    <row r="13" spans="1:32" x14ac:dyDescent="0.3">
      <c r="A13" s="1"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>SUM(Tabella2[[#This Row],[Marche]:[Sardegna]])</f>
        <v>0</v>
      </c>
      <c r="Y13">
        <f>Tabella2[[#This Row],[Guariti]]+Tabella2[[#This Row],[Deceduti]]+Tabella2[[#This Row],[Totale positivi]]</f>
        <v>0</v>
      </c>
      <c r="Z13" s="15">
        <v>0</v>
      </c>
      <c r="AA13" s="15">
        <v>0</v>
      </c>
      <c r="AB13" s="15">
        <v>0</v>
      </c>
      <c r="AC13" s="17">
        <f>Tabella2[[#This Row],[Totale positivi]]-X12</f>
        <v>0</v>
      </c>
      <c r="AD13" s="17">
        <f>Tabella2[[#This Row],[Guariti]]-V12</f>
        <v>0</v>
      </c>
      <c r="AE13" s="17">
        <f>Tabella2[[#This Row],[Deceduti]]-W12</f>
        <v>0</v>
      </c>
      <c r="AF13" s="17">
        <f>Tabella2[[#This Row],[Cumulata]]-Y12</f>
        <v>0</v>
      </c>
    </row>
    <row r="14" spans="1:32" x14ac:dyDescent="0.3">
      <c r="A14" s="1"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SUM(Tabella2[[#This Row],[Marche]:[Sardegna]])</f>
        <v>0</v>
      </c>
      <c r="Y14">
        <f>Tabella2[[#This Row],[Guariti]]+Tabella2[[#This Row],[Deceduti]]+Tabella2[[#This Row],[Totale positivi]]</f>
        <v>0</v>
      </c>
      <c r="Z14" s="15">
        <v>0</v>
      </c>
      <c r="AA14" s="15">
        <v>0</v>
      </c>
      <c r="AB14" s="15">
        <v>0</v>
      </c>
      <c r="AC14" s="17">
        <f>Tabella2[[#This Row],[Totale positivi]]-X13</f>
        <v>0</v>
      </c>
      <c r="AD14" s="17">
        <f>Tabella2[[#This Row],[Guariti]]-V13</f>
        <v>0</v>
      </c>
      <c r="AE14" s="17">
        <f>Tabella2[[#This Row],[Deceduti]]-W13</f>
        <v>0</v>
      </c>
      <c r="AF14" s="17">
        <f>Tabella2[[#This Row],[Cumulata]]-Y13</f>
        <v>0</v>
      </c>
    </row>
    <row r="15" spans="1:32" x14ac:dyDescent="0.3">
      <c r="A15" s="1"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SUM(Tabella2[[#This Row],[Marche]:[Sardegna]])</f>
        <v>0</v>
      </c>
      <c r="Y15">
        <f>Tabella2[[#This Row],[Guariti]]+Tabella2[[#This Row],[Deceduti]]+Tabella2[[#This Row],[Totale positivi]]</f>
        <v>0</v>
      </c>
      <c r="Z15" s="15">
        <v>0</v>
      </c>
      <c r="AA15" s="15">
        <v>0</v>
      </c>
      <c r="AB15" s="15">
        <v>0</v>
      </c>
      <c r="AC15" s="17">
        <f>Tabella2[[#This Row],[Totale positivi]]-X14</f>
        <v>0</v>
      </c>
      <c r="AD15" s="17">
        <f>Tabella2[[#This Row],[Guariti]]-V14</f>
        <v>0</v>
      </c>
      <c r="AE15" s="17">
        <f>Tabella2[[#This Row],[Deceduti]]-W14</f>
        <v>0</v>
      </c>
      <c r="AF15" s="17">
        <f>Tabella2[[#This Row],[Cumulata]]-Y14</f>
        <v>0</v>
      </c>
    </row>
    <row r="16" spans="1:32" x14ac:dyDescent="0.3">
      <c r="A16" s="1"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>SUM(Tabella2[[#This Row],[Marche]:[Sardegna]])</f>
        <v>0</v>
      </c>
      <c r="Y16">
        <f>Tabella2[[#This Row],[Guariti]]+Tabella2[[#This Row],[Deceduti]]+Tabella2[[#This Row],[Totale positivi]]</f>
        <v>0</v>
      </c>
      <c r="Z16" s="15">
        <v>0</v>
      </c>
      <c r="AA16" s="15">
        <v>0</v>
      </c>
      <c r="AB16" s="15">
        <v>0</v>
      </c>
      <c r="AC16" s="17">
        <f>Tabella2[[#This Row],[Totale positivi]]-X15</f>
        <v>0</v>
      </c>
      <c r="AD16" s="17">
        <f>Tabella2[[#This Row],[Guariti]]-V15</f>
        <v>0</v>
      </c>
      <c r="AE16" s="17">
        <f>Tabella2[[#This Row],[Deceduti]]-W15</f>
        <v>0</v>
      </c>
      <c r="AF16" s="17">
        <f>Tabella2[[#This Row],[Cumulata]]-Y15</f>
        <v>0</v>
      </c>
    </row>
    <row r="17" spans="1:32" x14ac:dyDescent="0.3">
      <c r="A17" s="1">
        <v>43876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SUM(Tabella2[[#This Row],[Marche]:[Sardegna]])</f>
        <v>0</v>
      </c>
      <c r="Y17">
        <f>Tabella2[[#This Row],[Guariti]]+Tabella2[[#This Row],[Deceduti]]+Tabella2[[#This Row],[Totale positivi]]</f>
        <v>0</v>
      </c>
      <c r="Z17" s="15">
        <v>0</v>
      </c>
      <c r="AA17" s="15">
        <v>0</v>
      </c>
      <c r="AB17" s="15">
        <v>0</v>
      </c>
      <c r="AC17" s="17">
        <f>Tabella2[[#This Row],[Totale positivi]]-X16</f>
        <v>0</v>
      </c>
      <c r="AD17" s="17">
        <f>Tabella2[[#This Row],[Guariti]]-V16</f>
        <v>0</v>
      </c>
      <c r="AE17" s="17">
        <f>Tabella2[[#This Row],[Deceduti]]-W16</f>
        <v>0</v>
      </c>
      <c r="AF17" s="17">
        <f>Tabella2[[#This Row],[Cumulata]]-Y16</f>
        <v>0</v>
      </c>
    </row>
    <row r="18" spans="1:32" x14ac:dyDescent="0.3">
      <c r="A18" s="1"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SUM(Tabella2[[#This Row],[Marche]:[Sardegna]])</f>
        <v>0</v>
      </c>
      <c r="Y18">
        <f>Tabella2[[#This Row],[Guariti]]+Tabella2[[#This Row],[Deceduti]]+Tabella2[[#This Row],[Totale positivi]]</f>
        <v>0</v>
      </c>
      <c r="Z18" s="15">
        <v>0</v>
      </c>
      <c r="AA18" s="15">
        <v>0</v>
      </c>
      <c r="AB18" s="15">
        <v>0</v>
      </c>
      <c r="AC18" s="17">
        <f>Tabella2[[#This Row],[Totale positivi]]-X17</f>
        <v>0</v>
      </c>
      <c r="AD18" s="17">
        <f>Tabella2[[#This Row],[Guariti]]-V17</f>
        <v>0</v>
      </c>
      <c r="AE18" s="17">
        <f>Tabella2[[#This Row],[Deceduti]]-W17</f>
        <v>0</v>
      </c>
      <c r="AF18" s="17">
        <f>Tabella2[[#This Row],[Cumulata]]-Y17</f>
        <v>0</v>
      </c>
    </row>
    <row r="19" spans="1:32" x14ac:dyDescent="0.3">
      <c r="A19" s="1"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SUM(Tabella2[[#This Row],[Marche]:[Sardegna]])</f>
        <v>0</v>
      </c>
      <c r="Y19">
        <f>Tabella2[[#This Row],[Guariti]]+Tabella2[[#This Row],[Deceduti]]+Tabella2[[#This Row],[Totale positivi]]</f>
        <v>0</v>
      </c>
      <c r="Z19" s="15">
        <v>0</v>
      </c>
      <c r="AA19" s="15">
        <v>0</v>
      </c>
      <c r="AB19" s="15">
        <v>0</v>
      </c>
      <c r="AC19" s="17">
        <f>Tabella2[[#This Row],[Totale positivi]]-X18</f>
        <v>0</v>
      </c>
      <c r="AD19" s="17">
        <f>Tabella2[[#This Row],[Guariti]]-V18</f>
        <v>0</v>
      </c>
      <c r="AE19" s="17">
        <f>Tabella2[[#This Row],[Deceduti]]-W18</f>
        <v>0</v>
      </c>
      <c r="AF19" s="17">
        <f>Tabella2[[#This Row],[Cumulata]]-Y18</f>
        <v>0</v>
      </c>
    </row>
    <row r="20" spans="1:32" x14ac:dyDescent="0.3">
      <c r="A20" s="1">
        <v>43879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SUM(Tabella2[[#This Row],[Marche]:[Sardegna]])</f>
        <v>1</v>
      </c>
      <c r="Y20">
        <f>Tabella2[[#This Row],[Guariti]]+Tabella2[[#This Row],[Deceduti]]+Tabella2[[#This Row],[Totale positivi]]</f>
        <v>1</v>
      </c>
      <c r="Z20" s="15">
        <f>Tabella2[[#This Row],[Guariti]]/Tabella2[[#This Row],[Cumulata]]</f>
        <v>0</v>
      </c>
      <c r="AA20" s="15">
        <v>0</v>
      </c>
      <c r="AB20" s="15">
        <f>Tabella2[[#This Row],[Totale positivi]]/Tabella2[[#This Row],[Cumulata]]</f>
        <v>1</v>
      </c>
      <c r="AC20" s="17">
        <f>Tabella2[[#This Row],[Totale positivi]]-X19</f>
        <v>1</v>
      </c>
      <c r="AD20" s="17">
        <f>Tabella2[[#This Row],[Guariti]]-V19</f>
        <v>0</v>
      </c>
      <c r="AE20" s="17">
        <f>Tabella2[[#This Row],[Deceduti]]-W19</f>
        <v>0</v>
      </c>
      <c r="AF20" s="17">
        <f>Tabella2[[#This Row],[Cumulata]]-Y19</f>
        <v>1</v>
      </c>
    </row>
    <row r="21" spans="1:32" x14ac:dyDescent="0.3">
      <c r="A21" s="1"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>SUM(Tabella2[[#This Row],[Marche]:[Sardegna]])</f>
        <v>1</v>
      </c>
      <c r="Y21">
        <f>Tabella2[[#This Row],[Guariti]]+Tabella2[[#This Row],[Deceduti]]+Tabella2[[#This Row],[Totale positivi]]</f>
        <v>1</v>
      </c>
      <c r="Z21" s="15">
        <f>Tabella2[[#This Row],[Guariti]]/Tabella2[[#This Row],[Cumulata]]</f>
        <v>0</v>
      </c>
      <c r="AA21" s="15">
        <f>Tabella2[[#This Row],[Deceduti]]/Tabella2[[#This Row],[Cumulata]]</f>
        <v>0</v>
      </c>
      <c r="AB21" s="15">
        <f>Tabella2[[#This Row],[Totale positivi]]/Tabella2[[#This Row],[Cumulata]]</f>
        <v>1</v>
      </c>
      <c r="AC21" s="17">
        <f>Tabella2[[#This Row],[Totale positivi]]-X20</f>
        <v>0</v>
      </c>
      <c r="AD21" s="17">
        <f>Tabella2[[#This Row],[Guariti]]-V20</f>
        <v>0</v>
      </c>
      <c r="AE21" s="17">
        <f>Tabella2[[#This Row],[Deceduti]]-W20</f>
        <v>0</v>
      </c>
      <c r="AF21" s="17">
        <f>Tabella2[[#This Row],[Cumulata]]-Y20</f>
        <v>0</v>
      </c>
    </row>
    <row r="22" spans="1:32" x14ac:dyDescent="0.3">
      <c r="A22" s="1"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SUM(Tabella2[[#This Row],[Marche]:[Sardegna]])</f>
        <v>1</v>
      </c>
      <c r="Y22">
        <f>Tabella2[[#This Row],[Guariti]]+Tabella2[[#This Row],[Deceduti]]+Tabella2[[#This Row],[Totale positivi]]</f>
        <v>1</v>
      </c>
      <c r="Z22" s="15">
        <f>Tabella2[[#This Row],[Guariti]]/Tabella2[[#This Row],[Cumulata]]</f>
        <v>0</v>
      </c>
      <c r="AA22" s="15">
        <f>Tabella2[[#This Row],[Deceduti]]/Tabella2[[#This Row],[Cumulata]]</f>
        <v>0</v>
      </c>
      <c r="AB22" s="15">
        <f>Tabella2[[#This Row],[Totale positivi]]/Tabella2[[#This Row],[Cumulata]]</f>
        <v>1</v>
      </c>
      <c r="AC22" s="17">
        <f>Tabella2[[#This Row],[Totale positivi]]-X21</f>
        <v>0</v>
      </c>
      <c r="AD22" s="17">
        <f>Tabella2[[#This Row],[Guariti]]-V21</f>
        <v>0</v>
      </c>
      <c r="AE22" s="17">
        <f>Tabella2[[#This Row],[Deceduti]]-W21</f>
        <v>0</v>
      </c>
      <c r="AF22" s="17">
        <f>Tabella2[[#This Row],[Cumulata]]-Y21</f>
        <v>0</v>
      </c>
    </row>
    <row r="23" spans="1:32" x14ac:dyDescent="0.3">
      <c r="A23" s="1"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14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SUM(Tabella2[[#This Row],[Marche]:[Sardegna]])</f>
        <v>16</v>
      </c>
      <c r="Y23">
        <f>Tabella2[[#This Row],[Guariti]]+Tabella2[[#This Row],[Deceduti]]+Tabella2[[#This Row],[Totale positivi]]</f>
        <v>16</v>
      </c>
      <c r="Z23" s="15">
        <f>Tabella2[[#This Row],[Guariti]]/Tabella2[[#This Row],[Cumulata]]</f>
        <v>0</v>
      </c>
      <c r="AA23" s="15">
        <f>Tabella2[[#This Row],[Deceduti]]/Tabella2[[#This Row],[Cumulata]]</f>
        <v>0</v>
      </c>
      <c r="AB23" s="15">
        <f>Tabella2[[#This Row],[Totale positivi]]/Tabella2[[#This Row],[Cumulata]]</f>
        <v>1</v>
      </c>
      <c r="AC23" s="17">
        <f>Tabella2[[#This Row],[Totale positivi]]-X22</f>
        <v>15</v>
      </c>
      <c r="AD23" s="17">
        <f>Tabella2[[#This Row],[Guariti]]-V22</f>
        <v>0</v>
      </c>
      <c r="AE23" s="17">
        <f>Tabella2[[#This Row],[Deceduti]]-W22</f>
        <v>0</v>
      </c>
      <c r="AF23" s="17">
        <f>Tabella2[[#This Row],[Cumulata]]-Y22</f>
        <v>15</v>
      </c>
    </row>
    <row r="24" spans="1:32" x14ac:dyDescent="0.3">
      <c r="A24" s="1">
        <v>43883</v>
      </c>
      <c r="B24">
        <v>0</v>
      </c>
      <c r="C24">
        <v>0</v>
      </c>
      <c r="D24">
        <v>1</v>
      </c>
      <c r="E24">
        <v>0</v>
      </c>
      <c r="F24">
        <v>0</v>
      </c>
      <c r="G24">
        <v>54</v>
      </c>
      <c r="H24">
        <v>0</v>
      </c>
      <c r="I24">
        <v>0</v>
      </c>
      <c r="J24">
        <v>17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SUM(Tabella2[[#This Row],[Marche]:[Sardegna]])</f>
        <v>74</v>
      </c>
      <c r="Y24">
        <f>Tabella2[[#This Row],[Guariti]]+Tabella2[[#This Row],[Deceduti]]+Tabella2[[#This Row],[Totale positivi]]</f>
        <v>74</v>
      </c>
      <c r="Z24" s="15">
        <f>Tabella2[[#This Row],[Guariti]]/Tabella2[[#This Row],[Cumulata]]</f>
        <v>0</v>
      </c>
      <c r="AA24" s="15">
        <f>Tabella2[[#This Row],[Deceduti]]/Tabella2[[#This Row],[Cumulata]]</f>
        <v>0</v>
      </c>
      <c r="AB24" s="15">
        <f>Tabella2[[#This Row],[Totale positivi]]/Tabella2[[#This Row],[Cumulata]]</f>
        <v>1</v>
      </c>
      <c r="AC24" s="17">
        <f>Tabella2[[#This Row],[Totale positivi]]-X23</f>
        <v>58</v>
      </c>
      <c r="AD24" s="17">
        <f>Tabella2[[#This Row],[Guariti]]-V23</f>
        <v>0</v>
      </c>
      <c r="AE24" s="17">
        <f>Tabella2[[#This Row],[Deceduti]]-W23</f>
        <v>0</v>
      </c>
      <c r="AF24" s="17">
        <f>Tabella2[[#This Row],[Cumulata]]-Y23</f>
        <v>58</v>
      </c>
    </row>
    <row r="25" spans="1:32" x14ac:dyDescent="0.3">
      <c r="A25" s="1">
        <v>43884</v>
      </c>
      <c r="B25">
        <v>0</v>
      </c>
      <c r="C25">
        <v>0</v>
      </c>
      <c r="D25">
        <v>1</v>
      </c>
      <c r="E25">
        <v>0</v>
      </c>
      <c r="F25">
        <v>0</v>
      </c>
      <c r="G25">
        <v>110</v>
      </c>
      <c r="H25">
        <v>0</v>
      </c>
      <c r="I25">
        <v>0</v>
      </c>
      <c r="J25">
        <v>21</v>
      </c>
      <c r="K25">
        <v>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3</v>
      </c>
      <c r="X25">
        <f>SUM(Tabella2[[#This Row],[Marche]:[Sardegna]])</f>
        <v>141</v>
      </c>
      <c r="Y25">
        <f>Tabella2[[#This Row],[Guariti]]+Tabella2[[#This Row],[Deceduti]]+Tabella2[[#This Row],[Totale positivi]]</f>
        <v>144</v>
      </c>
      <c r="Z25" s="15">
        <f>Tabella2[[#This Row],[Guariti]]/Tabella2[[#This Row],[Cumulata]]</f>
        <v>0</v>
      </c>
      <c r="AA25" s="15">
        <f>Tabella2[[#This Row],[Deceduti]]/Tabella2[[#This Row],[Cumulata]]</f>
        <v>2.0833333333333332E-2</v>
      </c>
      <c r="AB25" s="15">
        <f>Tabella2[[#This Row],[Totale positivi]]/Tabella2[[#This Row],[Cumulata]]</f>
        <v>0.97916666666666663</v>
      </c>
      <c r="AC25" s="17">
        <f>Tabella2[[#This Row],[Totale positivi]]-X24</f>
        <v>67</v>
      </c>
      <c r="AD25" s="17">
        <f>Tabella2[[#This Row],[Guariti]]-V24</f>
        <v>0</v>
      </c>
      <c r="AE25" s="17">
        <f>Tabella2[[#This Row],[Deceduti]]-W24</f>
        <v>3</v>
      </c>
      <c r="AF25" s="17">
        <f>Tabella2[[#This Row],[Cumulata]]-Y24</f>
        <v>70</v>
      </c>
    </row>
    <row r="26" spans="1:32" s="22" customFormat="1" x14ac:dyDescent="0.3">
      <c r="A26" s="21">
        <v>43885</v>
      </c>
      <c r="B26" s="22">
        <v>0</v>
      </c>
      <c r="C26" s="22">
        <v>0</v>
      </c>
      <c r="D26" s="22">
        <v>3</v>
      </c>
      <c r="E26" s="22">
        <v>0</v>
      </c>
      <c r="F26" s="22">
        <v>0</v>
      </c>
      <c r="G26" s="22">
        <v>167</v>
      </c>
      <c r="H26" s="22">
        <v>0</v>
      </c>
      <c r="I26" s="22">
        <v>0</v>
      </c>
      <c r="J26" s="22">
        <v>32</v>
      </c>
      <c r="K26" s="22">
        <v>18</v>
      </c>
      <c r="L26" s="22">
        <v>0</v>
      </c>
      <c r="M26" s="22">
        <v>1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19">
        <f>'Dati GitHub protezione civile'!J2</f>
        <v>1</v>
      </c>
      <c r="W26" s="20">
        <f>'Dati GitHub protezione civile'!K2</f>
        <v>7</v>
      </c>
      <c r="X26" s="22">
        <f>SUM(Tabella2[[#This Row],[Marche]:[Sardegna]])</f>
        <v>221</v>
      </c>
      <c r="Y26" s="22">
        <f>Tabella2[[#This Row],[Guariti]]+Tabella2[[#This Row],[Deceduti]]+Tabella2[[#This Row],[Totale positivi]]</f>
        <v>229</v>
      </c>
      <c r="Z26" s="23">
        <f>Tabella2[[#This Row],[Guariti]]/Tabella2[[#This Row],[Cumulata]]</f>
        <v>4.3668122270742356E-3</v>
      </c>
      <c r="AA26" s="23">
        <f>Tabella2[[#This Row],[Deceduti]]/Tabella2[[#This Row],[Cumulata]]</f>
        <v>3.0567685589519649E-2</v>
      </c>
      <c r="AB26" s="23">
        <f>Tabella2[[#This Row],[Totale positivi]]/Tabella2[[#This Row],[Cumulata]]</f>
        <v>0.96506550218340614</v>
      </c>
      <c r="AC26" s="24">
        <f>Tabella2[[#This Row],[Totale positivi]]-X25</f>
        <v>80</v>
      </c>
      <c r="AD26" s="24">
        <f>Tabella2[[#This Row],[Guariti]]-V25</f>
        <v>1</v>
      </c>
      <c r="AE26" s="24">
        <f>Tabella2[[#This Row],[Deceduti]]-W25</f>
        <v>4</v>
      </c>
      <c r="AF26" s="24">
        <f>Tabella2[[#This Row],[Cumulata]]-Y25</f>
        <v>85</v>
      </c>
    </row>
    <row r="27" spans="1:32" x14ac:dyDescent="0.3">
      <c r="A27" s="1">
        <v>43886</v>
      </c>
      <c r="B27">
        <v>0</v>
      </c>
      <c r="C27">
        <v>0</v>
      </c>
      <c r="D27">
        <v>3</v>
      </c>
      <c r="E27">
        <v>0</v>
      </c>
      <c r="F27">
        <v>1</v>
      </c>
      <c r="G27">
        <v>240</v>
      </c>
      <c r="H27">
        <v>1</v>
      </c>
      <c r="I27">
        <v>0</v>
      </c>
      <c r="J27">
        <v>43</v>
      </c>
      <c r="K27">
        <v>26</v>
      </c>
      <c r="L27">
        <v>2</v>
      </c>
      <c r="M27">
        <v>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</v>
      </c>
      <c r="U27">
        <v>0</v>
      </c>
      <c r="V27" s="19">
        <f>'Dati GitHub protezione civile'!J3</f>
        <v>1</v>
      </c>
      <c r="W27" s="20">
        <f>'Dati GitHub protezione civile'!K3</f>
        <v>10</v>
      </c>
      <c r="X27">
        <f>SUM(Tabella2[[#This Row],[Marche]:[Sardegna]])</f>
        <v>322</v>
      </c>
      <c r="Y27">
        <f>Tabella2[[#This Row],[Guariti]]+Tabella2[[#This Row],[Deceduti]]+Tabella2[[#This Row],[Totale positivi]]</f>
        <v>333</v>
      </c>
      <c r="Z27" s="15">
        <f>Tabella2[[#This Row],[Guariti]]/Tabella2[[#This Row],[Cumulata]]</f>
        <v>3.003003003003003E-3</v>
      </c>
      <c r="AA27" s="15">
        <f>Tabella2[[#This Row],[Deceduti]]/Tabella2[[#This Row],[Cumulata]]</f>
        <v>3.003003003003003E-2</v>
      </c>
      <c r="AB27" s="15">
        <f>Tabella2[[#This Row],[Totale positivi]]/Tabella2[[#This Row],[Cumulata]]</f>
        <v>0.96696696696696693</v>
      </c>
      <c r="AC27" s="17">
        <f>Tabella2[[#This Row],[Totale positivi]]-X26</f>
        <v>101</v>
      </c>
      <c r="AD27" s="17">
        <f>Tabella2[[#This Row],[Guariti]]-V26</f>
        <v>0</v>
      </c>
      <c r="AE27" s="17">
        <f>Tabella2[[#This Row],[Deceduti]]-W26</f>
        <v>3</v>
      </c>
      <c r="AF27" s="17">
        <f>Tabella2[[#This Row],[Cumulata]]-Y26</f>
        <v>104</v>
      </c>
    </row>
    <row r="28" spans="1:32" x14ac:dyDescent="0.3">
      <c r="A28" s="1">
        <v>43887</v>
      </c>
      <c r="B28">
        <v>1</v>
      </c>
      <c r="C28">
        <v>0</v>
      </c>
      <c r="D28">
        <v>3</v>
      </c>
      <c r="E28">
        <v>0</v>
      </c>
      <c r="F28">
        <v>11</v>
      </c>
      <c r="G28">
        <v>258</v>
      </c>
      <c r="H28">
        <v>1</v>
      </c>
      <c r="I28">
        <v>0</v>
      </c>
      <c r="J28">
        <v>71</v>
      </c>
      <c r="K28">
        <v>47</v>
      </c>
      <c r="L28">
        <v>2</v>
      </c>
      <c r="M28">
        <v>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</v>
      </c>
      <c r="U28">
        <v>0</v>
      </c>
      <c r="V28" s="19">
        <f>'Dati GitHub protezione civile'!J4</f>
        <v>3</v>
      </c>
      <c r="W28" s="20">
        <f>'Dati GitHub protezione civile'!K4</f>
        <v>12</v>
      </c>
      <c r="X28">
        <f>SUM(Tabella2[[#This Row],[Marche]:[Sardegna]])</f>
        <v>400</v>
      </c>
      <c r="Y28">
        <f>Tabella2[[#This Row],[Guariti]]+Tabella2[[#This Row],[Deceduti]]+Tabella2[[#This Row],[Totale positivi]]</f>
        <v>415</v>
      </c>
      <c r="Z28" s="15">
        <f>Tabella2[[#This Row],[Guariti]]/Tabella2[[#This Row],[Cumulata]]</f>
        <v>7.2289156626506026E-3</v>
      </c>
      <c r="AA28" s="15">
        <f>Tabella2[[#This Row],[Deceduti]]/Tabella2[[#This Row],[Cumulata]]</f>
        <v>2.891566265060241E-2</v>
      </c>
      <c r="AB28" s="15">
        <f>Tabella2[[#This Row],[Totale positivi]]/Tabella2[[#This Row],[Cumulata]]</f>
        <v>0.96385542168674698</v>
      </c>
      <c r="AC28" s="17">
        <f>Tabella2[[#This Row],[Totale positivi]]-X27</f>
        <v>78</v>
      </c>
      <c r="AD28" s="17">
        <f>Tabella2[[#This Row],[Guariti]]-V27</f>
        <v>2</v>
      </c>
      <c r="AE28" s="17">
        <f>Tabella2[[#This Row],[Deceduti]]-W27</f>
        <v>2</v>
      </c>
      <c r="AF28" s="17">
        <f>Tabella2[[#This Row],[Cumulata]]-Y27</f>
        <v>82</v>
      </c>
    </row>
    <row r="29" spans="1:32" x14ac:dyDescent="0.3">
      <c r="A29" s="1">
        <v>43888</v>
      </c>
      <c r="B29">
        <v>3</v>
      </c>
      <c r="C29">
        <v>0</v>
      </c>
      <c r="D29">
        <v>2</v>
      </c>
      <c r="E29">
        <v>0</v>
      </c>
      <c r="F29">
        <v>19</v>
      </c>
      <c r="G29">
        <v>403</v>
      </c>
      <c r="H29">
        <v>1</v>
      </c>
      <c r="I29">
        <v>0</v>
      </c>
      <c r="J29">
        <v>111</v>
      </c>
      <c r="K29">
        <v>97</v>
      </c>
      <c r="L29">
        <v>2</v>
      </c>
      <c r="M29">
        <v>3</v>
      </c>
      <c r="N29">
        <v>1</v>
      </c>
      <c r="O29">
        <v>0</v>
      </c>
      <c r="P29">
        <v>1</v>
      </c>
      <c r="Q29">
        <v>3</v>
      </c>
      <c r="R29">
        <v>0</v>
      </c>
      <c r="S29">
        <v>0</v>
      </c>
      <c r="T29">
        <v>4</v>
      </c>
      <c r="U29">
        <v>0</v>
      </c>
      <c r="V29" s="19">
        <f>'Dati GitHub protezione civile'!J5</f>
        <v>45</v>
      </c>
      <c r="W29" s="20">
        <f>'Dati GitHub protezione civile'!K5</f>
        <v>17</v>
      </c>
      <c r="X29">
        <f>SUM(Tabella2[[#This Row],[Marche]:[Sardegna]])</f>
        <v>650</v>
      </c>
      <c r="Y29">
        <f>Tabella2[[#This Row],[Guariti]]+Tabella2[[#This Row],[Deceduti]]+Tabella2[[#This Row],[Totale positivi]]</f>
        <v>712</v>
      </c>
      <c r="Z29" s="15">
        <f>Tabella2[[#This Row],[Guariti]]/Tabella2[[#This Row],[Cumulata]]</f>
        <v>6.3202247191011238E-2</v>
      </c>
      <c r="AA29" s="15">
        <f>Tabella2[[#This Row],[Deceduti]]/Tabella2[[#This Row],[Cumulata]]</f>
        <v>2.3876404494382022E-2</v>
      </c>
      <c r="AB29" s="15">
        <f>Tabella2[[#This Row],[Totale positivi]]/Tabella2[[#This Row],[Cumulata]]</f>
        <v>0.9129213483146067</v>
      </c>
      <c r="AC29" s="17">
        <f>Tabella2[[#This Row],[Totale positivi]]-X28</f>
        <v>250</v>
      </c>
      <c r="AD29" s="17">
        <f>Tabella2[[#This Row],[Guariti]]-V28</f>
        <v>42</v>
      </c>
      <c r="AE29" s="17">
        <f>Tabella2[[#This Row],[Deceduti]]-W28</f>
        <v>5</v>
      </c>
      <c r="AF29" s="17">
        <f>Tabella2[[#This Row],[Cumulata]]-Y28</f>
        <v>297</v>
      </c>
    </row>
    <row r="30" spans="1:32" x14ac:dyDescent="0.3">
      <c r="A30" s="1">
        <v>43889</v>
      </c>
      <c r="B30">
        <v>6</v>
      </c>
      <c r="C30">
        <v>0</v>
      </c>
      <c r="D30">
        <v>11</v>
      </c>
      <c r="E30">
        <v>0</v>
      </c>
      <c r="F30">
        <v>19</v>
      </c>
      <c r="G30">
        <v>531</v>
      </c>
      <c r="H30">
        <v>1</v>
      </c>
      <c r="I30">
        <v>0</v>
      </c>
      <c r="J30">
        <v>151</v>
      </c>
      <c r="K30">
        <v>145</v>
      </c>
      <c r="L30">
        <v>8</v>
      </c>
      <c r="M30">
        <v>3</v>
      </c>
      <c r="N30">
        <v>1</v>
      </c>
      <c r="O30">
        <v>0</v>
      </c>
      <c r="P30">
        <v>3</v>
      </c>
      <c r="Q30">
        <v>4</v>
      </c>
      <c r="R30">
        <v>0</v>
      </c>
      <c r="S30">
        <v>1</v>
      </c>
      <c r="T30">
        <v>4</v>
      </c>
      <c r="U30">
        <v>0</v>
      </c>
      <c r="V30" s="19">
        <f>'Dati GitHub protezione civile'!J6</f>
        <v>46</v>
      </c>
      <c r="W30" s="20">
        <f>'Dati GitHub protezione civile'!K6</f>
        <v>21</v>
      </c>
      <c r="X30">
        <f>SUM(Tabella2[[#This Row],[Marche]:[Sardegna]])</f>
        <v>888</v>
      </c>
      <c r="Y30">
        <f>Tabella2[[#This Row],[Guariti]]+Tabella2[[#This Row],[Deceduti]]+Tabella2[[#This Row],[Totale positivi]]</f>
        <v>955</v>
      </c>
      <c r="Z30" s="15">
        <f>Tabella2[[#This Row],[Guariti]]/Tabella2[[#This Row],[Cumulata]]</f>
        <v>4.8167539267015703E-2</v>
      </c>
      <c r="AA30" s="15">
        <f>Tabella2[[#This Row],[Deceduti]]/Tabella2[[#This Row],[Cumulata]]</f>
        <v>2.1989528795811519E-2</v>
      </c>
      <c r="AB30" s="15">
        <f>Tabella2[[#This Row],[Totale positivi]]/Tabella2[[#This Row],[Cumulata]]</f>
        <v>0.92984293193717282</v>
      </c>
      <c r="AC30" s="17">
        <f>Tabella2[[#This Row],[Totale positivi]]-X29</f>
        <v>238</v>
      </c>
      <c r="AD30" s="17">
        <f>Tabella2[[#This Row],[Guariti]]-V29</f>
        <v>1</v>
      </c>
      <c r="AE30" s="17">
        <f>Tabella2[[#This Row],[Deceduti]]-W29</f>
        <v>4</v>
      </c>
      <c r="AF30" s="17">
        <f>Tabella2[[#This Row],[Cumulata]]-Y29</f>
        <v>243</v>
      </c>
    </row>
    <row r="31" spans="1:32" x14ac:dyDescent="0.3">
      <c r="A31" s="1">
        <v>43890</v>
      </c>
      <c r="B31">
        <v>11</v>
      </c>
      <c r="C31">
        <v>0</v>
      </c>
      <c r="D31">
        <v>11</v>
      </c>
      <c r="E31">
        <v>0</v>
      </c>
      <c r="F31">
        <v>42</v>
      </c>
      <c r="G31">
        <v>615</v>
      </c>
      <c r="H31">
        <v>1</v>
      </c>
      <c r="I31">
        <v>0</v>
      </c>
      <c r="J31">
        <v>191</v>
      </c>
      <c r="K31">
        <v>217</v>
      </c>
      <c r="L31">
        <v>11</v>
      </c>
      <c r="M31">
        <v>6</v>
      </c>
      <c r="N31">
        <v>2</v>
      </c>
      <c r="O31">
        <v>0</v>
      </c>
      <c r="P31">
        <v>3</v>
      </c>
      <c r="Q31">
        <v>13</v>
      </c>
      <c r="R31">
        <v>0</v>
      </c>
      <c r="S31">
        <v>1</v>
      </c>
      <c r="T31">
        <v>4</v>
      </c>
      <c r="U31">
        <v>0</v>
      </c>
      <c r="V31" s="19">
        <f>'Dati GitHub protezione civile'!J7</f>
        <v>50</v>
      </c>
      <c r="W31" s="20">
        <f>'Dati GitHub protezione civile'!K7</f>
        <v>29</v>
      </c>
      <c r="X31">
        <f>SUM(Tabella2[[#This Row],[Marche]:[Sardegna]])</f>
        <v>1128</v>
      </c>
      <c r="Y31">
        <f>Tabella2[[#This Row],[Guariti]]+Tabella2[[#This Row],[Deceduti]]+Tabella2[[#This Row],[Totale positivi]]</f>
        <v>1207</v>
      </c>
      <c r="Z31" s="15">
        <f>Tabella2[[#This Row],[Guariti]]/Tabella2[[#This Row],[Cumulata]]</f>
        <v>4.1425020712510356E-2</v>
      </c>
      <c r="AA31" s="15">
        <f>Tabella2[[#This Row],[Deceduti]]/Tabella2[[#This Row],[Cumulata]]</f>
        <v>2.4026512013256007E-2</v>
      </c>
      <c r="AB31" s="15">
        <f>Tabella2[[#This Row],[Totale positivi]]/Tabella2[[#This Row],[Cumulata]]</f>
        <v>0.93454846727423369</v>
      </c>
      <c r="AC31" s="17">
        <f>Tabella2[[#This Row],[Totale positivi]]-X30</f>
        <v>240</v>
      </c>
      <c r="AD31" s="17">
        <f>Tabella2[[#This Row],[Guariti]]-V30</f>
        <v>4</v>
      </c>
      <c r="AE31" s="17">
        <f>Tabella2[[#This Row],[Deceduti]]-W30</f>
        <v>8</v>
      </c>
      <c r="AF31" s="17">
        <f>Tabella2[[#This Row],[Cumulata]]-Y30</f>
        <v>252</v>
      </c>
    </row>
    <row r="32" spans="1:32" x14ac:dyDescent="0.3">
      <c r="A32" s="1">
        <v>43891</v>
      </c>
      <c r="B32">
        <v>25</v>
      </c>
      <c r="C32">
        <v>2</v>
      </c>
      <c r="D32">
        <v>49</v>
      </c>
      <c r="E32">
        <v>0</v>
      </c>
      <c r="F32">
        <v>25</v>
      </c>
      <c r="G32">
        <v>984</v>
      </c>
      <c r="H32">
        <v>1</v>
      </c>
      <c r="I32">
        <v>6</v>
      </c>
      <c r="J32">
        <v>263</v>
      </c>
      <c r="K32">
        <v>285</v>
      </c>
      <c r="L32">
        <v>13</v>
      </c>
      <c r="M32">
        <v>6</v>
      </c>
      <c r="N32">
        <v>5</v>
      </c>
      <c r="O32">
        <v>0</v>
      </c>
      <c r="P32">
        <v>3</v>
      </c>
      <c r="Q32">
        <v>17</v>
      </c>
      <c r="R32">
        <v>0</v>
      </c>
      <c r="S32">
        <v>1</v>
      </c>
      <c r="T32">
        <v>9</v>
      </c>
      <c r="U32">
        <v>0</v>
      </c>
      <c r="V32" s="19">
        <f>'Dati GitHub protezione civile'!J8</f>
        <v>83</v>
      </c>
      <c r="W32" s="20">
        <f>'Dati GitHub protezione civile'!K8</f>
        <v>34</v>
      </c>
      <c r="X32">
        <f>SUM(Tabella2[[#This Row],[Marche]:[Sardegna]])</f>
        <v>1694</v>
      </c>
      <c r="Y32">
        <f>Tabella2[[#This Row],[Guariti]]+Tabella2[[#This Row],[Deceduti]]+Tabella2[[#This Row],[Totale positivi]]</f>
        <v>1811</v>
      </c>
      <c r="Z32" s="15">
        <f>Tabella2[[#This Row],[Guariti]]/Tabella2[[#This Row],[Cumulata]]</f>
        <v>4.5831032578685808E-2</v>
      </c>
      <c r="AA32" s="15">
        <f>Tabella2[[#This Row],[Deceduti]]/Tabella2[[#This Row],[Cumulata]]</f>
        <v>1.8774157923799006E-2</v>
      </c>
      <c r="AB32" s="15">
        <f>Tabella2[[#This Row],[Totale positivi]]/Tabella2[[#This Row],[Cumulata]]</f>
        <v>0.93539480949751519</v>
      </c>
      <c r="AC32" s="17">
        <f>Tabella2[[#This Row],[Totale positivi]]-X31</f>
        <v>566</v>
      </c>
      <c r="AD32" s="17">
        <f>Tabella2[[#This Row],[Guariti]]-V31</f>
        <v>33</v>
      </c>
      <c r="AE32" s="17">
        <f>Tabella2[[#This Row],[Deceduti]]-W31</f>
        <v>5</v>
      </c>
      <c r="AF32" s="17">
        <f>Tabella2[[#This Row],[Cumulata]]-Y31</f>
        <v>604</v>
      </c>
    </row>
    <row r="33" spans="1:32" x14ac:dyDescent="0.3">
      <c r="A33" s="1">
        <v>43892</v>
      </c>
      <c r="B33">
        <v>25</v>
      </c>
      <c r="C33">
        <v>2</v>
      </c>
      <c r="D33">
        <v>49</v>
      </c>
      <c r="E33">
        <v>0</v>
      </c>
      <c r="F33">
        <v>25</v>
      </c>
      <c r="G33">
        <v>984</v>
      </c>
      <c r="H33">
        <v>1</v>
      </c>
      <c r="I33">
        <v>6</v>
      </c>
      <c r="J33">
        <v>263</v>
      </c>
      <c r="K33">
        <v>285</v>
      </c>
      <c r="L33">
        <v>13</v>
      </c>
      <c r="M33">
        <v>6</v>
      </c>
      <c r="N33">
        <v>5</v>
      </c>
      <c r="O33">
        <v>0</v>
      </c>
      <c r="P33">
        <v>3</v>
      </c>
      <c r="Q33">
        <v>17</v>
      </c>
      <c r="R33">
        <v>0</v>
      </c>
      <c r="S33">
        <v>1</v>
      </c>
      <c r="T33">
        <v>9</v>
      </c>
      <c r="U33">
        <v>0</v>
      </c>
      <c r="V33" s="19">
        <f>'Dati GitHub protezione civile'!J9</f>
        <v>149</v>
      </c>
      <c r="W33" s="20">
        <f>'Dati GitHub protezione civile'!K9</f>
        <v>52</v>
      </c>
      <c r="X33">
        <f>SUM(Tabella2[[#This Row],[Marche]:[Sardegna]])</f>
        <v>1694</v>
      </c>
      <c r="Y33">
        <f>Tabella2[[#This Row],[Guariti]]+Tabella2[[#This Row],[Deceduti]]+Tabella2[[#This Row],[Totale positivi]]</f>
        <v>1895</v>
      </c>
      <c r="Z33" s="15">
        <f>Tabella2[[#This Row],[Guariti]]/Tabella2[[#This Row],[Cumulata]]</f>
        <v>7.8627968337730877E-2</v>
      </c>
      <c r="AA33" s="15">
        <f>Tabella2[[#This Row],[Deceduti]]/Tabella2[[#This Row],[Cumulata]]</f>
        <v>2.7440633245382585E-2</v>
      </c>
      <c r="AB33" s="15">
        <f>Tabella2[[#This Row],[Totale positivi]]/Tabella2[[#This Row],[Cumulata]]</f>
        <v>0.89393139841688651</v>
      </c>
      <c r="AC33" s="17">
        <f>Tabella2[[#This Row],[Totale positivi]]-X32</f>
        <v>0</v>
      </c>
      <c r="AD33" s="17">
        <f>Tabella2[[#This Row],[Guariti]]-V32</f>
        <v>66</v>
      </c>
      <c r="AE33" s="17">
        <f>Tabella2[[#This Row],[Deceduti]]-W32</f>
        <v>18</v>
      </c>
      <c r="AF33" s="17">
        <f>Tabella2[[#This Row],[Cumulata]]-Y32</f>
        <v>84</v>
      </c>
    </row>
    <row r="34" spans="1:32" x14ac:dyDescent="0.3">
      <c r="A34" s="1">
        <v>43893</v>
      </c>
      <c r="B34">
        <v>59</v>
      </c>
      <c r="C34">
        <v>8</v>
      </c>
      <c r="D34">
        <v>56</v>
      </c>
      <c r="E34">
        <v>0</v>
      </c>
      <c r="F34">
        <v>19</v>
      </c>
      <c r="G34">
        <v>1326</v>
      </c>
      <c r="H34">
        <v>5</v>
      </c>
      <c r="I34">
        <v>13</v>
      </c>
      <c r="J34">
        <v>297</v>
      </c>
      <c r="K34">
        <v>398</v>
      </c>
      <c r="L34">
        <v>18</v>
      </c>
      <c r="M34">
        <v>11</v>
      </c>
      <c r="N34">
        <v>6</v>
      </c>
      <c r="O34">
        <v>3</v>
      </c>
      <c r="P34">
        <v>6</v>
      </c>
      <c r="Q34">
        <v>30</v>
      </c>
      <c r="R34">
        <v>1</v>
      </c>
      <c r="S34">
        <v>1</v>
      </c>
      <c r="T34">
        <v>5</v>
      </c>
      <c r="U34">
        <v>1</v>
      </c>
      <c r="V34" s="19">
        <f>'Dati GitHub protezione civile'!J10</f>
        <v>160</v>
      </c>
      <c r="W34" s="20">
        <f>'Dati GitHub protezione civile'!K10</f>
        <v>79</v>
      </c>
      <c r="X34">
        <f>SUM(Tabella2[[#This Row],[Marche]:[Sardegna]])</f>
        <v>2263</v>
      </c>
      <c r="Y34">
        <f>Tabella2[[#This Row],[Guariti]]+Tabella2[[#This Row],[Deceduti]]+Tabella2[[#This Row],[Totale positivi]]</f>
        <v>2502</v>
      </c>
      <c r="Z34" s="15">
        <f>Tabella2[[#This Row],[Guariti]]/Tabella2[[#This Row],[Cumulata]]</f>
        <v>6.3948840927258194E-2</v>
      </c>
      <c r="AA34" s="15">
        <f>Tabella2[[#This Row],[Deceduti]]/Tabella2[[#This Row],[Cumulata]]</f>
        <v>3.1574740207833733E-2</v>
      </c>
      <c r="AB34" s="15">
        <f>Tabella2[[#This Row],[Totale positivi]]/Tabella2[[#This Row],[Cumulata]]</f>
        <v>0.90447641886490804</v>
      </c>
      <c r="AC34" s="17">
        <f>Tabella2[[#This Row],[Totale positivi]]-X33</f>
        <v>569</v>
      </c>
      <c r="AD34" s="17">
        <f>Tabella2[[#This Row],[Guariti]]-V33</f>
        <v>11</v>
      </c>
      <c r="AE34" s="17">
        <f>Tabella2[[#This Row],[Deceduti]]-W33</f>
        <v>27</v>
      </c>
      <c r="AF34" s="17">
        <f>Tabella2[[#This Row],[Cumulata]]-Y33</f>
        <v>607</v>
      </c>
    </row>
    <row r="35" spans="1:32" x14ac:dyDescent="0.3">
      <c r="A35" s="1">
        <v>43894</v>
      </c>
      <c r="B35">
        <v>80</v>
      </c>
      <c r="C35">
        <v>9</v>
      </c>
      <c r="D35">
        <v>82</v>
      </c>
      <c r="E35">
        <v>0</v>
      </c>
      <c r="F35">
        <v>21</v>
      </c>
      <c r="G35">
        <v>1497</v>
      </c>
      <c r="H35">
        <v>6</v>
      </c>
      <c r="I35">
        <v>18</v>
      </c>
      <c r="J35">
        <v>345</v>
      </c>
      <c r="K35">
        <v>516</v>
      </c>
      <c r="L35">
        <v>37</v>
      </c>
      <c r="M35">
        <v>27</v>
      </c>
      <c r="N35">
        <v>7</v>
      </c>
      <c r="O35">
        <v>3</v>
      </c>
      <c r="P35">
        <v>7</v>
      </c>
      <c r="Q35">
        <v>31</v>
      </c>
      <c r="R35">
        <v>1</v>
      </c>
      <c r="S35">
        <v>1</v>
      </c>
      <c r="T35">
        <v>16</v>
      </c>
      <c r="U35">
        <v>2</v>
      </c>
      <c r="V35" s="19">
        <f>'Dati GitHub protezione civile'!J11</f>
        <v>276</v>
      </c>
      <c r="W35" s="20">
        <f>'Dati GitHub protezione civile'!K11</f>
        <v>107</v>
      </c>
      <c r="X35">
        <f>SUM(Tabella2[[#This Row],[Marche]:[Sardegna]])</f>
        <v>2706</v>
      </c>
      <c r="Y35">
        <f>Tabella2[[#This Row],[Guariti]]+Tabella2[[#This Row],[Deceduti]]+Tabella2[[#This Row],[Totale positivi]]</f>
        <v>3089</v>
      </c>
      <c r="Z35" s="15">
        <f>Tabella2[[#This Row],[Guariti]]/Tabella2[[#This Row],[Cumulata]]</f>
        <v>8.9349303981871159E-2</v>
      </c>
      <c r="AA35" s="15">
        <f>Tabella2[[#This Row],[Deceduti]]/Tabella2[[#This Row],[Cumulata]]</f>
        <v>3.463904176108773E-2</v>
      </c>
      <c r="AB35" s="15">
        <f>Tabella2[[#This Row],[Totale positivi]]/Tabella2[[#This Row],[Cumulata]]</f>
        <v>0.87601165425704108</v>
      </c>
      <c r="AC35" s="17">
        <f>Tabella2[[#This Row],[Totale positivi]]-X34</f>
        <v>443</v>
      </c>
      <c r="AD35" s="17">
        <f>Tabella2[[#This Row],[Guariti]]-V34</f>
        <v>116</v>
      </c>
      <c r="AE35" s="17">
        <f>Tabella2[[#This Row],[Deceduti]]-W34</f>
        <v>28</v>
      </c>
      <c r="AF35" s="17">
        <f>Tabella2[[#This Row],[Cumulata]]-Y34</f>
        <v>587</v>
      </c>
    </row>
    <row r="36" spans="1:32" x14ac:dyDescent="0.3">
      <c r="A36" s="1">
        <v>43895</v>
      </c>
      <c r="B36">
        <v>120</v>
      </c>
      <c r="C36">
        <v>9</v>
      </c>
      <c r="D36">
        <v>106</v>
      </c>
      <c r="E36">
        <v>2</v>
      </c>
      <c r="F36">
        <v>21</v>
      </c>
      <c r="G36">
        <v>1777</v>
      </c>
      <c r="H36">
        <v>8</v>
      </c>
      <c r="I36">
        <v>21</v>
      </c>
      <c r="J36">
        <v>380</v>
      </c>
      <c r="K36">
        <v>658</v>
      </c>
      <c r="L36">
        <v>60</v>
      </c>
      <c r="M36">
        <v>41</v>
      </c>
      <c r="N36">
        <v>8</v>
      </c>
      <c r="O36">
        <v>7</v>
      </c>
      <c r="P36">
        <v>12</v>
      </c>
      <c r="Q36">
        <v>45</v>
      </c>
      <c r="R36">
        <v>1</v>
      </c>
      <c r="S36">
        <v>2</v>
      </c>
      <c r="T36">
        <v>16</v>
      </c>
      <c r="U36">
        <v>2</v>
      </c>
      <c r="V36" s="19">
        <f>'Dati GitHub protezione civile'!J12</f>
        <v>414</v>
      </c>
      <c r="W36" s="20">
        <f>'Dati GitHub protezione civile'!K12</f>
        <v>148</v>
      </c>
      <c r="X36">
        <f>SUM(Tabella2[[#This Row],[Marche]:[Sardegna]])</f>
        <v>3296</v>
      </c>
      <c r="Y36">
        <f>Tabella2[[#This Row],[Guariti]]+Tabella2[[#This Row],[Deceduti]]+Tabella2[[#This Row],[Totale positivi]]</f>
        <v>3858</v>
      </c>
      <c r="Z36" s="15">
        <f>Tabella2[[#This Row],[Guariti]]/Tabella2[[#This Row],[Cumulata]]</f>
        <v>0.10730948678071539</v>
      </c>
      <c r="AA36" s="15">
        <f>Tabella2[[#This Row],[Deceduti]]/Tabella2[[#This Row],[Cumulata]]</f>
        <v>3.8361845515811302E-2</v>
      </c>
      <c r="AB36" s="15">
        <f>Tabella2[[#This Row],[Totale positivi]]/Tabella2[[#This Row],[Cumulata]]</f>
        <v>0.85432866770347327</v>
      </c>
      <c r="AC36" s="17">
        <f>Tabella2[[#This Row],[Totale positivi]]-X35</f>
        <v>590</v>
      </c>
      <c r="AD36" s="17">
        <f>Tabella2[[#This Row],[Guariti]]-V35</f>
        <v>138</v>
      </c>
      <c r="AE36" s="17">
        <f>Tabella2[[#This Row],[Deceduti]]-W35</f>
        <v>41</v>
      </c>
      <c r="AF36" s="17">
        <f>Tabella2[[#This Row],[Cumulata]]-Y35</f>
        <v>769</v>
      </c>
    </row>
    <row r="37" spans="1:32" x14ac:dyDescent="0.3">
      <c r="A37" s="1">
        <v>43896</v>
      </c>
      <c r="B37">
        <v>155</v>
      </c>
      <c r="C37">
        <v>16</v>
      </c>
      <c r="D37">
        <v>139</v>
      </c>
      <c r="E37">
        <v>7</v>
      </c>
      <c r="F37">
        <v>24</v>
      </c>
      <c r="G37">
        <v>2008</v>
      </c>
      <c r="H37">
        <v>14</v>
      </c>
      <c r="I37">
        <v>28</v>
      </c>
      <c r="J37">
        <v>454</v>
      </c>
      <c r="K37">
        <v>816</v>
      </c>
      <c r="L37">
        <v>78</v>
      </c>
      <c r="M37">
        <v>50</v>
      </c>
      <c r="N37">
        <v>9</v>
      </c>
      <c r="O37">
        <v>12</v>
      </c>
      <c r="P37">
        <v>15</v>
      </c>
      <c r="Q37">
        <v>57</v>
      </c>
      <c r="R37">
        <v>3</v>
      </c>
      <c r="S37">
        <v>4</v>
      </c>
      <c r="T37">
        <v>22</v>
      </c>
      <c r="U37">
        <v>5</v>
      </c>
      <c r="V37" s="19">
        <f>'Dati GitHub protezione civile'!J13</f>
        <v>523</v>
      </c>
      <c r="W37" s="20">
        <f>'Dati GitHub protezione civile'!K13</f>
        <v>197</v>
      </c>
      <c r="X37">
        <f>SUM(Tabella2[[#This Row],[Marche]:[Sardegna]])</f>
        <v>3916</v>
      </c>
      <c r="Y37">
        <f>Tabella2[[#This Row],[Guariti]]+Tabella2[[#This Row],[Deceduti]]+Tabella2[[#This Row],[Totale positivi]]</f>
        <v>4636</v>
      </c>
      <c r="Z37" s="15">
        <f>Tabella2[[#This Row],[Guariti]]/Tabella2[[#This Row],[Cumulata]]</f>
        <v>0.11281276962899051</v>
      </c>
      <c r="AA37" s="15">
        <f>Tabella2[[#This Row],[Deceduti]]/Tabella2[[#This Row],[Cumulata]]</f>
        <v>4.2493528904227786E-2</v>
      </c>
      <c r="AB37" s="15">
        <f>Tabella2[[#This Row],[Totale positivi]]/Tabella2[[#This Row],[Cumulata]]</f>
        <v>0.84469370146678169</v>
      </c>
      <c r="AC37" s="17">
        <f>Tabella2[[#This Row],[Totale positivi]]-X36</f>
        <v>620</v>
      </c>
      <c r="AD37" s="17">
        <f>Tabella2[[#This Row],[Guariti]]-V36</f>
        <v>109</v>
      </c>
      <c r="AE37" s="17">
        <f>Tabella2[[#This Row],[Deceduti]]-W36</f>
        <v>49</v>
      </c>
      <c r="AF37" s="17">
        <f>Tabella2[[#This Row],[Cumulata]]-Y36</f>
        <v>778</v>
      </c>
    </row>
    <row r="38" spans="1:32" x14ac:dyDescent="0.3">
      <c r="A38" s="1">
        <v>43897</v>
      </c>
      <c r="B38">
        <v>201</v>
      </c>
      <c r="C38">
        <v>24</v>
      </c>
      <c r="D38">
        <v>202</v>
      </c>
      <c r="E38">
        <v>8</v>
      </c>
      <c r="F38">
        <v>42</v>
      </c>
      <c r="G38">
        <v>2742</v>
      </c>
      <c r="H38">
        <v>23</v>
      </c>
      <c r="I38">
        <v>39</v>
      </c>
      <c r="J38">
        <v>505</v>
      </c>
      <c r="K38">
        <v>937</v>
      </c>
      <c r="L38">
        <v>112</v>
      </c>
      <c r="M38">
        <v>72</v>
      </c>
      <c r="N38">
        <v>11</v>
      </c>
      <c r="O38">
        <v>14</v>
      </c>
      <c r="P38">
        <v>23</v>
      </c>
      <c r="Q38">
        <v>61</v>
      </c>
      <c r="R38">
        <v>3</v>
      </c>
      <c r="S38">
        <v>4</v>
      </c>
      <c r="T38">
        <v>33</v>
      </c>
      <c r="U38">
        <v>5</v>
      </c>
      <c r="V38" s="19">
        <f>'Dati GitHub protezione civile'!J14</f>
        <v>589</v>
      </c>
      <c r="W38" s="20">
        <f>'Dati GitHub protezione civile'!K14</f>
        <v>233</v>
      </c>
      <c r="X38">
        <f>SUM(Tabella2[[#This Row],[Marche]:[Sardegna]])</f>
        <v>5061</v>
      </c>
      <c r="Y38">
        <f>Tabella2[[#This Row],[Guariti]]+Tabella2[[#This Row],[Deceduti]]+Tabella2[[#This Row],[Totale positivi]]</f>
        <v>5883</v>
      </c>
      <c r="Z38" s="15">
        <f>Tabella2[[#This Row],[Guariti]]/Tabella2[[#This Row],[Cumulata]]</f>
        <v>0.10011898691143974</v>
      </c>
      <c r="AA38" s="15">
        <f>Tabella2[[#This Row],[Deceduti]]/Tabella2[[#This Row],[Cumulata]]</f>
        <v>3.9605643379228284E-2</v>
      </c>
      <c r="AB38" s="15">
        <f>Tabella2[[#This Row],[Totale positivi]]/Tabella2[[#This Row],[Cumulata]]</f>
        <v>0.86027536970933194</v>
      </c>
      <c r="AC38" s="17">
        <f>Tabella2[[#This Row],[Totale positivi]]-X37</f>
        <v>1145</v>
      </c>
      <c r="AD38" s="17">
        <f>Tabella2[[#This Row],[Guariti]]-V37</f>
        <v>66</v>
      </c>
      <c r="AE38" s="17">
        <f>Tabella2[[#This Row],[Deceduti]]-W37</f>
        <v>36</v>
      </c>
      <c r="AF38" s="17">
        <f>Tabella2[[#This Row],[Cumulata]]-Y37</f>
        <v>1247</v>
      </c>
    </row>
    <row r="39" spans="1:32" x14ac:dyDescent="0.3">
      <c r="A39" s="1">
        <v>43898</v>
      </c>
      <c r="B39">
        <v>265</v>
      </c>
      <c r="C39">
        <v>26</v>
      </c>
      <c r="D39">
        <v>355</v>
      </c>
      <c r="E39">
        <v>9</v>
      </c>
      <c r="F39">
        <v>67</v>
      </c>
      <c r="G39">
        <v>3372</v>
      </c>
      <c r="H39">
        <v>32</v>
      </c>
      <c r="I39">
        <v>53</v>
      </c>
      <c r="J39">
        <v>623</v>
      </c>
      <c r="K39">
        <v>1097</v>
      </c>
      <c r="L39">
        <v>165</v>
      </c>
      <c r="M39">
        <v>81</v>
      </c>
      <c r="N39">
        <v>17</v>
      </c>
      <c r="O39">
        <v>14</v>
      </c>
      <c r="P39">
        <v>36</v>
      </c>
      <c r="Q39">
        <v>100</v>
      </c>
      <c r="R39">
        <v>4</v>
      </c>
      <c r="S39">
        <v>9</v>
      </c>
      <c r="T39">
        <v>51</v>
      </c>
      <c r="U39">
        <v>11</v>
      </c>
      <c r="V39" s="19">
        <f>'Dati GitHub protezione civile'!J15</f>
        <v>622</v>
      </c>
      <c r="W39" s="20">
        <f>'Dati GitHub protezione civile'!K15</f>
        <v>366</v>
      </c>
      <c r="X39">
        <f>SUM(Tabella2[[#This Row],[Marche]:[Sardegna]])</f>
        <v>6387</v>
      </c>
      <c r="Y39">
        <f>Tabella2[[#This Row],[Guariti]]+Tabella2[[#This Row],[Deceduti]]+Tabella2[[#This Row],[Totale positivi]]</f>
        <v>7375</v>
      </c>
      <c r="Z39" s="15">
        <f>Tabella2[[#This Row],[Guariti]]/Tabella2[[#This Row],[Cumulata]]</f>
        <v>8.4338983050847458E-2</v>
      </c>
      <c r="AA39" s="15">
        <f>Tabella2[[#This Row],[Deceduti]]/Tabella2[[#This Row],[Cumulata]]</f>
        <v>4.9627118644067797E-2</v>
      </c>
      <c r="AB39" s="15">
        <f>Tabella2[[#This Row],[Totale positivi]]/Tabella2[[#This Row],[Cumulata]]</f>
        <v>0.8660338983050847</v>
      </c>
      <c r="AC39" s="17">
        <f>Tabella2[[#This Row],[Totale positivi]]-X38</f>
        <v>1326</v>
      </c>
      <c r="AD39" s="17">
        <f>Tabella2[[#This Row],[Guariti]]-V38</f>
        <v>33</v>
      </c>
      <c r="AE39" s="17">
        <f>Tabella2[[#This Row],[Deceduti]]-W38</f>
        <v>133</v>
      </c>
      <c r="AF39" s="17">
        <f>Tabella2[[#This Row],[Cumulata]]-Y38</f>
        <v>1492</v>
      </c>
    </row>
    <row r="40" spans="1:32" x14ac:dyDescent="0.3">
      <c r="A40" s="1">
        <v>43899</v>
      </c>
      <c r="B40">
        <v>313</v>
      </c>
      <c r="C40">
        <v>28</v>
      </c>
      <c r="D40">
        <v>337</v>
      </c>
      <c r="E40">
        <v>15</v>
      </c>
      <c r="F40">
        <v>97</v>
      </c>
      <c r="G40">
        <v>4490</v>
      </c>
      <c r="H40">
        <v>42</v>
      </c>
      <c r="I40">
        <v>89</v>
      </c>
      <c r="J40">
        <v>694</v>
      </c>
      <c r="K40">
        <v>1286</v>
      </c>
      <c r="L40">
        <v>206</v>
      </c>
      <c r="M40">
        <v>94</v>
      </c>
      <c r="N40">
        <v>30</v>
      </c>
      <c r="O40">
        <v>14</v>
      </c>
      <c r="P40">
        <v>46</v>
      </c>
      <c r="Q40">
        <v>119</v>
      </c>
      <c r="R40">
        <v>5</v>
      </c>
      <c r="S40">
        <v>9</v>
      </c>
      <c r="T40">
        <v>52</v>
      </c>
      <c r="U40">
        <v>19</v>
      </c>
      <c r="V40" s="19">
        <f>'Dati GitHub protezione civile'!J16</f>
        <v>724</v>
      </c>
      <c r="W40" s="20">
        <f>'Dati GitHub protezione civile'!K16</f>
        <v>463</v>
      </c>
      <c r="X40">
        <f>SUM(Tabella2[[#This Row],[Marche]:[Sardegna]])</f>
        <v>7985</v>
      </c>
      <c r="Y40">
        <f>Tabella2[[#This Row],[Guariti]]+Tabella2[[#This Row],[Deceduti]]+Tabella2[[#This Row],[Totale positivi]]</f>
        <v>9172</v>
      </c>
      <c r="Z40" s="15">
        <f>Tabella2[[#This Row],[Guariti]]/Tabella2[[#This Row],[Cumulata]]</f>
        <v>7.8935891844744879E-2</v>
      </c>
      <c r="AA40" s="15">
        <f>Tabella2[[#This Row],[Deceduti]]/Tabella2[[#This Row],[Cumulata]]</f>
        <v>5.0479720889664195E-2</v>
      </c>
      <c r="AB40" s="15">
        <f>Tabella2[[#This Row],[Totale positivi]]/Tabella2[[#This Row],[Cumulata]]</f>
        <v>0.87058438726559095</v>
      </c>
      <c r="AC40" s="17">
        <f>Tabella2[[#This Row],[Totale positivi]]-X39</f>
        <v>1598</v>
      </c>
      <c r="AD40" s="17">
        <f>Tabella2[[#This Row],[Guariti]]-V39</f>
        <v>102</v>
      </c>
      <c r="AE40" s="17">
        <f>Tabella2[[#This Row],[Deceduti]]-W39</f>
        <v>97</v>
      </c>
      <c r="AF40" s="17">
        <f>Tabella2[[#This Row],[Cumulata]]-Y39</f>
        <v>1797</v>
      </c>
    </row>
    <row r="41" spans="1:32" x14ac:dyDescent="0.3">
      <c r="A41" s="1">
        <v>43900</v>
      </c>
      <c r="B41">
        <v>381</v>
      </c>
      <c r="C41">
        <v>37</v>
      </c>
      <c r="D41">
        <v>436</v>
      </c>
      <c r="E41">
        <v>17</v>
      </c>
      <c r="F41">
        <v>128</v>
      </c>
      <c r="G41">
        <v>4427</v>
      </c>
      <c r="H41">
        <v>88</v>
      </c>
      <c r="I41">
        <v>110</v>
      </c>
      <c r="J41">
        <v>783</v>
      </c>
      <c r="K41">
        <v>1417</v>
      </c>
      <c r="L41">
        <v>260</v>
      </c>
      <c r="M41">
        <v>99</v>
      </c>
      <c r="N41">
        <v>37</v>
      </c>
      <c r="O41">
        <v>15</v>
      </c>
      <c r="P41">
        <v>55</v>
      </c>
      <c r="Q41">
        <v>126</v>
      </c>
      <c r="R41">
        <v>7</v>
      </c>
      <c r="S41">
        <v>11</v>
      </c>
      <c r="T41">
        <v>60</v>
      </c>
      <c r="U41">
        <v>20</v>
      </c>
      <c r="V41" s="19">
        <f>'Dati GitHub protezione civile'!J17</f>
        <v>1004</v>
      </c>
      <c r="W41" s="20">
        <f>'Dati GitHub protezione civile'!K17</f>
        <v>631</v>
      </c>
      <c r="X41">
        <f>SUM(Tabella2[[#This Row],[Marche]:[Sardegna]])</f>
        <v>8514</v>
      </c>
      <c r="Y41">
        <f>Tabella2[[#This Row],[Guariti]]+Tabella2[[#This Row],[Deceduti]]+Tabella2[[#This Row],[Totale positivi]]</f>
        <v>10149</v>
      </c>
      <c r="Z41" s="15">
        <f>Tabella2[[#This Row],[Guariti]]/Tabella2[[#This Row],[Cumulata]]</f>
        <v>9.8926002561828749E-2</v>
      </c>
      <c r="AA41" s="15">
        <f>Tabella2[[#This Row],[Deceduti]]/Tabella2[[#This Row],[Cumulata]]</f>
        <v>6.2173613163858506E-2</v>
      </c>
      <c r="AB41" s="15">
        <f>Tabella2[[#This Row],[Totale positivi]]/Tabella2[[#This Row],[Cumulata]]</f>
        <v>0.83890038427431279</v>
      </c>
      <c r="AC41" s="17">
        <f>Tabella2[[#This Row],[Totale positivi]]-X40</f>
        <v>529</v>
      </c>
      <c r="AD41" s="17">
        <f>Tabella2[[#This Row],[Guariti]]-V40</f>
        <v>280</v>
      </c>
      <c r="AE41" s="17">
        <f>Tabella2[[#This Row],[Deceduti]]-W40</f>
        <v>168</v>
      </c>
      <c r="AF41" s="17">
        <f>Tabella2[[#This Row],[Cumulata]]-Y40</f>
        <v>977</v>
      </c>
    </row>
    <row r="42" spans="1:32" x14ac:dyDescent="0.3">
      <c r="A42" s="1">
        <v>43901</v>
      </c>
      <c r="B42">
        <v>461</v>
      </c>
      <c r="C42">
        <v>44</v>
      </c>
      <c r="D42">
        <v>480</v>
      </c>
      <c r="E42">
        <v>19</v>
      </c>
      <c r="F42">
        <v>181</v>
      </c>
      <c r="G42">
        <v>5763</v>
      </c>
      <c r="H42">
        <v>149</v>
      </c>
      <c r="I42">
        <v>110</v>
      </c>
      <c r="J42">
        <v>940</v>
      </c>
      <c r="K42">
        <v>1588</v>
      </c>
      <c r="L42">
        <v>314</v>
      </c>
      <c r="M42">
        <v>125</v>
      </c>
      <c r="N42">
        <v>37</v>
      </c>
      <c r="O42">
        <v>16</v>
      </c>
      <c r="P42">
        <v>71</v>
      </c>
      <c r="Q42">
        <v>149</v>
      </c>
      <c r="R42">
        <v>8</v>
      </c>
      <c r="S42">
        <v>17</v>
      </c>
      <c r="T42">
        <v>81</v>
      </c>
      <c r="U42">
        <v>37</v>
      </c>
      <c r="V42" s="19">
        <f>'Dati GitHub protezione civile'!J18</f>
        <v>1045</v>
      </c>
      <c r="W42" s="20">
        <f>'Dati GitHub protezione civile'!K18</f>
        <v>827</v>
      </c>
      <c r="X42">
        <f>SUM(Tabella2[[#This Row],[Marche]:[Sardegna]])</f>
        <v>10590</v>
      </c>
      <c r="Y42">
        <f>Tabella2[[#This Row],[Guariti]]+Tabella2[[#This Row],[Deceduti]]+Tabella2[[#This Row],[Totale positivi]]</f>
        <v>12462</v>
      </c>
      <c r="Z42" s="15">
        <f>Tabella2[[#This Row],[Guariti]]/Tabella2[[#This Row],[Cumulata]]</f>
        <v>8.3854918953619004E-2</v>
      </c>
      <c r="AA42" s="15">
        <f>Tabella2[[#This Row],[Deceduti]]/Tabella2[[#This Row],[Cumulata]]</f>
        <v>6.6361739688653512E-2</v>
      </c>
      <c r="AB42" s="15">
        <f>Tabella2[[#This Row],[Totale positivi]]/Tabella2[[#This Row],[Cumulata]]</f>
        <v>0.84978334135772748</v>
      </c>
      <c r="AC42" s="17">
        <f>Tabella2[[#This Row],[Totale positivi]]-X41</f>
        <v>2076</v>
      </c>
      <c r="AD42" s="17">
        <f>Tabella2[[#This Row],[Guariti]]-V41</f>
        <v>41</v>
      </c>
      <c r="AE42" s="17">
        <f>Tabella2[[#This Row],[Deceduti]]-W41</f>
        <v>196</v>
      </c>
      <c r="AF42" s="17">
        <f>Tabella2[[#This Row],[Cumulata]]-Y41</f>
        <v>2313</v>
      </c>
    </row>
    <row r="43" spans="1:32" x14ac:dyDescent="0.3">
      <c r="A43" s="1">
        <v>43902</v>
      </c>
      <c r="B43">
        <v>570</v>
      </c>
      <c r="C43">
        <v>62</v>
      </c>
      <c r="D43">
        <v>554</v>
      </c>
      <c r="E43">
        <v>26</v>
      </c>
      <c r="F43">
        <v>243</v>
      </c>
      <c r="G43">
        <v>6896</v>
      </c>
      <c r="H43">
        <v>205</v>
      </c>
      <c r="I43">
        <v>148</v>
      </c>
      <c r="J43">
        <v>1297</v>
      </c>
      <c r="K43">
        <v>1758</v>
      </c>
      <c r="L43">
        <v>352</v>
      </c>
      <c r="M43">
        <v>172</v>
      </c>
      <c r="N43">
        <v>78</v>
      </c>
      <c r="O43">
        <v>16</v>
      </c>
      <c r="P43">
        <v>98</v>
      </c>
      <c r="Q43">
        <v>174</v>
      </c>
      <c r="R43">
        <v>8</v>
      </c>
      <c r="S43">
        <v>32</v>
      </c>
      <c r="T43">
        <v>111</v>
      </c>
      <c r="U43">
        <v>39</v>
      </c>
      <c r="V43" s="19">
        <f>'Dati GitHub protezione civile'!J19</f>
        <v>1258</v>
      </c>
      <c r="W43" s="20">
        <f>'Dati GitHub protezione civile'!K19</f>
        <v>1016</v>
      </c>
      <c r="X43">
        <f>SUM(Tabella2[[#This Row],[Marche]:[Sardegna]])</f>
        <v>12839</v>
      </c>
      <c r="Y43">
        <f>Tabella2[[#This Row],[Guariti]]+Tabella2[[#This Row],[Deceduti]]+Tabella2[[#This Row],[Totale positivi]]</f>
        <v>15113</v>
      </c>
      <c r="Z43" s="15">
        <f>Tabella2[[#This Row],[Guariti]]/Tabella2[[#This Row],[Cumulata]]</f>
        <v>8.3239595050618675E-2</v>
      </c>
      <c r="AA43" s="15">
        <f>Tabella2[[#This Row],[Deceduti]]/Tabella2[[#This Row],[Cumulata]]</f>
        <v>6.7226890756302518E-2</v>
      </c>
      <c r="AB43" s="15">
        <f>Tabella2[[#This Row],[Totale positivi]]/Tabella2[[#This Row],[Cumulata]]</f>
        <v>0.84953351419307876</v>
      </c>
      <c r="AC43" s="17">
        <f>Tabella2[[#This Row],[Totale positivi]]-X42</f>
        <v>2249</v>
      </c>
      <c r="AD43" s="17">
        <f>Tabella2[[#This Row],[Guariti]]-V42</f>
        <v>213</v>
      </c>
      <c r="AE43" s="17">
        <f>Tabella2[[#This Row],[Deceduti]]-W42</f>
        <v>189</v>
      </c>
      <c r="AF43" s="17">
        <f>Tabella2[[#This Row],[Cumulata]]-Y42</f>
        <v>2651</v>
      </c>
    </row>
    <row r="44" spans="1:32" x14ac:dyDescent="0.3">
      <c r="A44" s="1">
        <v>43903</v>
      </c>
      <c r="B44">
        <v>698</v>
      </c>
      <c r="C44">
        <v>73</v>
      </c>
      <c r="D44">
        <v>794</v>
      </c>
      <c r="E44">
        <v>27</v>
      </c>
      <c r="F44">
        <v>304</v>
      </c>
      <c r="G44">
        <v>7732</v>
      </c>
      <c r="H44">
        <v>280</v>
      </c>
      <c r="I44">
        <v>236</v>
      </c>
      <c r="J44">
        <v>1453</v>
      </c>
      <c r="K44">
        <v>2011</v>
      </c>
      <c r="L44">
        <v>455</v>
      </c>
      <c r="M44">
        <v>242</v>
      </c>
      <c r="N44">
        <v>83</v>
      </c>
      <c r="O44">
        <v>17</v>
      </c>
      <c r="P44">
        <v>121</v>
      </c>
      <c r="Q44">
        <v>213</v>
      </c>
      <c r="R44">
        <v>10</v>
      </c>
      <c r="S44">
        <v>37</v>
      </c>
      <c r="T44">
        <v>126</v>
      </c>
      <c r="U44">
        <v>43</v>
      </c>
      <c r="V44" s="19">
        <f>'Dati GitHub protezione civile'!J20</f>
        <v>1439</v>
      </c>
      <c r="W44" s="20">
        <f>'Dati GitHub protezione civile'!K20</f>
        <v>1266</v>
      </c>
      <c r="X44">
        <f>SUM(Tabella2[[#This Row],[Marche]:[Sardegna]])</f>
        <v>14955</v>
      </c>
      <c r="Y44">
        <f>Tabella2[[#This Row],[Guariti]]+Tabella2[[#This Row],[Deceduti]]+Tabella2[[#This Row],[Totale positivi]]</f>
        <v>17660</v>
      </c>
      <c r="Z44" s="15">
        <f>Tabella2[[#This Row],[Guariti]]/Tabella2[[#This Row],[Cumulata]]</f>
        <v>8.1483578708946777E-2</v>
      </c>
      <c r="AA44" s="15">
        <f>Tabella2[[#This Row],[Deceduti]]/Tabella2[[#This Row],[Cumulata]]</f>
        <v>7.1687429218573046E-2</v>
      </c>
      <c r="AB44" s="15">
        <f>Tabella2[[#This Row],[Totale positivi]]/Tabella2[[#This Row],[Cumulata]]</f>
        <v>0.84682899207248019</v>
      </c>
      <c r="AC44" s="17">
        <f>Tabella2[[#This Row],[Totale positivi]]-X43</f>
        <v>2116</v>
      </c>
      <c r="AD44" s="17">
        <f>Tabella2[[#This Row],[Guariti]]-V43</f>
        <v>181</v>
      </c>
      <c r="AE44" s="17">
        <f>Tabella2[[#This Row],[Deceduti]]-W43</f>
        <v>250</v>
      </c>
      <c r="AF44" s="17">
        <f>Tabella2[[#This Row],[Cumulata]]-Y43</f>
        <v>2547</v>
      </c>
    </row>
    <row r="45" spans="1:32" x14ac:dyDescent="0.3">
      <c r="A45" s="1">
        <v>43904</v>
      </c>
      <c r="B45">
        <v>863</v>
      </c>
      <c r="C45">
        <v>103</v>
      </c>
      <c r="D45">
        <v>814</v>
      </c>
      <c r="E45">
        <v>41</v>
      </c>
      <c r="F45">
        <v>384</v>
      </c>
      <c r="G45">
        <v>9059</v>
      </c>
      <c r="H45">
        <v>369</v>
      </c>
      <c r="I45">
        <v>271</v>
      </c>
      <c r="J45">
        <v>1775</v>
      </c>
      <c r="K45">
        <v>2349</v>
      </c>
      <c r="L45">
        <v>614</v>
      </c>
      <c r="M45">
        <v>320</v>
      </c>
      <c r="N45">
        <v>106</v>
      </c>
      <c r="O45">
        <v>17</v>
      </c>
      <c r="P45">
        <v>156</v>
      </c>
      <c r="Q45">
        <v>243</v>
      </c>
      <c r="R45">
        <v>10</v>
      </c>
      <c r="S45">
        <v>59</v>
      </c>
      <c r="T45">
        <v>150</v>
      </c>
      <c r="U45">
        <v>47</v>
      </c>
      <c r="V45" s="19">
        <f>'Dati GitHub protezione civile'!J21</f>
        <v>1966</v>
      </c>
      <c r="W45" s="20">
        <f>'Dati GitHub protezione civile'!K21</f>
        <v>1441</v>
      </c>
      <c r="X45">
        <f>SUM(Tabella2[[#This Row],[Marche]:[Sardegna]])</f>
        <v>17750</v>
      </c>
      <c r="Y45">
        <f>Tabella2[[#This Row],[Guariti]]+Tabella2[[#This Row],[Deceduti]]+Tabella2[[#This Row],[Totale positivi]]</f>
        <v>21157</v>
      </c>
      <c r="Z45" s="15">
        <f>Tabella2[[#This Row],[Guariti]]/Tabella2[[#This Row],[Cumulata]]</f>
        <v>9.2924327645696456E-2</v>
      </c>
      <c r="AA45" s="15">
        <f>Tabella2[[#This Row],[Deceduti]]/Tabella2[[#This Row],[Cumulata]]</f>
        <v>6.8109845441225128E-2</v>
      </c>
      <c r="AB45" s="15">
        <f>Tabella2[[#This Row],[Totale positivi]]/Tabella2[[#This Row],[Cumulata]]</f>
        <v>0.83896582691307842</v>
      </c>
      <c r="AC45" s="17">
        <f>Tabella2[[#This Row],[Totale positivi]]-X44</f>
        <v>2795</v>
      </c>
      <c r="AD45" s="17">
        <f>Tabella2[[#This Row],[Guariti]]-V44</f>
        <v>527</v>
      </c>
      <c r="AE45" s="17">
        <f>Tabella2[[#This Row],[Deceduti]]-W44</f>
        <v>175</v>
      </c>
      <c r="AF45" s="17">
        <f>Tabella2[[#This Row],[Cumulata]]-Y44</f>
        <v>3497</v>
      </c>
    </row>
    <row r="46" spans="1:32" x14ac:dyDescent="0.3">
      <c r="A46" s="1">
        <v>43905</v>
      </c>
      <c r="B46">
        <v>1087</v>
      </c>
      <c r="C46">
        <v>139</v>
      </c>
      <c r="D46">
        <v>1030</v>
      </c>
      <c r="E46">
        <v>56</v>
      </c>
      <c r="F46">
        <v>493</v>
      </c>
      <c r="G46">
        <v>10043</v>
      </c>
      <c r="H46">
        <v>566</v>
      </c>
      <c r="I46">
        <v>316</v>
      </c>
      <c r="J46">
        <v>1989</v>
      </c>
      <c r="K46">
        <v>2741</v>
      </c>
      <c r="L46">
        <v>763</v>
      </c>
      <c r="M46">
        <v>396</v>
      </c>
      <c r="N46">
        <v>128</v>
      </c>
      <c r="O46">
        <v>17</v>
      </c>
      <c r="P46">
        <v>212</v>
      </c>
      <c r="Q46">
        <v>296</v>
      </c>
      <c r="R46">
        <v>11</v>
      </c>
      <c r="S46">
        <v>66</v>
      </c>
      <c r="T46">
        <v>179</v>
      </c>
      <c r="U46">
        <v>75</v>
      </c>
      <c r="V46" s="19">
        <f>'Dati GitHub protezione civile'!J22</f>
        <v>2335</v>
      </c>
      <c r="W46" s="20">
        <f>'Dati GitHub protezione civile'!K22</f>
        <v>1809</v>
      </c>
      <c r="X46">
        <f>SUM(Tabella2[[#This Row],[Marche]:[Sardegna]])</f>
        <v>20603</v>
      </c>
      <c r="Y46">
        <f>Tabella2[[#This Row],[Guariti]]+Tabella2[[#This Row],[Deceduti]]+Tabella2[[#This Row],[Totale positivi]]</f>
        <v>24747</v>
      </c>
      <c r="Z46" s="15">
        <f>Tabella2[[#This Row],[Guariti]]/Tabella2[[#This Row],[Cumulata]]</f>
        <v>9.4354871297531021E-2</v>
      </c>
      <c r="AA46" s="15">
        <f>Tabella2[[#This Row],[Deceduti]]/Tabella2[[#This Row],[Cumulata]]</f>
        <v>7.3099769669050796E-2</v>
      </c>
      <c r="AB46" s="15">
        <f>Tabella2[[#This Row],[Totale positivi]]/Tabella2[[#This Row],[Cumulata]]</f>
        <v>0.8325453590334182</v>
      </c>
      <c r="AC46" s="17">
        <f>Tabella2[[#This Row],[Totale positivi]]-X45</f>
        <v>2853</v>
      </c>
      <c r="AD46" s="17">
        <f>Tabella2[[#This Row],[Guariti]]-V45</f>
        <v>369</v>
      </c>
      <c r="AE46" s="17">
        <f>Tabella2[[#This Row],[Deceduti]]-W45</f>
        <v>368</v>
      </c>
      <c r="AF46" s="17">
        <f>Tabella2[[#This Row],[Cumulata]]-Y45</f>
        <v>3590</v>
      </c>
    </row>
    <row r="47" spans="1:32" x14ac:dyDescent="0.3">
      <c r="A47" s="1">
        <v>43906</v>
      </c>
      <c r="B47">
        <v>1185</v>
      </c>
      <c r="C47">
        <v>159</v>
      </c>
      <c r="D47">
        <v>1405</v>
      </c>
      <c r="E47">
        <v>103</v>
      </c>
      <c r="F47">
        <v>575</v>
      </c>
      <c r="G47">
        <v>10861</v>
      </c>
      <c r="H47">
        <v>602</v>
      </c>
      <c r="I47">
        <v>346</v>
      </c>
      <c r="J47">
        <v>2274</v>
      </c>
      <c r="K47">
        <v>3088</v>
      </c>
      <c r="L47">
        <v>841</v>
      </c>
      <c r="M47">
        <v>472</v>
      </c>
      <c r="N47">
        <v>165</v>
      </c>
      <c r="O47">
        <v>15</v>
      </c>
      <c r="P47">
        <v>212</v>
      </c>
      <c r="Q47">
        <v>363</v>
      </c>
      <c r="R47">
        <v>12</v>
      </c>
      <c r="S47">
        <v>87</v>
      </c>
      <c r="T47">
        <v>203</v>
      </c>
      <c r="U47">
        <v>105</v>
      </c>
      <c r="V47" s="19">
        <f>'Dati GitHub protezione civile'!J23</f>
        <v>2749</v>
      </c>
      <c r="W47" s="20">
        <f>'Dati GitHub protezione civile'!K23</f>
        <v>2158</v>
      </c>
      <c r="X47">
        <f>SUM(Tabella2[[#This Row],[Marche]:[Sardegna]])</f>
        <v>23073</v>
      </c>
      <c r="Y47">
        <f>Tabella2[[#This Row],[Guariti]]+Tabella2[[#This Row],[Deceduti]]+Tabella2[[#This Row],[Totale positivi]]</f>
        <v>27980</v>
      </c>
      <c r="Z47" s="15">
        <f>Tabella2[[#This Row],[Guariti]]/Tabella2[[#This Row],[Cumulata]]</f>
        <v>9.8248749106504649E-2</v>
      </c>
      <c r="AA47" s="15">
        <f>Tabella2[[#This Row],[Deceduti]]/Tabella2[[#This Row],[Cumulata]]</f>
        <v>7.7126518942101499E-2</v>
      </c>
      <c r="AB47" s="15">
        <f>Tabella2[[#This Row],[Totale positivi]]/Tabella2[[#This Row],[Cumulata]]</f>
        <v>0.82462473195139385</v>
      </c>
      <c r="AC47" s="17">
        <f>Tabella2[[#This Row],[Totale positivi]]-X46</f>
        <v>2470</v>
      </c>
      <c r="AD47" s="17">
        <f>Tabella2[[#This Row],[Guariti]]-V46</f>
        <v>414</v>
      </c>
      <c r="AE47" s="17">
        <f>Tabella2[[#This Row],[Deceduti]]-W46</f>
        <v>349</v>
      </c>
      <c r="AF47" s="17">
        <f>Tabella2[[#This Row],[Cumulata]]-Y46</f>
        <v>3233</v>
      </c>
    </row>
    <row r="48" spans="1:32" x14ac:dyDescent="0.3">
      <c r="A48" s="1">
        <v>43907</v>
      </c>
      <c r="B48">
        <v>1302</v>
      </c>
      <c r="C48">
        <v>192</v>
      </c>
      <c r="D48">
        <v>1764</v>
      </c>
      <c r="E48">
        <v>134</v>
      </c>
      <c r="F48">
        <v>661</v>
      </c>
      <c r="G48">
        <v>12095</v>
      </c>
      <c r="H48">
        <v>650</v>
      </c>
      <c r="I48">
        <v>347</v>
      </c>
      <c r="J48">
        <v>2488</v>
      </c>
      <c r="K48">
        <v>3404</v>
      </c>
      <c r="L48">
        <v>1024</v>
      </c>
      <c r="M48">
        <v>550</v>
      </c>
      <c r="N48">
        <v>216</v>
      </c>
      <c r="O48">
        <v>19</v>
      </c>
      <c r="P48">
        <v>320</v>
      </c>
      <c r="Q48">
        <v>423</v>
      </c>
      <c r="R48">
        <v>20</v>
      </c>
      <c r="S48">
        <v>112</v>
      </c>
      <c r="T48">
        <v>226</v>
      </c>
      <c r="U48">
        <v>115</v>
      </c>
      <c r="V48" s="19">
        <f>'Dati GitHub protezione civile'!J24</f>
        <v>2941</v>
      </c>
      <c r="W48" s="20">
        <f>'Dati GitHub protezione civile'!K24</f>
        <v>2503</v>
      </c>
      <c r="X48">
        <f>SUM(Tabella2[[#This Row],[Marche]:[Sardegna]])</f>
        <v>26062</v>
      </c>
      <c r="Y48">
        <f>Tabella2[[#This Row],[Guariti]]+Tabella2[[#This Row],[Deceduti]]+Tabella2[[#This Row],[Totale positivi]]</f>
        <v>31506</v>
      </c>
      <c r="Z48" s="15">
        <f>Tabella2[[#This Row],[Guariti]]/Tabella2[[#This Row],[Cumulata]]</f>
        <v>9.3347298927188474E-2</v>
      </c>
      <c r="AA48" s="15">
        <f>Tabella2[[#This Row],[Deceduti]]/Tabella2[[#This Row],[Cumulata]]</f>
        <v>7.9445185044118585E-2</v>
      </c>
      <c r="AB48" s="15">
        <f>Tabella2[[#This Row],[Totale positivi]]/Tabella2[[#This Row],[Cumulata]]</f>
        <v>0.82720751602869291</v>
      </c>
      <c r="AC48" s="17">
        <f>Tabella2[[#This Row],[Totale positivi]]-X47</f>
        <v>2989</v>
      </c>
      <c r="AD48" s="17">
        <f>Tabella2[[#This Row],[Guariti]]-V47</f>
        <v>192</v>
      </c>
      <c r="AE48" s="17">
        <f>Tabella2[[#This Row],[Deceduti]]-W47</f>
        <v>345</v>
      </c>
      <c r="AF48" s="17">
        <f>Tabella2[[#This Row],[Cumulata]]-Y47</f>
        <v>3526</v>
      </c>
    </row>
    <row r="49" spans="1:32" x14ac:dyDescent="0.3">
      <c r="A49" s="1">
        <v>43908</v>
      </c>
      <c r="B49">
        <v>1476</v>
      </c>
      <c r="C49">
        <v>241</v>
      </c>
      <c r="D49">
        <v>2187</v>
      </c>
      <c r="E49">
        <v>162</v>
      </c>
      <c r="F49">
        <v>744</v>
      </c>
      <c r="G49">
        <v>12266</v>
      </c>
      <c r="H49">
        <v>802</v>
      </c>
      <c r="I49">
        <v>416</v>
      </c>
      <c r="J49">
        <v>2953</v>
      </c>
      <c r="K49">
        <v>3915</v>
      </c>
      <c r="L49">
        <v>1291</v>
      </c>
      <c r="M49">
        <v>650</v>
      </c>
      <c r="N49">
        <v>249</v>
      </c>
      <c r="O49">
        <v>21</v>
      </c>
      <c r="P49">
        <v>362</v>
      </c>
      <c r="Q49">
        <v>423</v>
      </c>
      <c r="R49">
        <v>27</v>
      </c>
      <c r="S49">
        <v>126</v>
      </c>
      <c r="T49">
        <v>267</v>
      </c>
      <c r="U49">
        <v>132</v>
      </c>
      <c r="V49" s="19">
        <f>'Dati GitHub protezione civile'!J25</f>
        <v>4025</v>
      </c>
      <c r="W49" s="20">
        <f>'Dati GitHub protezione civile'!K25</f>
        <v>2978</v>
      </c>
      <c r="X49">
        <f>SUM(Tabella2[[#This Row],[Marche]:[Sardegna]])</f>
        <v>28710</v>
      </c>
      <c r="Y49">
        <f>Tabella2[[#This Row],[Guariti]]+Tabella2[[#This Row],[Deceduti]]+Tabella2[[#This Row],[Totale positivi]]</f>
        <v>35713</v>
      </c>
      <c r="Z49" s="15">
        <f>Tabella2[[#This Row],[Guariti]]/Tabella2[[#This Row],[Cumulata]]</f>
        <v>0.11270405734606447</v>
      </c>
      <c r="AA49" s="15">
        <f>Tabella2[[#This Row],[Deceduti]]/Tabella2[[#This Row],[Cumulata]]</f>
        <v>8.3387001932069549E-2</v>
      </c>
      <c r="AB49" s="15">
        <f>Tabella2[[#This Row],[Totale positivi]]/Tabella2[[#This Row],[Cumulata]]</f>
        <v>0.80390894072186603</v>
      </c>
      <c r="AC49" s="17">
        <f>Tabella2[[#This Row],[Totale positivi]]-X48</f>
        <v>2648</v>
      </c>
      <c r="AD49" s="17">
        <f>Tabella2[[#This Row],[Guariti]]-V48</f>
        <v>1084</v>
      </c>
      <c r="AE49" s="17">
        <f>Tabella2[[#This Row],[Deceduti]]-W48</f>
        <v>475</v>
      </c>
      <c r="AF49" s="17">
        <f>Tabella2[[#This Row],[Cumulata]]-Y48</f>
        <v>4207</v>
      </c>
    </row>
    <row r="50" spans="1:32" x14ac:dyDescent="0.3">
      <c r="A50" s="1">
        <v>43909</v>
      </c>
      <c r="B50">
        <v>1622</v>
      </c>
      <c r="C50">
        <v>328</v>
      </c>
      <c r="D50">
        <v>2754</v>
      </c>
      <c r="E50">
        <v>209</v>
      </c>
      <c r="F50">
        <v>883</v>
      </c>
      <c r="G50">
        <v>13938</v>
      </c>
      <c r="H50">
        <v>912</v>
      </c>
      <c r="I50">
        <v>522</v>
      </c>
      <c r="J50">
        <v>3169</v>
      </c>
      <c r="K50">
        <v>4506</v>
      </c>
      <c r="L50">
        <v>1422</v>
      </c>
      <c r="M50">
        <v>741</v>
      </c>
      <c r="N50">
        <v>366</v>
      </c>
      <c r="O50">
        <v>38</v>
      </c>
      <c r="P50">
        <v>449</v>
      </c>
      <c r="Q50">
        <v>605</v>
      </c>
      <c r="R50">
        <v>37</v>
      </c>
      <c r="S50">
        <v>164</v>
      </c>
      <c r="T50">
        <v>321</v>
      </c>
      <c r="U50">
        <v>204</v>
      </c>
      <c r="V50" s="19">
        <f>'Dati GitHub protezione civile'!J26</f>
        <v>4440</v>
      </c>
      <c r="W50" s="20">
        <f>'Dati GitHub protezione civile'!K26</f>
        <v>3405</v>
      </c>
      <c r="X50">
        <f>SUM(Tabella2[[#This Row],[Marche]:[Sardegna]])</f>
        <v>33190</v>
      </c>
      <c r="Y50">
        <f>Tabella2[[#This Row],[Guariti]]+Tabella2[[#This Row],[Deceduti]]+Tabella2[[#This Row],[Totale positivi]]</f>
        <v>41035</v>
      </c>
      <c r="Z50" s="15">
        <f>Tabella2[[#This Row],[Guariti]]/Tabella2[[#This Row],[Cumulata]]</f>
        <v>0.10820031680272937</v>
      </c>
      <c r="AA50" s="15">
        <f>Tabella2[[#This Row],[Deceduti]]/Tabella2[[#This Row],[Cumulata]]</f>
        <v>8.297794565614719E-2</v>
      </c>
      <c r="AB50" s="15">
        <f>Tabella2[[#This Row],[Totale positivi]]/Tabella2[[#This Row],[Cumulata]]</f>
        <v>0.80882173754112341</v>
      </c>
      <c r="AC50" s="17">
        <f>Tabella2[[#This Row],[Totale positivi]]-X49</f>
        <v>4480</v>
      </c>
      <c r="AD50" s="17">
        <f>Tabella2[[#This Row],[Guariti]]-V49</f>
        <v>415</v>
      </c>
      <c r="AE50" s="17">
        <f>Tabella2[[#This Row],[Deceduti]]-W49</f>
        <v>427</v>
      </c>
      <c r="AF50" s="17">
        <f>Tabella2[[#This Row],[Cumulata]]-Y49</f>
        <v>5322</v>
      </c>
    </row>
    <row r="51" spans="1:32" x14ac:dyDescent="0.3">
      <c r="A51" s="1">
        <v>43910</v>
      </c>
      <c r="B51">
        <v>1844</v>
      </c>
      <c r="C51">
        <v>384</v>
      </c>
      <c r="D51">
        <v>3244</v>
      </c>
      <c r="E51">
        <v>257</v>
      </c>
      <c r="F51">
        <v>1001</v>
      </c>
      <c r="G51">
        <v>15420</v>
      </c>
      <c r="H51">
        <v>1130</v>
      </c>
      <c r="I51">
        <v>555</v>
      </c>
      <c r="J51">
        <v>3677</v>
      </c>
      <c r="K51">
        <v>5089</v>
      </c>
      <c r="L51">
        <v>1713</v>
      </c>
      <c r="M51">
        <v>912</v>
      </c>
      <c r="N51">
        <v>422</v>
      </c>
      <c r="O51">
        <v>39</v>
      </c>
      <c r="P51">
        <v>551</v>
      </c>
      <c r="Q51">
        <v>702</v>
      </c>
      <c r="R51">
        <v>52</v>
      </c>
      <c r="S51">
        <v>201</v>
      </c>
      <c r="T51">
        <v>379</v>
      </c>
      <c r="U51">
        <v>288</v>
      </c>
      <c r="V51" s="19">
        <f>'Dati GitHub protezione civile'!J27</f>
        <v>5129</v>
      </c>
      <c r="W51" s="20">
        <f>'Dati GitHub protezione civile'!K27</f>
        <v>4032</v>
      </c>
      <c r="X51">
        <f>SUM(Tabella2[[#This Row],[Marche]:[Sardegna]])</f>
        <v>37860</v>
      </c>
      <c r="Y51">
        <f>Tabella2[[#This Row],[Guariti]]+Tabella2[[#This Row],[Deceduti]]+Tabella2[[#This Row],[Totale positivi]]</f>
        <v>47021</v>
      </c>
      <c r="Z51" s="15">
        <f>Tabella2[[#This Row],[Guariti]]/Tabella2[[#This Row],[Cumulata]]</f>
        <v>0.10907892218370516</v>
      </c>
      <c r="AA51" s="15">
        <f>Tabella2[[#This Row],[Deceduti]]/Tabella2[[#This Row],[Cumulata]]</f>
        <v>8.5748920695008612E-2</v>
      </c>
      <c r="AB51" s="15">
        <f>Tabella2[[#This Row],[Totale positivi]]/Tabella2[[#This Row],[Cumulata]]</f>
        <v>0.8051721571212862</v>
      </c>
      <c r="AC51" s="17">
        <f>Tabella2[[#This Row],[Totale positivi]]-X50</f>
        <v>4670</v>
      </c>
      <c r="AD51" s="17">
        <f>Tabella2[[#This Row],[Guariti]]-V50</f>
        <v>689</v>
      </c>
      <c r="AE51" s="17">
        <f>Tabella2[[#This Row],[Deceduti]]-W50</f>
        <v>627</v>
      </c>
      <c r="AF51" s="17">
        <f>Tabella2[[#This Row],[Cumulata]]-Y50</f>
        <v>5986</v>
      </c>
    </row>
    <row r="52" spans="1:32" x14ac:dyDescent="0.3">
      <c r="A52" s="1">
        <v>43911</v>
      </c>
      <c r="B52">
        <v>1997</v>
      </c>
      <c r="C52">
        <v>447</v>
      </c>
      <c r="D52">
        <v>3506</v>
      </c>
      <c r="E52">
        <v>304</v>
      </c>
      <c r="F52">
        <v>1159</v>
      </c>
      <c r="G52">
        <v>17370</v>
      </c>
      <c r="H52">
        <v>1320</v>
      </c>
      <c r="I52">
        <v>666</v>
      </c>
      <c r="J52">
        <v>4214</v>
      </c>
      <c r="K52">
        <v>5661</v>
      </c>
      <c r="L52">
        <v>1905</v>
      </c>
      <c r="M52">
        <v>1086</v>
      </c>
      <c r="N52">
        <v>494</v>
      </c>
      <c r="O52">
        <v>47</v>
      </c>
      <c r="P52">
        <v>642</v>
      </c>
      <c r="Q52">
        <v>793</v>
      </c>
      <c r="R52">
        <v>66</v>
      </c>
      <c r="S52">
        <v>225</v>
      </c>
      <c r="T52">
        <v>458</v>
      </c>
      <c r="U52">
        <v>321</v>
      </c>
      <c r="V52" s="19">
        <f>'Dati GitHub protezione civile'!J28</f>
        <v>6072</v>
      </c>
      <c r="W52" s="20">
        <f>'Dati GitHub protezione civile'!K28</f>
        <v>4825</v>
      </c>
      <c r="X52">
        <f>SUM(Tabella2[[#This Row],[Marche]:[Sardegna]])</f>
        <v>42681</v>
      </c>
      <c r="Y52">
        <f>Tabella2[[#This Row],[Guariti]]+Tabella2[[#This Row],[Deceduti]]+Tabella2[[#This Row],[Totale positivi]]</f>
        <v>53578</v>
      </c>
      <c r="Z52" s="15">
        <f>Tabella2[[#This Row],[Guariti]]/Tabella2[[#This Row],[Cumulata]]</f>
        <v>0.11333009817462392</v>
      </c>
      <c r="AA52" s="15">
        <f>Tabella2[[#This Row],[Deceduti]]/Tabella2[[#This Row],[Cumulata]]</f>
        <v>9.0055619843965803E-2</v>
      </c>
      <c r="AB52" s="15">
        <f>Tabella2[[#This Row],[Totale positivi]]/Tabella2[[#This Row],[Cumulata]]</f>
        <v>0.79661428198141027</v>
      </c>
      <c r="AC52" s="17">
        <f>Tabella2[[#This Row],[Totale positivi]]-X51</f>
        <v>4821</v>
      </c>
      <c r="AD52" s="17">
        <f>Tabella2[[#This Row],[Guariti]]-V51</f>
        <v>943</v>
      </c>
      <c r="AE52" s="17">
        <f>Tabella2[[#This Row],[Deceduti]]-W51</f>
        <v>793</v>
      </c>
      <c r="AF52" s="17">
        <f>Tabella2[[#This Row],[Cumulata]]-Y51</f>
        <v>6557</v>
      </c>
    </row>
    <row r="53" spans="1:32" x14ac:dyDescent="0.3">
      <c r="A53" s="1">
        <v>43912</v>
      </c>
      <c r="B53">
        <v>2231</v>
      </c>
      <c r="C53">
        <v>500</v>
      </c>
      <c r="D53">
        <v>4127</v>
      </c>
      <c r="E53">
        <v>354</v>
      </c>
      <c r="F53">
        <v>1351</v>
      </c>
      <c r="G53">
        <v>17885</v>
      </c>
      <c r="H53">
        <v>1533</v>
      </c>
      <c r="I53">
        <v>738</v>
      </c>
      <c r="J53">
        <v>4644</v>
      </c>
      <c r="K53">
        <v>6390</v>
      </c>
      <c r="L53">
        <v>2144</v>
      </c>
      <c r="M53">
        <v>1272</v>
      </c>
      <c r="N53">
        <v>539</v>
      </c>
      <c r="O53">
        <v>52</v>
      </c>
      <c r="P53">
        <v>748</v>
      </c>
      <c r="Q53">
        <v>866</v>
      </c>
      <c r="R53">
        <v>81</v>
      </c>
      <c r="S53">
        <v>260</v>
      </c>
      <c r="T53">
        <v>596</v>
      </c>
      <c r="U53">
        <v>327</v>
      </c>
      <c r="V53" s="19">
        <f>'Dati GitHub protezione civile'!J29</f>
        <v>7024</v>
      </c>
      <c r="W53" s="20">
        <f>'Dati GitHub protezione civile'!K29</f>
        <v>5476</v>
      </c>
      <c r="X53">
        <f>SUM(Tabella2[[#This Row],[Marche]:[Sardegna]])</f>
        <v>46638</v>
      </c>
      <c r="Y53">
        <f>Tabella2[[#This Row],[Guariti]]+Tabella2[[#This Row],[Deceduti]]+Tabella2[[#This Row],[Totale positivi]]</f>
        <v>59138</v>
      </c>
      <c r="Z53" s="15">
        <f>Tabella2[[#This Row],[Guariti]]/Tabella2[[#This Row],[Cumulata]]</f>
        <v>0.11877303933173256</v>
      </c>
      <c r="AA53" s="15">
        <f>Tabella2[[#This Row],[Deceduti]]/Tabella2[[#This Row],[Cumulata]]</f>
        <v>9.2596976563292632E-2</v>
      </c>
      <c r="AB53" s="15">
        <f>Tabella2[[#This Row],[Totale positivi]]/Tabella2[[#This Row],[Cumulata]]</f>
        <v>0.78862998410497476</v>
      </c>
      <c r="AC53" s="17">
        <f>Tabella2[[#This Row],[Totale positivi]]-X52</f>
        <v>3957</v>
      </c>
      <c r="AD53" s="17">
        <f>Tabella2[[#This Row],[Guariti]]-V52</f>
        <v>952</v>
      </c>
      <c r="AE53" s="17">
        <f>Tabella2[[#This Row],[Deceduti]]-W52</f>
        <v>651</v>
      </c>
      <c r="AF53" s="17">
        <f>Tabella2[[#This Row],[Cumulata]]-Y52</f>
        <v>5560</v>
      </c>
    </row>
    <row r="54" spans="1:32" x14ac:dyDescent="0.3">
      <c r="A54" s="1">
        <v>43913</v>
      </c>
      <c r="B54">
        <v>2358</v>
      </c>
      <c r="C54">
        <v>556</v>
      </c>
      <c r="D54">
        <v>4529</v>
      </c>
      <c r="E54">
        <v>379</v>
      </c>
      <c r="F54">
        <v>1553</v>
      </c>
      <c r="G54">
        <v>18910</v>
      </c>
      <c r="H54">
        <v>1602</v>
      </c>
      <c r="I54">
        <v>771</v>
      </c>
      <c r="J54">
        <v>4986</v>
      </c>
      <c r="K54">
        <v>7220</v>
      </c>
      <c r="L54">
        <v>2301</v>
      </c>
      <c r="M54">
        <v>1414</v>
      </c>
      <c r="N54">
        <v>605</v>
      </c>
      <c r="O54">
        <v>50</v>
      </c>
      <c r="P54">
        <v>862</v>
      </c>
      <c r="Q54">
        <v>929</v>
      </c>
      <c r="R54">
        <v>89</v>
      </c>
      <c r="S54">
        <v>280</v>
      </c>
      <c r="T54">
        <v>681</v>
      </c>
      <c r="U54">
        <v>343</v>
      </c>
      <c r="V54" s="19">
        <f>'Dati GitHub protezione civile'!J30</f>
        <v>7432</v>
      </c>
      <c r="W54" s="20">
        <f>'Dati GitHub protezione civile'!K30</f>
        <v>6077</v>
      </c>
      <c r="X54">
        <f>SUM(Tabella2[[#This Row],[Marche]:[Sardegna]])</f>
        <v>50418</v>
      </c>
      <c r="Y54">
        <f>Tabella2[[#This Row],[Guariti]]+Tabella2[[#This Row],[Deceduti]]+Tabella2[[#This Row],[Totale positivi]]</f>
        <v>63927</v>
      </c>
      <c r="Z54" s="15">
        <f>Tabella2[[#This Row],[Guariti]]/Tabella2[[#This Row],[Cumulata]]</f>
        <v>0.11625760633222269</v>
      </c>
      <c r="AA54" s="15">
        <f>Tabella2[[#This Row],[Deceduti]]/Tabella2[[#This Row],[Cumulata]]</f>
        <v>9.5061554585699315E-2</v>
      </c>
      <c r="AB54" s="15">
        <f>Tabella2[[#This Row],[Totale positivi]]/Tabella2[[#This Row],[Cumulata]]</f>
        <v>0.78868083908207798</v>
      </c>
      <c r="AC54" s="17">
        <f>Tabella2[[#This Row],[Totale positivi]]-X53</f>
        <v>3780</v>
      </c>
      <c r="AD54" s="17">
        <f>Tabella2[[#This Row],[Guariti]]-V53</f>
        <v>408</v>
      </c>
      <c r="AE54" s="17">
        <f>Tabella2[[#This Row],[Deceduti]]-W53</f>
        <v>601</v>
      </c>
      <c r="AF54" s="17">
        <f>Tabella2[[#This Row],[Cumulata]]-Y53</f>
        <v>4789</v>
      </c>
    </row>
    <row r="55" spans="1:32" x14ac:dyDescent="0.3">
      <c r="A55" s="1">
        <v>43914</v>
      </c>
      <c r="B55">
        <v>2497</v>
      </c>
      <c r="C55">
        <v>624</v>
      </c>
      <c r="D55">
        <v>5124</v>
      </c>
      <c r="E55">
        <v>379</v>
      </c>
      <c r="F55">
        <v>1692</v>
      </c>
      <c r="G55">
        <v>19868</v>
      </c>
      <c r="H55">
        <v>1674</v>
      </c>
      <c r="I55">
        <v>848</v>
      </c>
      <c r="J55">
        <v>5351</v>
      </c>
      <c r="K55">
        <v>7711</v>
      </c>
      <c r="L55">
        <v>2519</v>
      </c>
      <c r="M55">
        <v>1545</v>
      </c>
      <c r="N55">
        <v>622</v>
      </c>
      <c r="O55">
        <v>55</v>
      </c>
      <c r="P55">
        <v>940</v>
      </c>
      <c r="Q55">
        <v>992</v>
      </c>
      <c r="R55">
        <v>91</v>
      </c>
      <c r="S55">
        <v>304</v>
      </c>
      <c r="T55">
        <v>799</v>
      </c>
      <c r="U55">
        <v>395</v>
      </c>
      <c r="V55" s="19">
        <f>'Dati GitHub protezione civile'!J31</f>
        <v>8326</v>
      </c>
      <c r="W55" s="20">
        <f>'Dati GitHub protezione civile'!K31</f>
        <v>6820</v>
      </c>
      <c r="X55">
        <f>SUM(Tabella2[[#This Row],[Marche]:[Sardegna]])</f>
        <v>54030</v>
      </c>
      <c r="Y55">
        <f>Tabella2[[#This Row],[Guariti]]+Tabella2[[#This Row],[Deceduti]]+Tabella2[[#This Row],[Totale positivi]]</f>
        <v>69176</v>
      </c>
      <c r="Z55" s="15">
        <f>Tabella2[[#This Row],[Guariti]]/Tabella2[[#This Row],[Cumulata]]</f>
        <v>0.12035966231062796</v>
      </c>
      <c r="AA55" s="15">
        <f>Tabella2[[#This Row],[Deceduti]]/Tabella2[[#This Row],[Cumulata]]</f>
        <v>9.8589106048340466E-2</v>
      </c>
      <c r="AB55" s="15">
        <f>Tabella2[[#This Row],[Totale positivi]]/Tabella2[[#This Row],[Cumulata]]</f>
        <v>0.78105123164103152</v>
      </c>
      <c r="AC55" s="17">
        <f>Tabella2[[#This Row],[Totale positivi]]-X54</f>
        <v>3612</v>
      </c>
      <c r="AD55" s="17">
        <f>Tabella2[[#This Row],[Guariti]]-V54</f>
        <v>894</v>
      </c>
      <c r="AE55" s="17">
        <f>Tabella2[[#This Row],[Deceduti]]-W54</f>
        <v>743</v>
      </c>
      <c r="AF55" s="17">
        <f>Tabella2[[#This Row],[Cumulata]]-Y54</f>
        <v>5249</v>
      </c>
    </row>
    <row r="56" spans="1:32" x14ac:dyDescent="0.3">
      <c r="A56" s="1">
        <v>43915</v>
      </c>
      <c r="B56">
        <v>2639</v>
      </c>
      <c r="C56">
        <v>686</v>
      </c>
      <c r="D56">
        <v>5556</v>
      </c>
      <c r="E56">
        <v>375</v>
      </c>
      <c r="F56">
        <v>1826</v>
      </c>
      <c r="G56">
        <v>20591</v>
      </c>
      <c r="H56">
        <v>1806</v>
      </c>
      <c r="I56">
        <v>911</v>
      </c>
      <c r="J56">
        <v>5745</v>
      </c>
      <c r="K56">
        <v>8256</v>
      </c>
      <c r="L56">
        <v>2776</v>
      </c>
      <c r="M56">
        <v>1675</v>
      </c>
      <c r="N56">
        <v>738</v>
      </c>
      <c r="O56">
        <v>53</v>
      </c>
      <c r="P56">
        <v>1023</v>
      </c>
      <c r="Q56">
        <v>1072</v>
      </c>
      <c r="R56">
        <v>112</v>
      </c>
      <c r="S56">
        <v>333</v>
      </c>
      <c r="T56">
        <v>936</v>
      </c>
      <c r="U56">
        <v>412</v>
      </c>
      <c r="V56" s="19">
        <f>'Dati GitHub protezione civile'!J32</f>
        <v>9362</v>
      </c>
      <c r="W56" s="20">
        <f>'Dati GitHub protezione civile'!K32</f>
        <v>7503</v>
      </c>
      <c r="X56">
        <f>SUM(Tabella2[[#This Row],[Marche]:[Sardegna]])</f>
        <v>57521</v>
      </c>
      <c r="Y56">
        <f>Tabella2[[#This Row],[Guariti]]+Tabella2[[#This Row],[Deceduti]]+Tabella2[[#This Row],[Totale positivi]]</f>
        <v>74386</v>
      </c>
      <c r="Z56" s="15">
        <f>Tabella2[[#This Row],[Guariti]]/Tabella2[[#This Row],[Cumulata]]</f>
        <v>0.12585701610518107</v>
      </c>
      <c r="AA56" s="15">
        <f>Tabella2[[#This Row],[Deceduti]]/Tabella2[[#This Row],[Cumulata]]</f>
        <v>0.10086575430860646</v>
      </c>
      <c r="AB56" s="15">
        <f>Tabella2[[#This Row],[Totale positivi]]/Tabella2[[#This Row],[Cumulata]]</f>
        <v>0.77327722958621248</v>
      </c>
      <c r="AC56" s="17">
        <f>Tabella2[[#This Row],[Totale positivi]]-X55</f>
        <v>3491</v>
      </c>
      <c r="AD56" s="17">
        <f>Tabella2[[#This Row],[Guariti]]-V55</f>
        <v>1036</v>
      </c>
      <c r="AE56" s="17">
        <f>Tabella2[[#This Row],[Deceduti]]-W55</f>
        <v>683</v>
      </c>
      <c r="AF56" s="17">
        <f>Tabella2[[#This Row],[Cumulata]]-Y55</f>
        <v>5210</v>
      </c>
    </row>
    <row r="57" spans="1:32" x14ac:dyDescent="0.3">
      <c r="A57" s="1">
        <v>43916</v>
      </c>
      <c r="B57">
        <v>2795</v>
      </c>
      <c r="C57">
        <v>770</v>
      </c>
      <c r="D57">
        <v>5950</v>
      </c>
      <c r="E57">
        <v>378</v>
      </c>
      <c r="F57">
        <v>2027</v>
      </c>
      <c r="G57">
        <v>22189</v>
      </c>
      <c r="H57">
        <v>1885</v>
      </c>
      <c r="I57">
        <v>954</v>
      </c>
      <c r="J57">
        <v>6140</v>
      </c>
      <c r="K57">
        <v>8850</v>
      </c>
      <c r="L57">
        <v>2973</v>
      </c>
      <c r="M57">
        <v>1835</v>
      </c>
      <c r="N57">
        <v>860</v>
      </c>
      <c r="O57">
        <v>81</v>
      </c>
      <c r="P57">
        <v>1095</v>
      </c>
      <c r="Q57">
        <v>1169</v>
      </c>
      <c r="R57">
        <v>133</v>
      </c>
      <c r="S57">
        <v>372</v>
      </c>
      <c r="T57">
        <v>1095</v>
      </c>
      <c r="U57">
        <v>462</v>
      </c>
      <c r="V57" s="19">
        <f>'Dati GitHub protezione civile'!J33</f>
        <v>10361</v>
      </c>
      <c r="W57" s="20">
        <f>'Dati GitHub protezione civile'!K33</f>
        <v>8165</v>
      </c>
      <c r="X57">
        <f>SUM(Tabella2[[#This Row],[Marche]:[Sardegna]])</f>
        <v>62013</v>
      </c>
      <c r="Y57">
        <f>Tabella2[[#This Row],[Guariti]]+Tabella2[[#This Row],[Deceduti]]+Tabella2[[#This Row],[Totale positivi]]</f>
        <v>80539</v>
      </c>
      <c r="Z57" s="15">
        <f>Tabella2[[#This Row],[Guariti]]/Tabella2[[#This Row],[Cumulata]]</f>
        <v>0.12864574926433156</v>
      </c>
      <c r="AA57" s="15">
        <f>Tabella2[[#This Row],[Deceduti]]/Tabella2[[#This Row],[Cumulata]]</f>
        <v>0.10137945591576751</v>
      </c>
      <c r="AB57" s="15">
        <f>Tabella2[[#This Row],[Totale positivi]]/Tabella2[[#This Row],[Cumulata]]</f>
        <v>0.76997479481990094</v>
      </c>
      <c r="AC57" s="17">
        <f>Tabella2[[#This Row],[Totale positivi]]-X56</f>
        <v>4492</v>
      </c>
      <c r="AD57" s="17">
        <f>Tabella2[[#This Row],[Guariti]]-V56</f>
        <v>999</v>
      </c>
      <c r="AE57" s="17">
        <f>Tabella2[[#This Row],[Deceduti]]-W56</f>
        <v>662</v>
      </c>
      <c r="AF57" s="17">
        <f>Tabella2[[#This Row],[Cumulata]]-Y56</f>
        <v>6153</v>
      </c>
    </row>
    <row r="58" spans="1:32" x14ac:dyDescent="0.3">
      <c r="A58" s="1">
        <v>43917</v>
      </c>
      <c r="B58">
        <v>2850</v>
      </c>
      <c r="C58">
        <v>824</v>
      </c>
      <c r="D58">
        <v>6347</v>
      </c>
      <c r="E58">
        <v>413</v>
      </c>
      <c r="F58">
        <v>2060</v>
      </c>
      <c r="G58">
        <v>23895</v>
      </c>
      <c r="H58">
        <v>1997</v>
      </c>
      <c r="I58">
        <v>1027</v>
      </c>
      <c r="J58">
        <v>6648</v>
      </c>
      <c r="K58">
        <v>9316</v>
      </c>
      <c r="L58">
        <v>3170</v>
      </c>
      <c r="M58">
        <v>2013</v>
      </c>
      <c r="N58">
        <v>925</v>
      </c>
      <c r="O58">
        <v>86</v>
      </c>
      <c r="P58">
        <v>1236</v>
      </c>
      <c r="Q58">
        <v>1292</v>
      </c>
      <c r="R58">
        <v>147</v>
      </c>
      <c r="S58">
        <v>469</v>
      </c>
      <c r="T58">
        <v>1158</v>
      </c>
      <c r="U58">
        <v>496</v>
      </c>
      <c r="V58" s="19">
        <f>'Dati GitHub protezione civile'!J34</f>
        <v>10950</v>
      </c>
      <c r="W58" s="20">
        <f>'Dati GitHub protezione civile'!K34</f>
        <v>9134</v>
      </c>
      <c r="X58">
        <f>SUM(Tabella2[[#This Row],[Marche]:[Sardegna]])</f>
        <v>66369</v>
      </c>
      <c r="Y58">
        <f>Tabella2[[#This Row],[Guariti]]+Tabella2[[#This Row],[Deceduti]]+Tabella2[[#This Row],[Totale positivi]]</f>
        <v>86453</v>
      </c>
      <c r="Z58" s="15">
        <f>Tabella2[[#This Row],[Guariti]]/Tabella2[[#This Row],[Cumulata]]</f>
        <v>0.1266584155552728</v>
      </c>
      <c r="AA58" s="15">
        <f>Tabella2[[#This Row],[Deceduti]]/Tabella2[[#This Row],[Cumulata]]</f>
        <v>0.1056527824366997</v>
      </c>
      <c r="AB58" s="15">
        <f>Tabella2[[#This Row],[Totale positivi]]/Tabella2[[#This Row],[Cumulata]]</f>
        <v>0.76768880200802747</v>
      </c>
      <c r="AC58" s="17">
        <f>Tabella2[[#This Row],[Totale positivi]]-X57</f>
        <v>4356</v>
      </c>
      <c r="AD58" s="17">
        <f>Tabella2[[#This Row],[Guariti]]-V57</f>
        <v>589</v>
      </c>
      <c r="AE58" s="17">
        <f>Tabella2[[#This Row],[Deceduti]]-W57</f>
        <v>969</v>
      </c>
      <c r="AF58" s="17">
        <f>Tabella2[[#This Row],[Cumulata]]-Y57</f>
        <v>5914</v>
      </c>
    </row>
    <row r="59" spans="1:32" x14ac:dyDescent="0.3">
      <c r="A59" s="1">
        <v>43918</v>
      </c>
      <c r="B59">
        <v>2999</v>
      </c>
      <c r="C59">
        <v>898</v>
      </c>
      <c r="D59">
        <v>6851</v>
      </c>
      <c r="E59">
        <v>468</v>
      </c>
      <c r="F59">
        <v>2086</v>
      </c>
      <c r="G59">
        <v>24509</v>
      </c>
      <c r="H59">
        <v>2163</v>
      </c>
      <c r="I59">
        <v>1120</v>
      </c>
      <c r="J59">
        <v>6913</v>
      </c>
      <c r="K59">
        <v>9964</v>
      </c>
      <c r="L59">
        <v>3511</v>
      </c>
      <c r="M59">
        <v>2181</v>
      </c>
      <c r="N59">
        <v>1027</v>
      </c>
      <c r="O59">
        <v>98</v>
      </c>
      <c r="P59">
        <v>1358</v>
      </c>
      <c r="Q59">
        <v>1407</v>
      </c>
      <c r="R59">
        <v>178</v>
      </c>
      <c r="S59">
        <v>523</v>
      </c>
      <c r="T59">
        <v>1242</v>
      </c>
      <c r="U59">
        <v>569</v>
      </c>
      <c r="V59" s="19">
        <f>'Dati GitHub protezione civile'!J35</f>
        <v>12384</v>
      </c>
      <c r="W59" s="20">
        <f>'Dati GitHub protezione civile'!K35</f>
        <v>10023</v>
      </c>
      <c r="X59">
        <f>SUM(Tabella2[[#This Row],[Marche]:[Sardegna]])</f>
        <v>70065</v>
      </c>
      <c r="Y59">
        <f>Tabella2[[#This Row],[Guariti]]+Tabella2[[#This Row],[Deceduti]]+Tabella2[[#This Row],[Totale positivi]]</f>
        <v>92472</v>
      </c>
      <c r="Z59" s="15">
        <f>Tabella2[[#This Row],[Guariti]]/Tabella2[[#This Row],[Cumulata]]</f>
        <v>0.13392161951725928</v>
      </c>
      <c r="AA59" s="15">
        <f>Tabella2[[#This Row],[Deceduti]]/Tabella2[[#This Row],[Cumulata]]</f>
        <v>0.10838956657150273</v>
      </c>
      <c r="AB59" s="15">
        <f>Tabella2[[#This Row],[Totale positivi]]/Tabella2[[#This Row],[Cumulata]]</f>
        <v>0.75768881391123799</v>
      </c>
      <c r="AC59" s="17">
        <f>Tabella2[[#This Row],[Totale positivi]]-X58</f>
        <v>3696</v>
      </c>
      <c r="AD59" s="17">
        <f>Tabella2[[#This Row],[Guariti]]-V58</f>
        <v>1434</v>
      </c>
      <c r="AE59" s="17">
        <f>Tabella2[[#This Row],[Deceduti]]-W58</f>
        <v>889</v>
      </c>
      <c r="AF59" s="17">
        <f>Tabella2[[#This Row],[Cumulata]]-Y58</f>
        <v>6019</v>
      </c>
    </row>
    <row r="60" spans="1:32" x14ac:dyDescent="0.3">
      <c r="A60" s="1">
        <v>43919</v>
      </c>
      <c r="B60">
        <v>3160</v>
      </c>
      <c r="C60">
        <v>897</v>
      </c>
      <c r="D60">
        <v>7298</v>
      </c>
      <c r="E60">
        <v>539</v>
      </c>
      <c r="F60">
        <v>2279</v>
      </c>
      <c r="G60">
        <v>25392</v>
      </c>
      <c r="H60">
        <v>2327</v>
      </c>
      <c r="I60">
        <v>1141</v>
      </c>
      <c r="J60">
        <v>7251</v>
      </c>
      <c r="K60">
        <v>10535</v>
      </c>
      <c r="L60">
        <v>3786</v>
      </c>
      <c r="M60">
        <v>2362</v>
      </c>
      <c r="N60">
        <v>1169</v>
      </c>
      <c r="O60">
        <v>100</v>
      </c>
      <c r="P60">
        <v>1432</v>
      </c>
      <c r="Q60">
        <v>1556</v>
      </c>
      <c r="R60">
        <v>197</v>
      </c>
      <c r="S60">
        <v>577</v>
      </c>
      <c r="T60">
        <v>1330</v>
      </c>
      <c r="U60">
        <v>582</v>
      </c>
      <c r="V60" s="19">
        <f>'Dati GitHub protezione civile'!J36</f>
        <v>13030</v>
      </c>
      <c r="W60" s="20">
        <f>'Dati GitHub protezione civile'!K36</f>
        <v>10779</v>
      </c>
      <c r="X60">
        <f>SUM(Tabella2[[#This Row],[Marche]:[Sardegna]])</f>
        <v>73910</v>
      </c>
      <c r="Y60">
        <f>Tabella2[[#This Row],[Guariti]]+Tabella2[[#This Row],[Deceduti]]+Tabella2[[#This Row],[Totale positivi]]</f>
        <v>97719</v>
      </c>
      <c r="Z60" s="15">
        <f>Tabella2[[#This Row],[Guariti]]/Tabella2[[#This Row],[Cumulata]]</f>
        <v>0.13334152007286199</v>
      </c>
      <c r="AA60" s="15">
        <f>Tabella2[[#This Row],[Deceduti]]/Tabella2[[#This Row],[Cumulata]]</f>
        <v>0.11030608172412734</v>
      </c>
      <c r="AB60" s="15">
        <f>Tabella2[[#This Row],[Totale positivi]]/Tabella2[[#This Row],[Cumulata]]</f>
        <v>0.7563523982030107</v>
      </c>
      <c r="AC60" s="17">
        <f>Tabella2[[#This Row],[Totale positivi]]-X59</f>
        <v>3845</v>
      </c>
      <c r="AD60" s="17">
        <f>Tabella2[[#This Row],[Guariti]]-V59</f>
        <v>646</v>
      </c>
      <c r="AE60" s="17">
        <f>Tabella2[[#This Row],[Deceduti]]-W59</f>
        <v>756</v>
      </c>
      <c r="AF60" s="17">
        <f>Tabella2[[#This Row],[Cumulata]]-Y59</f>
        <v>5247</v>
      </c>
    </row>
    <row r="61" spans="1:32" x14ac:dyDescent="0.3">
      <c r="A61" s="1">
        <v>43920</v>
      </c>
      <c r="B61">
        <v>3251</v>
      </c>
      <c r="C61">
        <v>834</v>
      </c>
      <c r="D61">
        <v>7655</v>
      </c>
      <c r="E61">
        <v>518</v>
      </c>
      <c r="F61">
        <v>2383</v>
      </c>
      <c r="G61">
        <v>25006</v>
      </c>
      <c r="H61">
        <v>2455</v>
      </c>
      <c r="I61">
        <v>1109</v>
      </c>
      <c r="J61">
        <v>7564</v>
      </c>
      <c r="K61">
        <v>10766</v>
      </c>
      <c r="L61">
        <v>4050</v>
      </c>
      <c r="M61">
        <v>2497</v>
      </c>
      <c r="N61">
        <v>1169</v>
      </c>
      <c r="O61">
        <v>107</v>
      </c>
      <c r="P61">
        <v>1585</v>
      </c>
      <c r="Q61">
        <v>1739</v>
      </c>
      <c r="R61">
        <v>208</v>
      </c>
      <c r="S61">
        <v>602</v>
      </c>
      <c r="T61">
        <v>1408</v>
      </c>
      <c r="U61">
        <v>622</v>
      </c>
      <c r="V61" s="19">
        <f>'Dati GitHub protezione civile'!J37</f>
        <v>14620</v>
      </c>
      <c r="W61" s="20">
        <f>'Dati GitHub protezione civile'!K37</f>
        <v>11591</v>
      </c>
      <c r="X61">
        <f>SUM(Tabella2[[#This Row],[Marche]:[Sardegna]])</f>
        <v>75528</v>
      </c>
      <c r="Y61">
        <f>Tabella2[[#This Row],[Guariti]]+Tabella2[[#This Row],[Deceduti]]+Tabella2[[#This Row],[Totale positivi]]</f>
        <v>101739</v>
      </c>
      <c r="Z61" s="15">
        <f>Tabella2[[#This Row],[Guariti]]/Tabella2[[#This Row],[Cumulata]]</f>
        <v>0.14370103893295591</v>
      </c>
      <c r="AA61" s="15">
        <f>Tabella2[[#This Row],[Deceduti]]/Tabella2[[#This Row],[Cumulata]]</f>
        <v>0.11392877854116908</v>
      </c>
      <c r="AB61" s="15">
        <f>Tabella2[[#This Row],[Totale positivi]]/Tabella2[[#This Row],[Cumulata]]</f>
        <v>0.74237018252587506</v>
      </c>
      <c r="AC61" s="17">
        <f>Tabella2[[#This Row],[Totale positivi]]-X60</f>
        <v>1618</v>
      </c>
      <c r="AD61" s="17">
        <f>Tabella2[[#This Row],[Guariti]]-V60</f>
        <v>1590</v>
      </c>
      <c r="AE61" s="17">
        <f>Tabella2[[#This Row],[Deceduti]]-W60</f>
        <v>812</v>
      </c>
      <c r="AF61" s="17">
        <f>Tabella2[[#This Row],[Cumulata]]-Y60</f>
        <v>4020</v>
      </c>
    </row>
    <row r="62" spans="1:32" x14ac:dyDescent="0.3">
      <c r="A62" s="1">
        <v>43921</v>
      </c>
      <c r="B62">
        <v>3352</v>
      </c>
      <c r="C62">
        <v>851</v>
      </c>
      <c r="D62">
        <v>8082</v>
      </c>
      <c r="E62">
        <v>552</v>
      </c>
      <c r="F62">
        <v>2508</v>
      </c>
      <c r="G62">
        <v>25124</v>
      </c>
      <c r="H62">
        <v>2531</v>
      </c>
      <c r="I62">
        <v>1160</v>
      </c>
      <c r="J62">
        <v>7850</v>
      </c>
      <c r="K62">
        <v>10953</v>
      </c>
      <c r="L62">
        <v>4226</v>
      </c>
      <c r="M62">
        <v>2642</v>
      </c>
      <c r="N62">
        <v>1191</v>
      </c>
      <c r="O62">
        <v>117</v>
      </c>
      <c r="P62">
        <v>1654</v>
      </c>
      <c r="Q62">
        <v>1871</v>
      </c>
      <c r="R62">
        <v>216</v>
      </c>
      <c r="S62">
        <v>606</v>
      </c>
      <c r="T62">
        <v>1492</v>
      </c>
      <c r="U62">
        <v>657</v>
      </c>
      <c r="V62" s="19">
        <f>'Dati GitHub protezione civile'!J38</f>
        <v>15729</v>
      </c>
      <c r="W62" s="20">
        <f>'Dati GitHub protezione civile'!K38</f>
        <v>12428</v>
      </c>
      <c r="X62">
        <f>SUM(Tabella2[[#This Row],[Marche]:[Sardegna]])</f>
        <v>77635</v>
      </c>
      <c r="Y62">
        <f>Tabella2[[#This Row],[Guariti]]+Tabella2[[#This Row],[Deceduti]]+Tabella2[[#This Row],[Totale positivi]]</f>
        <v>105792</v>
      </c>
      <c r="Z62" s="15">
        <f>Tabella2[[#This Row],[Guariti]]/Tabella2[[#This Row],[Cumulata]]</f>
        <v>0.1486785390199637</v>
      </c>
      <c r="AA62" s="15">
        <f>Tabella2[[#This Row],[Deceduti]]/Tabella2[[#This Row],[Cumulata]]</f>
        <v>0.11747580157289776</v>
      </c>
      <c r="AB62" s="15">
        <f>Tabella2[[#This Row],[Totale positivi]]/Tabella2[[#This Row],[Cumulata]]</f>
        <v>0.73384565940713853</v>
      </c>
      <c r="AC62" s="17">
        <f>Tabella2[[#This Row],[Totale positivi]]-X61</f>
        <v>2107</v>
      </c>
      <c r="AD62" s="17">
        <f>Tabella2[[#This Row],[Guariti]]-V61</f>
        <v>1109</v>
      </c>
      <c r="AE62" s="17">
        <f>Tabella2[[#This Row],[Deceduti]]-W61</f>
        <v>837</v>
      </c>
      <c r="AF62" s="17">
        <f>Tabella2[[#This Row],[Cumulata]]-Y61</f>
        <v>4053</v>
      </c>
    </row>
    <row r="63" spans="1:32" x14ac:dyDescent="0.3">
      <c r="A63" s="1">
        <v>43922</v>
      </c>
      <c r="B63">
        <v>3456</v>
      </c>
      <c r="C63">
        <v>864</v>
      </c>
      <c r="D63">
        <v>8470</v>
      </c>
      <c r="E63">
        <v>540</v>
      </c>
      <c r="F63">
        <v>2645</v>
      </c>
      <c r="G63">
        <v>25765</v>
      </c>
      <c r="H63">
        <v>2595</v>
      </c>
      <c r="I63">
        <v>1206</v>
      </c>
      <c r="J63">
        <v>8224</v>
      </c>
      <c r="K63">
        <v>11489</v>
      </c>
      <c r="L63">
        <v>4432</v>
      </c>
      <c r="M63">
        <v>2758</v>
      </c>
      <c r="N63">
        <v>1211</v>
      </c>
      <c r="O63">
        <v>131</v>
      </c>
      <c r="P63">
        <v>1756</v>
      </c>
      <c r="Q63">
        <v>1976</v>
      </c>
      <c r="R63">
        <v>225</v>
      </c>
      <c r="S63">
        <v>610</v>
      </c>
      <c r="T63">
        <v>1544</v>
      </c>
      <c r="U63">
        <v>675</v>
      </c>
      <c r="V63" s="19">
        <f>'Dati GitHub protezione civile'!J39</f>
        <v>16847</v>
      </c>
      <c r="W63" s="20">
        <f>'Dati GitHub protezione civile'!K39</f>
        <v>13155</v>
      </c>
      <c r="X63">
        <f>SUM(Tabella2[[#This Row],[Marche]:[Sardegna]])</f>
        <v>80572</v>
      </c>
      <c r="Y63">
        <f>Tabella2[[#This Row],[Guariti]]+Tabella2[[#This Row],[Deceduti]]+Tabella2[[#This Row],[Totale positivi]]</f>
        <v>110574</v>
      </c>
      <c r="Z63" s="15">
        <f>Tabella2[[#This Row],[Guariti]]/Tabella2[[#This Row],[Cumulata]]</f>
        <v>0.1523595058512851</v>
      </c>
      <c r="AA63" s="15">
        <f>Tabella2[[#This Row],[Deceduti]]/Tabella2[[#This Row],[Cumulata]]</f>
        <v>0.11897010147050843</v>
      </c>
      <c r="AB63" s="15">
        <f>Tabella2[[#This Row],[Totale positivi]]/Tabella2[[#This Row],[Cumulata]]</f>
        <v>0.72867039267820644</v>
      </c>
      <c r="AC63" s="17">
        <f>Tabella2[[#This Row],[Totale positivi]]-X62</f>
        <v>2937</v>
      </c>
      <c r="AD63" s="17">
        <f>Tabella2[[#This Row],[Guariti]]-V62</f>
        <v>1118</v>
      </c>
      <c r="AE63" s="17">
        <f>Tabella2[[#This Row],[Deceduti]]-W62</f>
        <v>727</v>
      </c>
      <c r="AF63" s="17">
        <f>Tabella2[[#This Row],[Cumulata]]-Y62</f>
        <v>4782</v>
      </c>
    </row>
    <row r="64" spans="1:32" x14ac:dyDescent="0.3">
      <c r="A64" s="1">
        <v>43923</v>
      </c>
      <c r="B64">
        <v>3555</v>
      </c>
      <c r="C64">
        <v>885</v>
      </c>
      <c r="D64">
        <v>8799</v>
      </c>
      <c r="E64">
        <v>556</v>
      </c>
      <c r="F64">
        <v>2660</v>
      </c>
      <c r="G64">
        <v>25876</v>
      </c>
      <c r="H64">
        <v>2747</v>
      </c>
      <c r="I64">
        <v>1294</v>
      </c>
      <c r="J64">
        <v>8578</v>
      </c>
      <c r="K64">
        <v>11859</v>
      </c>
      <c r="L64">
        <v>4789</v>
      </c>
      <c r="M64">
        <v>2879</v>
      </c>
      <c r="N64">
        <v>1251</v>
      </c>
      <c r="O64">
        <v>133</v>
      </c>
      <c r="P64">
        <v>1864</v>
      </c>
      <c r="Q64">
        <v>2140</v>
      </c>
      <c r="R64">
        <v>233</v>
      </c>
      <c r="S64">
        <v>627</v>
      </c>
      <c r="T64">
        <v>1606</v>
      </c>
      <c r="U64">
        <v>718</v>
      </c>
      <c r="V64" s="19">
        <f>'Dati GitHub protezione civile'!J40</f>
        <v>18278</v>
      </c>
      <c r="W64" s="20">
        <f>'Dati GitHub protezione civile'!K40</f>
        <v>13915</v>
      </c>
      <c r="X64">
        <f>SUM(Tabella2[[#This Row],[Marche]:[Sardegna]])</f>
        <v>83049</v>
      </c>
      <c r="Y64">
        <f>Tabella2[[#This Row],[Guariti]]+Tabella2[[#This Row],[Deceduti]]+Tabella2[[#This Row],[Totale positivi]]</f>
        <v>115242</v>
      </c>
      <c r="Z64" s="15">
        <f>Tabella2[[#This Row],[Guariti]]/Tabella2[[#This Row],[Cumulata]]</f>
        <v>0.158605369570122</v>
      </c>
      <c r="AA64" s="15">
        <f>Tabella2[[#This Row],[Deceduti]]/Tabella2[[#This Row],[Cumulata]]</f>
        <v>0.12074590860970827</v>
      </c>
      <c r="AB64" s="15">
        <f>Tabella2[[#This Row],[Totale positivi]]/Tabella2[[#This Row],[Cumulata]]</f>
        <v>0.7206487218201697</v>
      </c>
      <c r="AC64" s="17">
        <f>Tabella2[[#This Row],[Totale positivi]]-X63</f>
        <v>2477</v>
      </c>
      <c r="AD64" s="17">
        <f>Tabella2[[#This Row],[Guariti]]-V63</f>
        <v>1431</v>
      </c>
      <c r="AE64" s="17">
        <f>Tabella2[[#This Row],[Deceduti]]-W63</f>
        <v>760</v>
      </c>
      <c r="AF64" s="17">
        <f>Tabella2[[#This Row],[Cumulata]]-Y63</f>
        <v>4668</v>
      </c>
    </row>
    <row r="65" spans="1:32" x14ac:dyDescent="0.3">
      <c r="A65" s="1">
        <v>43924</v>
      </c>
      <c r="B65">
        <v>3631</v>
      </c>
      <c r="C65">
        <v>920</v>
      </c>
      <c r="D65">
        <v>9130</v>
      </c>
      <c r="E65">
        <v>560</v>
      </c>
      <c r="F65">
        <v>2746</v>
      </c>
      <c r="G65">
        <v>26189</v>
      </c>
      <c r="H65">
        <v>2868</v>
      </c>
      <c r="I65">
        <v>1324</v>
      </c>
      <c r="J65">
        <v>8861</v>
      </c>
      <c r="K65">
        <v>12178</v>
      </c>
      <c r="L65">
        <v>4909</v>
      </c>
      <c r="M65">
        <v>3009</v>
      </c>
      <c r="N65">
        <v>1301</v>
      </c>
      <c r="O65">
        <v>144</v>
      </c>
      <c r="P65">
        <v>1949</v>
      </c>
      <c r="Q65">
        <v>2352</v>
      </c>
      <c r="R65">
        <v>247</v>
      </c>
      <c r="S65">
        <v>662</v>
      </c>
      <c r="T65">
        <v>1664</v>
      </c>
      <c r="U65">
        <v>744</v>
      </c>
      <c r="V65" s="19">
        <f>'Dati GitHub protezione civile'!J41</f>
        <v>19758</v>
      </c>
      <c r="W65" s="20">
        <f>'Dati GitHub protezione civile'!K41</f>
        <v>14681</v>
      </c>
      <c r="X65">
        <f>SUM(Tabella2[[#This Row],[Marche]:[Sardegna]])</f>
        <v>85388</v>
      </c>
      <c r="Y65">
        <f>Tabella2[[#This Row],[Guariti]]+Tabella2[[#This Row],[Deceduti]]+Tabella2[[#This Row],[Totale positivi]]</f>
        <v>119827</v>
      </c>
      <c r="Z65" s="15">
        <f>Tabella2[[#This Row],[Guariti]]/Tabella2[[#This Row],[Cumulata]]</f>
        <v>0.16488771311974765</v>
      </c>
      <c r="AA65" s="15">
        <f>Tabella2[[#This Row],[Deceduti]]/Tabella2[[#This Row],[Cumulata]]</f>
        <v>0.1225182972118137</v>
      </c>
      <c r="AB65" s="15">
        <f>Tabella2[[#This Row],[Totale positivi]]/Tabella2[[#This Row],[Cumulata]]</f>
        <v>0.71259398966843868</v>
      </c>
      <c r="AC65" s="17">
        <f>Tabella2[[#This Row],[Totale positivi]]-X64</f>
        <v>2339</v>
      </c>
      <c r="AD65" s="17">
        <f>Tabella2[[#This Row],[Guariti]]-V64</f>
        <v>1480</v>
      </c>
      <c r="AE65" s="17">
        <f>Tabella2[[#This Row],[Deceduti]]-W64</f>
        <v>766</v>
      </c>
      <c r="AF65" s="17">
        <f>Tabella2[[#This Row],[Cumulata]]-Y64</f>
        <v>4585</v>
      </c>
    </row>
    <row r="66" spans="1:32" x14ac:dyDescent="0.3">
      <c r="A66" s="1">
        <v>43925</v>
      </c>
      <c r="B66">
        <v>3497</v>
      </c>
      <c r="C66">
        <v>927</v>
      </c>
      <c r="D66">
        <v>9693</v>
      </c>
      <c r="E66">
        <v>560</v>
      </c>
      <c r="F66">
        <v>2894</v>
      </c>
      <c r="G66">
        <v>27220</v>
      </c>
      <c r="H66">
        <v>2954</v>
      </c>
      <c r="I66">
        <v>1336</v>
      </c>
      <c r="J66">
        <v>9093</v>
      </c>
      <c r="K66">
        <v>12523</v>
      </c>
      <c r="L66">
        <v>5054</v>
      </c>
      <c r="M66">
        <v>3106</v>
      </c>
      <c r="N66">
        <v>1356</v>
      </c>
      <c r="O66">
        <v>171</v>
      </c>
      <c r="P66">
        <v>1973</v>
      </c>
      <c r="Q66">
        <v>2496</v>
      </c>
      <c r="R66">
        <v>244</v>
      </c>
      <c r="S66">
        <v>662</v>
      </c>
      <c r="T66">
        <v>1726</v>
      </c>
      <c r="U66">
        <v>789</v>
      </c>
      <c r="V66" s="19">
        <f>'Dati GitHub protezione civile'!J42</f>
        <v>20996</v>
      </c>
      <c r="W66" s="20">
        <f>'Dati GitHub protezione civile'!K42</f>
        <v>15362</v>
      </c>
      <c r="X66">
        <f>SUM(Tabella2[[#This Row],[Marche]:[Sardegna]])</f>
        <v>88274</v>
      </c>
      <c r="Y66">
        <f>Tabella2[[#This Row],[Guariti]]+Tabella2[[#This Row],[Deceduti]]+Tabella2[[#This Row],[Totale positivi]]</f>
        <v>124632</v>
      </c>
      <c r="Z66" s="15">
        <f>Tabella2[[#This Row],[Guariti]]/Tabella2[[#This Row],[Cumulata]]</f>
        <v>0.16846395789203414</v>
      </c>
      <c r="AA66" s="15">
        <f>Tabella2[[#This Row],[Deceduti]]/Tabella2[[#This Row],[Cumulata]]</f>
        <v>0.12325887412542526</v>
      </c>
      <c r="AB66" s="15">
        <f>Tabella2[[#This Row],[Totale positivi]]/Tabella2[[#This Row],[Cumulata]]</f>
        <v>0.70827716798254059</v>
      </c>
      <c r="AC66" s="17">
        <f>Tabella2[[#This Row],[Totale positivi]]-X65</f>
        <v>2886</v>
      </c>
      <c r="AD66" s="17">
        <f>Tabella2[[#This Row],[Guariti]]-V65</f>
        <v>1238</v>
      </c>
      <c r="AE66" s="17">
        <f>Tabella2[[#This Row],[Deceduti]]-W65</f>
        <v>681</v>
      </c>
      <c r="AF66" s="17">
        <f>Tabella2[[#This Row],[Cumulata]]-Y65</f>
        <v>4805</v>
      </c>
    </row>
    <row r="67" spans="1:32" x14ac:dyDescent="0.3">
      <c r="A67" s="1">
        <v>43926</v>
      </c>
      <c r="B67">
        <v>3578</v>
      </c>
      <c r="C67">
        <v>898</v>
      </c>
      <c r="D67">
        <v>10177</v>
      </c>
      <c r="E67">
        <v>576</v>
      </c>
      <c r="F67">
        <v>3093</v>
      </c>
      <c r="G67">
        <v>28124</v>
      </c>
      <c r="H67">
        <v>3021</v>
      </c>
      <c r="I67">
        <v>1363</v>
      </c>
      <c r="J67">
        <v>9409</v>
      </c>
      <c r="K67">
        <v>12837</v>
      </c>
      <c r="L67">
        <v>5185</v>
      </c>
      <c r="M67">
        <v>3186</v>
      </c>
      <c r="N67">
        <v>1420</v>
      </c>
      <c r="O67">
        <v>187</v>
      </c>
      <c r="P67">
        <v>2022</v>
      </c>
      <c r="Q67">
        <v>2621</v>
      </c>
      <c r="R67">
        <v>254</v>
      </c>
      <c r="S67">
        <v>706</v>
      </c>
      <c r="T67">
        <v>1774</v>
      </c>
      <c r="U67">
        <v>815</v>
      </c>
      <c r="V67" s="19">
        <f>'Dati GitHub protezione civile'!J43</f>
        <v>21815</v>
      </c>
      <c r="W67" s="20">
        <f>'Dati GitHub protezione civile'!K43</f>
        <v>15887</v>
      </c>
      <c r="X67">
        <f>SUM(Tabella2[[#This Row],[Marche]:[Sardegna]])</f>
        <v>91246</v>
      </c>
      <c r="Y67">
        <f>Tabella2[[#This Row],[Guariti]]+Tabella2[[#This Row],[Deceduti]]+Tabella2[[#This Row],[Totale positivi]]</f>
        <v>128948</v>
      </c>
      <c r="Z67" s="15">
        <f>Tabella2[[#This Row],[Guariti]]/Tabella2[[#This Row],[Cumulata]]</f>
        <v>0.16917672239972703</v>
      </c>
      <c r="AA67" s="15">
        <f>Tabella2[[#This Row],[Deceduti]]/Tabella2[[#This Row],[Cumulata]]</f>
        <v>0.12320470267084406</v>
      </c>
      <c r="AB67" s="15">
        <f>Tabella2[[#This Row],[Totale positivi]]/Tabella2[[#This Row],[Cumulata]]</f>
        <v>0.70761857492942892</v>
      </c>
      <c r="AC67" s="17">
        <f>Tabella2[[#This Row],[Totale positivi]]-X66</f>
        <v>2972</v>
      </c>
      <c r="AD67" s="17">
        <f>Tabella2[[#This Row],[Guariti]]-V66</f>
        <v>819</v>
      </c>
      <c r="AE67" s="17">
        <f>Tabella2[[#This Row],[Deceduti]]-W66</f>
        <v>525</v>
      </c>
      <c r="AF67" s="17">
        <f>Tabella2[[#This Row],[Cumulata]]-Y66</f>
        <v>4316</v>
      </c>
    </row>
    <row r="68" spans="1:32" x14ac:dyDescent="0.3">
      <c r="A68" s="1">
        <v>43927</v>
      </c>
      <c r="B68" s="20">
        <v>3706</v>
      </c>
      <c r="C68" s="19">
        <v>872</v>
      </c>
      <c r="D68" s="19">
        <v>10545</v>
      </c>
      <c r="E68" s="19">
        <v>567</v>
      </c>
      <c r="F68" s="20">
        <v>3117</v>
      </c>
      <c r="G68" s="19">
        <v>28469</v>
      </c>
      <c r="H68">
        <v>3098</v>
      </c>
      <c r="I68" s="19">
        <v>1396</v>
      </c>
      <c r="J68" s="19">
        <v>9722</v>
      </c>
      <c r="K68" s="19">
        <v>13051</v>
      </c>
      <c r="L68" s="19">
        <v>5301</v>
      </c>
      <c r="M68" s="20">
        <v>3300</v>
      </c>
      <c r="N68" s="19">
        <v>1425</v>
      </c>
      <c r="O68" s="19">
        <v>187</v>
      </c>
      <c r="P68" s="19">
        <v>2115</v>
      </c>
      <c r="Q68" s="19">
        <v>2698</v>
      </c>
      <c r="R68" s="19">
        <v>262</v>
      </c>
      <c r="S68" s="19">
        <v>722</v>
      </c>
      <c r="T68" s="19">
        <v>1815</v>
      </c>
      <c r="U68" s="19">
        <v>819</v>
      </c>
      <c r="V68" s="19">
        <f>'Dati GitHub protezione civile'!J44</f>
        <v>22837</v>
      </c>
      <c r="W68" s="20">
        <f>'Dati GitHub protezione civile'!K44</f>
        <v>16523</v>
      </c>
      <c r="X68" s="16">
        <f>SUM(Tabella2[[#This Row],[Marche]:[Sardegna]])</f>
        <v>93187</v>
      </c>
      <c r="Y68" s="16">
        <f>Tabella2[[#This Row],[Guariti]]+Tabella2[[#This Row],[Deceduti]]+Tabella2[[#This Row],[Totale positivi]]</f>
        <v>132547</v>
      </c>
      <c r="Z68" s="15">
        <f>Tabella2[[#This Row],[Guariti]]/Tabella2[[#This Row],[Cumulata]]</f>
        <v>0.17229360151493434</v>
      </c>
      <c r="AA68" s="15">
        <f>Tabella2[[#This Row],[Deceduti]]/Tabella2[[#This Row],[Cumulata]]</f>
        <v>0.12465766860057187</v>
      </c>
      <c r="AB68" s="15">
        <f>Tabella2[[#This Row],[Totale positivi]]/Tabella2[[#This Row],[Cumulata]]</f>
        <v>0.70304872988449385</v>
      </c>
      <c r="AC68" s="17">
        <f>Tabella2[[#This Row],[Totale positivi]]-X67</f>
        <v>1941</v>
      </c>
      <c r="AD68" s="17">
        <f>Tabella2[[#This Row],[Guariti]]-V67</f>
        <v>1022</v>
      </c>
      <c r="AE68" s="17">
        <f>Tabella2[[#This Row],[Deceduti]]-W67</f>
        <v>636</v>
      </c>
      <c r="AF68" s="17">
        <f>Tabella2[[#This Row],[Cumulata]]-Y67</f>
        <v>3599</v>
      </c>
    </row>
    <row r="69" spans="1:32" x14ac:dyDescent="0.3">
      <c r="A69" s="1">
        <v>43928</v>
      </c>
      <c r="B69" s="19">
        <v>3738</v>
      </c>
      <c r="C69" s="19">
        <v>846</v>
      </c>
      <c r="D69">
        <v>10704</v>
      </c>
      <c r="E69" s="19">
        <v>593</v>
      </c>
      <c r="F69" s="19">
        <v>3212</v>
      </c>
      <c r="G69" s="19">
        <v>28343</v>
      </c>
      <c r="H69">
        <v>3191</v>
      </c>
      <c r="I69" s="19">
        <v>1379</v>
      </c>
      <c r="J69" s="20">
        <v>9965</v>
      </c>
      <c r="K69" s="19">
        <v>13048</v>
      </c>
      <c r="L69" s="19">
        <v>5427</v>
      </c>
      <c r="M69" s="19">
        <v>3365</v>
      </c>
      <c r="N69" s="19">
        <v>1491</v>
      </c>
      <c r="O69" s="19">
        <v>185</v>
      </c>
      <c r="P69" s="19">
        <v>2137</v>
      </c>
      <c r="Q69" s="19">
        <v>2765</v>
      </c>
      <c r="R69" s="19">
        <v>265</v>
      </c>
      <c r="S69" s="19">
        <v>733</v>
      </c>
      <c r="T69" s="19">
        <v>1859</v>
      </c>
      <c r="U69" s="19">
        <v>821</v>
      </c>
      <c r="V69" s="19">
        <v>24392</v>
      </c>
      <c r="W69" s="20">
        <v>17127</v>
      </c>
      <c r="X69" s="16">
        <f>SUM(Tabella2[[#This Row],[Marche]:[Sardegna]])</f>
        <v>94067</v>
      </c>
      <c r="Y69" s="16">
        <f>Tabella2[[#This Row],[Guariti]]+Tabella2[[#This Row],[Deceduti]]+Tabella2[[#This Row],[Totale positivi]]</f>
        <v>135586</v>
      </c>
      <c r="Z69" s="15">
        <f>Tabella2[[#This Row],[Guariti]]/Tabella2[[#This Row],[Cumulata]]</f>
        <v>0.17990057970586934</v>
      </c>
      <c r="AA69" s="15">
        <f>Tabella2[[#This Row],[Deceduti]]/Tabella2[[#This Row],[Cumulata]]</f>
        <v>0.12631835145221484</v>
      </c>
      <c r="AB69" s="15">
        <f>Tabella2[[#This Row],[Totale positivi]]/Tabella2[[#This Row],[Cumulata]]</f>
        <v>0.69378106884191582</v>
      </c>
      <c r="AC69" s="17">
        <f>Tabella2[[#This Row],[Totale positivi]]-X68</f>
        <v>880</v>
      </c>
      <c r="AD69" s="17">
        <f>Tabella2[[#This Row],[Guariti]]-V68</f>
        <v>1555</v>
      </c>
      <c r="AE69" s="17">
        <f>Tabella2[[#This Row],[Deceduti]]-W68</f>
        <v>604</v>
      </c>
      <c r="AF69" s="17">
        <f>Tabella2[[#This Row],[Cumulata]]-Y68</f>
        <v>3039</v>
      </c>
    </row>
    <row r="70" spans="1:32" x14ac:dyDescent="0.3">
      <c r="A70" s="1">
        <v>43929</v>
      </c>
      <c r="B70" s="19">
        <v>3562</v>
      </c>
      <c r="C70" s="19">
        <v>823</v>
      </c>
      <c r="D70" s="19">
        <v>10989</v>
      </c>
      <c r="E70" s="19">
        <v>606</v>
      </c>
      <c r="F70" s="19">
        <v>3245</v>
      </c>
      <c r="G70" s="19">
        <v>28545</v>
      </c>
      <c r="H70">
        <v>3221</v>
      </c>
      <c r="I70" s="19">
        <v>1415</v>
      </c>
      <c r="J70" s="19">
        <v>10171</v>
      </c>
      <c r="K70" s="19">
        <v>13110</v>
      </c>
      <c r="L70" s="19">
        <v>5557</v>
      </c>
      <c r="M70" s="19">
        <v>3448</v>
      </c>
      <c r="N70" s="19">
        <v>1534</v>
      </c>
      <c r="O70" s="19">
        <v>181</v>
      </c>
      <c r="P70" s="19">
        <v>2238</v>
      </c>
      <c r="Q70" s="19">
        <v>2859</v>
      </c>
      <c r="R70" s="19">
        <v>270</v>
      </c>
      <c r="S70" s="19">
        <v>755</v>
      </c>
      <c r="T70" s="19">
        <v>1893</v>
      </c>
      <c r="U70" s="19">
        <v>840</v>
      </c>
      <c r="V70" s="19">
        <v>26491</v>
      </c>
      <c r="W70" s="20">
        <v>17669</v>
      </c>
      <c r="X70" s="16">
        <f>SUM(Tabella2[[#This Row],[Marche]:[Sardegna]])</f>
        <v>95262</v>
      </c>
      <c r="Y70" s="16">
        <f>Tabella2[[#This Row],[Guariti]]+Tabella2[[#This Row],[Deceduti]]+Tabella2[[#This Row],[Totale positivi]]</f>
        <v>139422</v>
      </c>
      <c r="Z70" s="15">
        <f>Tabella2[[#This Row],[Guariti]]/Tabella2[[#This Row],[Cumulata]]</f>
        <v>0.19000588142473929</v>
      </c>
      <c r="AA70" s="15">
        <f>Tabella2[[#This Row],[Deceduti]]/Tabella2[[#This Row],[Cumulata]]</f>
        <v>0.12673035819311157</v>
      </c>
      <c r="AB70" s="15">
        <f>Tabella2[[#This Row],[Totale positivi]]/Tabella2[[#This Row],[Cumulata]]</f>
        <v>0.6832637603821492</v>
      </c>
      <c r="AC70" s="17">
        <f>Tabella2[[#This Row],[Totale positivi]]-X69</f>
        <v>1195</v>
      </c>
      <c r="AD70" s="17">
        <f>Tabella2[[#This Row],[Guariti]]-V69</f>
        <v>2099</v>
      </c>
      <c r="AE70" s="17">
        <f>Tabella2[[#This Row],[Deceduti]]-W69</f>
        <v>542</v>
      </c>
      <c r="AF70" s="17">
        <f>Tabella2[[#This Row],[Cumulata]]-Y69</f>
        <v>3836</v>
      </c>
    </row>
    <row r="71" spans="1:32" x14ac:dyDescent="0.3">
      <c r="A71" s="1">
        <v>43930</v>
      </c>
      <c r="B71">
        <v>3401</v>
      </c>
      <c r="C71">
        <v>792</v>
      </c>
      <c r="D71">
        <v>11336</v>
      </c>
      <c r="E71">
        <v>609</v>
      </c>
      <c r="F71">
        <v>3253</v>
      </c>
      <c r="G71">
        <v>29074</v>
      </c>
      <c r="H71">
        <v>3293</v>
      </c>
      <c r="I71">
        <v>1390</v>
      </c>
      <c r="J71">
        <v>10449</v>
      </c>
      <c r="K71">
        <v>13258</v>
      </c>
      <c r="L71">
        <v>5703</v>
      </c>
      <c r="M71">
        <v>3532</v>
      </c>
      <c r="N71">
        <v>1566</v>
      </c>
      <c r="O71">
        <v>189</v>
      </c>
      <c r="P71">
        <v>2301</v>
      </c>
      <c r="Q71">
        <v>2873</v>
      </c>
      <c r="R71">
        <v>275</v>
      </c>
      <c r="S71">
        <v>765</v>
      </c>
      <c r="T71">
        <v>1942</v>
      </c>
      <c r="U71">
        <v>876</v>
      </c>
      <c r="V71">
        <v>28470</v>
      </c>
      <c r="W71">
        <v>18279</v>
      </c>
      <c r="X71" s="16">
        <f>SUM(Tabella2[[#This Row],[Marche]:[Sardegna]])</f>
        <v>96877</v>
      </c>
      <c r="Y71" s="16">
        <f>Tabella2[[#This Row],[Guariti]]+Tabella2[[#This Row],[Deceduti]]+Tabella2[[#This Row],[Totale positivi]]</f>
        <v>143626</v>
      </c>
      <c r="Z71" s="15">
        <f>Tabella2[[#This Row],[Guariti]]/Tabella2[[#This Row],[Cumulata]]</f>
        <v>0.19822316293707268</v>
      </c>
      <c r="AA71" s="15">
        <f>Tabella2[[#This Row],[Deceduti]]/Tabella2[[#This Row],[Cumulata]]</f>
        <v>0.12726804339047249</v>
      </c>
      <c r="AB71" s="15">
        <f>Tabella2[[#This Row],[Totale positivi]]/Tabella2[[#This Row],[Cumulata]]</f>
        <v>0.67450879367245486</v>
      </c>
      <c r="AC71" s="17">
        <f>Tabella2[[#This Row],[Totale positivi]]-X70</f>
        <v>1615</v>
      </c>
      <c r="AD71" s="17">
        <f>Tabella2[[#This Row],[Guariti]]-V70</f>
        <v>1979</v>
      </c>
      <c r="AE71" s="17">
        <f>Tabella2[[#This Row],[Deceduti]]-W70</f>
        <v>610</v>
      </c>
      <c r="AF71" s="17">
        <f>Tabella2[[#This Row],[Cumulata]]-Y70</f>
        <v>4204</v>
      </c>
    </row>
    <row r="72" spans="1:32" x14ac:dyDescent="0.3">
      <c r="A72" s="1">
        <v>43931</v>
      </c>
      <c r="B72" s="20">
        <v>3316</v>
      </c>
      <c r="C72" s="19">
        <v>752</v>
      </c>
      <c r="D72" s="19">
        <v>11576</v>
      </c>
      <c r="E72" s="19">
        <v>602</v>
      </c>
      <c r="F72" s="19">
        <v>3301</v>
      </c>
      <c r="G72" s="19">
        <v>29530</v>
      </c>
      <c r="H72">
        <v>3311</v>
      </c>
      <c r="I72" s="19">
        <v>1398</v>
      </c>
      <c r="J72" s="19">
        <v>10647</v>
      </c>
      <c r="K72" s="19">
        <v>13350</v>
      </c>
      <c r="L72" s="19">
        <v>5822</v>
      </c>
      <c r="M72" s="19">
        <v>3633</v>
      </c>
      <c r="N72" s="19">
        <v>1635</v>
      </c>
      <c r="O72" s="19">
        <v>193</v>
      </c>
      <c r="P72" s="19">
        <v>2336</v>
      </c>
      <c r="Q72" s="19">
        <v>2963</v>
      </c>
      <c r="R72" s="19">
        <v>279</v>
      </c>
      <c r="S72" s="19">
        <v>786</v>
      </c>
      <c r="T72" s="19">
        <v>1967</v>
      </c>
      <c r="U72" s="19">
        <v>876</v>
      </c>
      <c r="V72" s="19">
        <v>30455</v>
      </c>
      <c r="W72" s="20">
        <v>18849</v>
      </c>
      <c r="X72" s="16">
        <f>SUM(Tabella2[[#This Row],[Marche]:[Sardegna]])</f>
        <v>98273</v>
      </c>
      <c r="Y72" s="16">
        <f>Tabella2[[#This Row],[Guariti]]+Tabella2[[#This Row],[Deceduti]]+Tabella2[[#This Row],[Totale positivi]]</f>
        <v>147577</v>
      </c>
      <c r="Z72" s="15">
        <f>Tabella2[[#This Row],[Guariti]]/Tabella2[[#This Row],[Cumulata]]</f>
        <v>0.20636684578220182</v>
      </c>
      <c r="AA72" s="15">
        <f>Tabella2[[#This Row],[Deceduti]]/Tabella2[[#This Row],[Cumulata]]</f>
        <v>0.12772315469212683</v>
      </c>
      <c r="AB72" s="15">
        <f>Tabella2[[#This Row],[Totale positivi]]/Tabella2[[#This Row],[Cumulata]]</f>
        <v>0.66590999952567131</v>
      </c>
      <c r="AC72" s="17">
        <f>Tabella2[[#This Row],[Totale positivi]]-X71</f>
        <v>1396</v>
      </c>
      <c r="AD72" s="17">
        <f>Tabella2[[#This Row],[Guariti]]-V71</f>
        <v>1985</v>
      </c>
      <c r="AE72" s="17">
        <f>Tabella2[[#This Row],[Deceduti]]-W71</f>
        <v>570</v>
      </c>
      <c r="AF72" s="17">
        <f>Tabella2[[#This Row],[Cumulata]]-Y71</f>
        <v>3951</v>
      </c>
    </row>
    <row r="73" spans="1:32" x14ac:dyDescent="0.3">
      <c r="A73" s="1">
        <v>43932</v>
      </c>
      <c r="B73" s="19">
        <v>3231</v>
      </c>
      <c r="C73" s="19">
        <v>723</v>
      </c>
      <c r="D73" s="19">
        <v>12170</v>
      </c>
      <c r="E73" s="19">
        <v>590</v>
      </c>
      <c r="F73" s="19">
        <v>3333</v>
      </c>
      <c r="G73" s="19">
        <v>30258</v>
      </c>
      <c r="H73">
        <v>3333</v>
      </c>
      <c r="I73" s="19">
        <v>1382</v>
      </c>
      <c r="J73" s="19">
        <v>10749</v>
      </c>
      <c r="K73" s="19">
        <v>13495</v>
      </c>
      <c r="L73" s="19">
        <v>5992</v>
      </c>
      <c r="M73" s="19">
        <v>3730</v>
      </c>
      <c r="N73" s="19">
        <v>1724</v>
      </c>
      <c r="O73" s="19">
        <v>193</v>
      </c>
      <c r="P73" s="19">
        <v>2402</v>
      </c>
      <c r="Q73" s="19">
        <v>3002</v>
      </c>
      <c r="R73" s="19">
        <v>281</v>
      </c>
      <c r="S73" s="19">
        <v>792</v>
      </c>
      <c r="T73" s="19">
        <v>2001</v>
      </c>
      <c r="U73" s="19">
        <v>888</v>
      </c>
      <c r="V73" s="19">
        <v>32534</v>
      </c>
      <c r="W73" s="20">
        <v>19468</v>
      </c>
      <c r="X73" s="16">
        <f>SUM(Tabella2[[#This Row],[Marche]:[Sardegna]])</f>
        <v>100269</v>
      </c>
      <c r="Y73" s="16">
        <f>Tabella2[[#This Row],[Guariti]]+Tabella2[[#This Row],[Deceduti]]+Tabella2[[#This Row],[Totale positivi]]</f>
        <v>152271</v>
      </c>
      <c r="Z73" s="15">
        <f>Tabella2[[#This Row],[Guariti]]/Tabella2[[#This Row],[Cumulata]]</f>
        <v>0.21365854299242798</v>
      </c>
      <c r="AA73" s="15">
        <f>Tabella2[[#This Row],[Deceduti]]/Tabella2[[#This Row],[Cumulata]]</f>
        <v>0.12785100248898346</v>
      </c>
      <c r="AB73" s="15">
        <f>Tabella2[[#This Row],[Totale positivi]]/Tabella2[[#This Row],[Cumulata]]</f>
        <v>0.65849045451858856</v>
      </c>
      <c r="AC73" s="17">
        <f>Tabella2[[#This Row],[Totale positivi]]-X72</f>
        <v>1996</v>
      </c>
      <c r="AD73" s="17">
        <f>Tabella2[[#This Row],[Guariti]]-V72</f>
        <v>2079</v>
      </c>
      <c r="AE73" s="17">
        <f>Tabella2[[#This Row],[Deceduti]]-W72</f>
        <v>619</v>
      </c>
      <c r="AF73" s="17">
        <f>Tabella2[[#This Row],[Cumulata]]-Y72</f>
        <v>4694</v>
      </c>
    </row>
    <row r="74" spans="1:32" x14ac:dyDescent="0.3">
      <c r="A74" s="1">
        <v>43933</v>
      </c>
      <c r="B74" s="19">
        <v>3114</v>
      </c>
      <c r="C74" s="19">
        <v>687</v>
      </c>
      <c r="D74" s="19">
        <v>12505</v>
      </c>
      <c r="E74" s="19">
        <v>588</v>
      </c>
      <c r="F74" s="19">
        <v>3333</v>
      </c>
      <c r="G74" s="19">
        <v>31265</v>
      </c>
      <c r="H74">
        <v>3597</v>
      </c>
      <c r="I74" s="19">
        <v>1326</v>
      </c>
      <c r="J74" s="19">
        <v>10729</v>
      </c>
      <c r="K74" s="19">
        <v>13672</v>
      </c>
      <c r="L74" s="19">
        <v>6162</v>
      </c>
      <c r="M74" s="19">
        <v>3817</v>
      </c>
      <c r="N74" s="19">
        <v>1742</v>
      </c>
      <c r="O74" s="19">
        <v>202</v>
      </c>
      <c r="P74" s="19">
        <v>2452</v>
      </c>
      <c r="Q74" s="19">
        <v>3057</v>
      </c>
      <c r="R74" s="19">
        <v>277</v>
      </c>
      <c r="S74" s="19">
        <v>795</v>
      </c>
      <c r="T74" s="19">
        <v>2030</v>
      </c>
      <c r="U74" s="19">
        <v>903</v>
      </c>
      <c r="V74" s="20">
        <v>34211</v>
      </c>
      <c r="W74" s="20">
        <v>19899</v>
      </c>
      <c r="X74" s="16">
        <f>SUM(Tabella2[[#This Row],[Marche]:[Sardegna]])</f>
        <v>102253</v>
      </c>
      <c r="Y74" s="16">
        <f>Tabella2[[#This Row],[Guariti]]+Tabella2[[#This Row],[Deceduti]]+Tabella2[[#This Row],[Totale positivi]]</f>
        <v>156363</v>
      </c>
      <c r="Z74" s="15">
        <f>Tabella2[[#This Row],[Guariti]]/Tabella2[[#This Row],[Cumulata]]</f>
        <v>0.21879216950301542</v>
      </c>
      <c r="AA74" s="15">
        <f>Tabella2[[#This Row],[Deceduti]]/Tabella2[[#This Row],[Cumulata]]</f>
        <v>0.12726156443659944</v>
      </c>
      <c r="AB74" s="15">
        <f>Tabella2[[#This Row],[Totale positivi]]/Tabella2[[#This Row],[Cumulata]]</f>
        <v>0.65394626606038508</v>
      </c>
      <c r="AC74" s="17">
        <f>Tabella2[[#This Row],[Totale positivi]]-X73</f>
        <v>1984</v>
      </c>
      <c r="AD74" s="17">
        <f>Tabella2[[#This Row],[Guariti]]-V73</f>
        <v>1677</v>
      </c>
      <c r="AE74" s="17">
        <f>Tabella2[[#This Row],[Deceduti]]-W73</f>
        <v>431</v>
      </c>
      <c r="AF74" s="17">
        <f>Tabella2[[#This Row],[Cumulata]]-Y73</f>
        <v>4092</v>
      </c>
    </row>
    <row r="75" spans="1:32" x14ac:dyDescent="0.3">
      <c r="A75" s="1">
        <v>43934</v>
      </c>
      <c r="B75" s="19">
        <v>3080</v>
      </c>
      <c r="C75" s="19">
        <v>625</v>
      </c>
      <c r="D75" s="19">
        <v>12765</v>
      </c>
      <c r="E75" s="19">
        <v>582</v>
      </c>
      <c r="F75" s="19">
        <v>3365</v>
      </c>
      <c r="G75" s="19">
        <v>31935</v>
      </c>
      <c r="H75">
        <v>3617</v>
      </c>
      <c r="I75" s="19">
        <v>1307</v>
      </c>
      <c r="J75" s="19">
        <v>10766</v>
      </c>
      <c r="K75" s="19">
        <v>13818</v>
      </c>
      <c r="L75" s="19">
        <v>6257</v>
      </c>
      <c r="M75" s="19">
        <v>3920</v>
      </c>
      <c r="N75" s="19">
        <v>1778</v>
      </c>
      <c r="O75" s="19">
        <v>202</v>
      </c>
      <c r="P75" s="19">
        <v>2512</v>
      </c>
      <c r="Q75" s="19">
        <v>3062</v>
      </c>
      <c r="R75" s="19">
        <v>270</v>
      </c>
      <c r="S75" s="19">
        <v>791</v>
      </c>
      <c r="T75" s="19">
        <v>2050</v>
      </c>
      <c r="U75" s="19">
        <v>914</v>
      </c>
      <c r="V75" s="19">
        <v>35435</v>
      </c>
      <c r="W75" s="20">
        <v>20465</v>
      </c>
      <c r="X75" s="16">
        <f>SUM(Tabella2[[#This Row],[Marche]:[Sardegna]])</f>
        <v>103616</v>
      </c>
      <c r="Y75" s="16">
        <f>Tabella2[[#This Row],[Guariti]]+Tabella2[[#This Row],[Deceduti]]+Tabella2[[#This Row],[Totale positivi]]</f>
        <v>159516</v>
      </c>
      <c r="Z75" s="15">
        <f>Tabella2[[#This Row],[Guariti]]/Tabella2[[#This Row],[Cumulata]]</f>
        <v>0.22214072569522805</v>
      </c>
      <c r="AA75" s="15">
        <f>Tabella2[[#This Row],[Deceduti]]/Tabella2[[#This Row],[Cumulata]]</f>
        <v>0.12829434037964843</v>
      </c>
      <c r="AB75" s="15">
        <f>Tabella2[[#This Row],[Totale positivi]]/Tabella2[[#This Row],[Cumulata]]</f>
        <v>0.64956493392512349</v>
      </c>
      <c r="AC75" s="17">
        <f>Tabella2[[#This Row],[Totale positivi]]-X74</f>
        <v>1363</v>
      </c>
      <c r="AD75" s="17">
        <f>Tabella2[[#This Row],[Guariti]]-V74</f>
        <v>1224</v>
      </c>
      <c r="AE75" s="17">
        <f>Tabella2[[#This Row],[Deceduti]]-W74</f>
        <v>566</v>
      </c>
      <c r="AF75" s="17">
        <f>Tabella2[[#This Row],[Cumulata]]-Y74</f>
        <v>3153</v>
      </c>
    </row>
    <row r="76" spans="1:32" x14ac:dyDescent="0.3">
      <c r="A76" s="1">
        <v>43935</v>
      </c>
      <c r="B76" s="25">
        <v>3095</v>
      </c>
      <c r="C76" s="25">
        <v>622</v>
      </c>
      <c r="D76" s="25">
        <v>13055</v>
      </c>
      <c r="E76" s="25">
        <v>559</v>
      </c>
      <c r="F76" s="25">
        <v>3466</v>
      </c>
      <c r="G76" s="25">
        <v>32363</v>
      </c>
      <c r="H76">
        <v>3646</v>
      </c>
      <c r="I76" s="25">
        <v>899</v>
      </c>
      <c r="J76" s="25">
        <v>10736</v>
      </c>
      <c r="K76" s="25">
        <v>13778</v>
      </c>
      <c r="L76" s="25">
        <v>6352</v>
      </c>
      <c r="M76" s="25">
        <v>4022</v>
      </c>
      <c r="N76" s="25">
        <v>1800</v>
      </c>
      <c r="O76" s="25">
        <v>200</v>
      </c>
      <c r="P76" s="25">
        <v>2552</v>
      </c>
      <c r="Q76" s="25">
        <v>3094</v>
      </c>
      <c r="R76" s="25">
        <v>265</v>
      </c>
      <c r="S76" s="25">
        <v>816</v>
      </c>
      <c r="T76" s="25">
        <v>2071</v>
      </c>
      <c r="U76" s="25">
        <v>900</v>
      </c>
      <c r="V76" s="25">
        <v>37130</v>
      </c>
      <c r="W76" s="26">
        <v>21067</v>
      </c>
      <c r="X76" s="16">
        <f>SUM(Tabella2[[#This Row],[Marche]:[Sardegna]])</f>
        <v>104291</v>
      </c>
      <c r="Y76" s="16">
        <f>Tabella2[[#This Row],[Guariti]]+Tabella2[[#This Row],[Deceduti]]+Tabella2[[#This Row],[Totale positivi]]</f>
        <v>162488</v>
      </c>
      <c r="Z76" s="15">
        <f>Tabella2[[#This Row],[Guariti]]/Tabella2[[#This Row],[Cumulata]]</f>
        <v>0.22850918221653291</v>
      </c>
      <c r="AA76" s="15">
        <f>Tabella2[[#This Row],[Deceduti]]/Tabella2[[#This Row],[Cumulata]]</f>
        <v>0.12965265127270936</v>
      </c>
      <c r="AB76" s="15">
        <f>Tabella2[[#This Row],[Totale positivi]]/Tabella2[[#This Row],[Cumulata]]</f>
        <v>0.64183816651075776</v>
      </c>
      <c r="AC76" s="17">
        <f>Tabella2[[#This Row],[Totale positivi]]-X75</f>
        <v>675</v>
      </c>
      <c r="AD76" s="17">
        <f>Tabella2[[#This Row],[Guariti]]-V75</f>
        <v>1695</v>
      </c>
      <c r="AE76" s="17">
        <f>Tabella2[[#This Row],[Deceduti]]-W75</f>
        <v>602</v>
      </c>
      <c r="AF76" s="17">
        <f>Tabella2[[#This Row],[Cumulata]]-Y75</f>
        <v>2972</v>
      </c>
    </row>
    <row r="77" spans="1:32" x14ac:dyDescent="0.3">
      <c r="A77" s="1">
        <v>43936</v>
      </c>
      <c r="B77" s="19">
        <v>3097</v>
      </c>
      <c r="C77" s="19">
        <v>582</v>
      </c>
      <c r="D77" s="19">
        <v>13195</v>
      </c>
      <c r="E77" s="19">
        <v>548</v>
      </c>
      <c r="F77" s="19">
        <v>3464</v>
      </c>
      <c r="G77" s="19">
        <v>32921</v>
      </c>
      <c r="H77">
        <v>3680</v>
      </c>
      <c r="I77" s="19">
        <v>1394</v>
      </c>
      <c r="J77" s="19">
        <v>10789</v>
      </c>
      <c r="K77" s="19">
        <v>13577</v>
      </c>
      <c r="L77" s="19">
        <v>6417</v>
      </c>
      <c r="M77" s="19">
        <v>4047</v>
      </c>
      <c r="N77" s="19">
        <v>1810</v>
      </c>
      <c r="O77" s="19">
        <v>206</v>
      </c>
      <c r="P77" s="19">
        <v>2573</v>
      </c>
      <c r="Q77" s="19">
        <v>3087</v>
      </c>
      <c r="R77" s="19">
        <v>261</v>
      </c>
      <c r="S77" s="19">
        <v>819</v>
      </c>
      <c r="T77" s="19">
        <v>2081</v>
      </c>
      <c r="U77" s="19">
        <v>870</v>
      </c>
      <c r="V77">
        <v>38092</v>
      </c>
      <c r="W77">
        <v>21645</v>
      </c>
      <c r="X77" s="16">
        <f>SUM(Tabella2[[#This Row],[Marche]:[Sardegna]])</f>
        <v>105418</v>
      </c>
      <c r="Y77" s="16">
        <f>Tabella2[[#This Row],[Guariti]]+Tabella2[[#This Row],[Deceduti]]+Tabella2[[#This Row],[Totale positivi]]</f>
        <v>165155</v>
      </c>
      <c r="Z77" s="15">
        <f>Tabella2[[#This Row],[Guariti]]/Tabella2[[#This Row],[Cumulata]]</f>
        <v>0.2306439405407042</v>
      </c>
      <c r="AA77" s="15">
        <f>Tabella2[[#This Row],[Deceduti]]/Tabella2[[#This Row],[Cumulata]]</f>
        <v>0.13105870243104961</v>
      </c>
      <c r="AB77" s="15">
        <f>Tabella2[[#This Row],[Totale positivi]]/Tabella2[[#This Row],[Cumulata]]</f>
        <v>0.63829735702824619</v>
      </c>
      <c r="AC77" s="17">
        <f>Tabella2[[#This Row],[Totale positivi]]-X76</f>
        <v>1127</v>
      </c>
      <c r="AD77" s="17">
        <f>Tabella2[[#This Row],[Guariti]]-V76</f>
        <v>962</v>
      </c>
      <c r="AE77" s="17">
        <f>Tabella2[[#This Row],[Deceduti]]-W76</f>
        <v>578</v>
      </c>
      <c r="AF77" s="17">
        <f>Tabella2[[#This Row],[Cumulata]]-Y76</f>
        <v>2667</v>
      </c>
    </row>
    <row r="78" spans="1:32" x14ac:dyDescent="0.3">
      <c r="A78" s="1">
        <v>43937</v>
      </c>
      <c r="B78" s="20">
        <v>3124</v>
      </c>
      <c r="C78" s="19">
        <v>536</v>
      </c>
      <c r="D78" s="20">
        <v>13783</v>
      </c>
      <c r="E78" s="19">
        <v>518</v>
      </c>
      <c r="F78" s="20">
        <v>3437</v>
      </c>
      <c r="G78" s="19">
        <v>33090</v>
      </c>
      <c r="H78">
        <v>3680</v>
      </c>
      <c r="I78" s="20">
        <v>1330</v>
      </c>
      <c r="J78" s="20">
        <v>10800</v>
      </c>
      <c r="K78" s="20">
        <v>13663</v>
      </c>
      <c r="L78" s="20">
        <v>6613</v>
      </c>
      <c r="M78" s="20">
        <v>4144</v>
      </c>
      <c r="N78" s="20">
        <v>1850</v>
      </c>
      <c r="O78" s="19">
        <v>203</v>
      </c>
      <c r="P78" s="20">
        <v>2625</v>
      </c>
      <c r="Q78" s="20">
        <v>3118</v>
      </c>
      <c r="R78" s="19">
        <v>273</v>
      </c>
      <c r="S78" s="19">
        <v>847</v>
      </c>
      <c r="T78" s="20">
        <v>2108</v>
      </c>
      <c r="U78" s="19">
        <v>865</v>
      </c>
      <c r="V78" s="20">
        <v>40164</v>
      </c>
      <c r="W78" s="20">
        <v>22170</v>
      </c>
      <c r="X78" s="16">
        <f>SUM(Tabella2[[#This Row],[Marche]:[Sardegna]])</f>
        <v>106607</v>
      </c>
      <c r="Y78" s="16">
        <f>Tabella2[[#This Row],[Guariti]]+Tabella2[[#This Row],[Deceduti]]+Tabella2[[#This Row],[Totale positivi]]</f>
        <v>168941</v>
      </c>
      <c r="Z78" s="15">
        <f>Tabella2[[#This Row],[Guariti]]/Tabella2[[#This Row],[Cumulata]]</f>
        <v>0.23773980265299721</v>
      </c>
      <c r="AA78" s="15">
        <f>Tabella2[[#This Row],[Deceduti]]/Tabella2[[#This Row],[Cumulata]]</f>
        <v>0.1312292457130004</v>
      </c>
      <c r="AB78" s="15">
        <f>Tabella2[[#This Row],[Totale positivi]]/Tabella2[[#This Row],[Cumulata]]</f>
        <v>0.63103095163400236</v>
      </c>
      <c r="AC78" s="17">
        <f>Tabella2[[#This Row],[Totale positivi]]-X77</f>
        <v>1189</v>
      </c>
      <c r="AD78" s="17">
        <f>Tabella2[[#This Row],[Guariti]]-V77</f>
        <v>2072</v>
      </c>
      <c r="AE78" s="17">
        <f>Tabella2[[#This Row],[Deceduti]]-W77</f>
        <v>525</v>
      </c>
      <c r="AF78" s="17">
        <f>Tabella2[[#This Row],[Cumulata]]-Y77</f>
        <v>3786</v>
      </c>
    </row>
    <row r="79" spans="1:32" x14ac:dyDescent="0.3">
      <c r="A79" s="1">
        <v>43938</v>
      </c>
      <c r="B79" s="19">
        <v>3157</v>
      </c>
      <c r="C79" s="19">
        <v>494</v>
      </c>
      <c r="D79" s="19">
        <v>13998</v>
      </c>
      <c r="E79" s="19">
        <v>491</v>
      </c>
      <c r="F79" s="19">
        <v>3459</v>
      </c>
      <c r="G79" s="19">
        <v>33434</v>
      </c>
      <c r="H79">
        <v>3572</v>
      </c>
      <c r="I79" s="19">
        <v>1428</v>
      </c>
      <c r="J79" s="19">
        <v>10618</v>
      </c>
      <c r="K79" s="19">
        <v>13585</v>
      </c>
      <c r="L79" s="19">
        <v>6583</v>
      </c>
      <c r="M79" s="19">
        <v>4214</v>
      </c>
      <c r="N79" s="19">
        <v>1942</v>
      </c>
      <c r="O79" s="19">
        <v>208</v>
      </c>
      <c r="P79" s="19">
        <v>2656</v>
      </c>
      <c r="Q79" s="19">
        <v>3027</v>
      </c>
      <c r="R79" s="19">
        <v>266</v>
      </c>
      <c r="S79" s="19">
        <v>819</v>
      </c>
      <c r="T79" s="19">
        <v>2139</v>
      </c>
      <c r="U79" s="19">
        <v>872</v>
      </c>
      <c r="V79" s="19">
        <v>42727</v>
      </c>
      <c r="W79" s="20">
        <v>22745</v>
      </c>
      <c r="X79" s="16">
        <f>SUM(Tabella2[[#This Row],[Marche]:[Sardegna]])</f>
        <v>106962</v>
      </c>
      <c r="Y79" s="16">
        <f>Tabella2[[#This Row],[Guariti]]+Tabella2[[#This Row],[Deceduti]]+Tabella2[[#This Row],[Totale positivi]]</f>
        <v>172434</v>
      </c>
      <c r="Z79" s="15">
        <f>Tabella2[[#This Row],[Guariti]]/Tabella2[[#This Row],[Cumulata]]</f>
        <v>0.24778755929805027</v>
      </c>
      <c r="AA79" s="15">
        <f>Tabella2[[#This Row],[Deceduti]]/Tabella2[[#This Row],[Cumulata]]</f>
        <v>0.1319055406706334</v>
      </c>
      <c r="AB79" s="15">
        <f>Tabella2[[#This Row],[Totale positivi]]/Tabella2[[#This Row],[Cumulata]]</f>
        <v>0.62030690003131628</v>
      </c>
      <c r="AC79" s="17">
        <f>Tabella2[[#This Row],[Totale positivi]]-X78</f>
        <v>355</v>
      </c>
      <c r="AD79" s="17">
        <f>Tabella2[[#This Row],[Guariti]]-V78</f>
        <v>2563</v>
      </c>
      <c r="AE79" s="17">
        <f>Tabella2[[#This Row],[Deceduti]]-W78</f>
        <v>575</v>
      </c>
      <c r="AF79" s="17">
        <f>Tabella2[[#This Row],[Cumulata]]-Y78</f>
        <v>3493</v>
      </c>
    </row>
    <row r="80" spans="1:32" x14ac:dyDescent="0.3">
      <c r="A80" s="1">
        <v>43939</v>
      </c>
      <c r="B80" s="19">
        <v>3172</v>
      </c>
      <c r="C80" s="19">
        <v>431</v>
      </c>
      <c r="D80" s="19">
        <v>14223</v>
      </c>
      <c r="E80" s="19">
        <v>549</v>
      </c>
      <c r="F80" s="19">
        <v>3412</v>
      </c>
      <c r="G80" s="19">
        <v>34195</v>
      </c>
      <c r="H80">
        <v>3541</v>
      </c>
      <c r="I80" s="19">
        <v>1403</v>
      </c>
      <c r="J80" s="19">
        <v>10444</v>
      </c>
      <c r="K80" s="19">
        <v>13584</v>
      </c>
      <c r="L80" s="19">
        <v>6470</v>
      </c>
      <c r="M80" s="19">
        <v>4282</v>
      </c>
      <c r="N80" s="19">
        <v>1971</v>
      </c>
      <c r="O80" s="19">
        <v>209</v>
      </c>
      <c r="P80" s="19">
        <v>2694</v>
      </c>
      <c r="Q80" s="19">
        <v>3045</v>
      </c>
      <c r="R80" s="19">
        <v>262</v>
      </c>
      <c r="S80" s="19">
        <v>832</v>
      </c>
      <c r="T80" s="19">
        <v>2171</v>
      </c>
      <c r="U80" s="19">
        <v>881</v>
      </c>
      <c r="V80">
        <v>44927</v>
      </c>
      <c r="W80">
        <v>23227</v>
      </c>
      <c r="X80" s="16">
        <f>SUM(Tabella2[[#This Row],[Marche]:[Sardegna]])</f>
        <v>107771</v>
      </c>
      <c r="Y80" s="16">
        <f>Tabella2[[#This Row],[Guariti]]+Tabella2[[#This Row],[Deceduti]]+Tabella2[[#This Row],[Totale positivi]]</f>
        <v>175925</v>
      </c>
      <c r="Z80" s="15">
        <f>Tabella2[[#This Row],[Guariti]]/Tabella2[[#This Row],[Cumulata]]</f>
        <v>0.25537587039931792</v>
      </c>
      <c r="AA80" s="15">
        <f>Tabella2[[#This Row],[Deceduti]]/Tabella2[[#This Row],[Cumulata]]</f>
        <v>0.13202785277817253</v>
      </c>
      <c r="AB80" s="15">
        <f>Tabella2[[#This Row],[Totale positivi]]/Tabella2[[#This Row],[Cumulata]]</f>
        <v>0.61259627682250961</v>
      </c>
      <c r="AC80" s="17">
        <f>Tabella2[[#This Row],[Totale positivi]]-X79</f>
        <v>809</v>
      </c>
      <c r="AD80" s="17">
        <f>Tabella2[[#This Row],[Guariti]]-V79</f>
        <v>2200</v>
      </c>
      <c r="AE80" s="17">
        <f>Tabella2[[#This Row],[Deceduti]]-W79</f>
        <v>482</v>
      </c>
      <c r="AF80" s="17">
        <f>Tabella2[[#This Row],[Cumulata]]-Y79</f>
        <v>3491</v>
      </c>
    </row>
    <row r="81" spans="1:32" x14ac:dyDescent="0.3">
      <c r="A81" s="1">
        <v>43940</v>
      </c>
      <c r="B81" s="20">
        <v>3182</v>
      </c>
      <c r="C81" s="19">
        <v>436</v>
      </c>
      <c r="D81" s="19">
        <v>14470</v>
      </c>
      <c r="E81" s="19">
        <v>562</v>
      </c>
      <c r="F81" s="19">
        <v>3490</v>
      </c>
      <c r="G81" s="19">
        <v>34497</v>
      </c>
      <c r="H81">
        <v>3537</v>
      </c>
      <c r="I81" s="19">
        <v>1337</v>
      </c>
      <c r="J81" s="20">
        <v>10210</v>
      </c>
      <c r="K81" s="20">
        <v>13552</v>
      </c>
      <c r="L81" s="19">
        <v>6496</v>
      </c>
      <c r="M81" s="19">
        <v>4321</v>
      </c>
      <c r="N81" s="19">
        <v>1987</v>
      </c>
      <c r="O81" s="19">
        <v>215</v>
      </c>
      <c r="P81" s="19">
        <v>2786</v>
      </c>
      <c r="Q81" s="19">
        <v>3022</v>
      </c>
      <c r="R81" s="19">
        <v>247</v>
      </c>
      <c r="S81" s="19">
        <v>844</v>
      </c>
      <c r="T81" s="19">
        <v>2202</v>
      </c>
      <c r="U81" s="19">
        <v>864</v>
      </c>
      <c r="V81" s="20">
        <v>47055</v>
      </c>
      <c r="W81" s="20">
        <v>23660</v>
      </c>
      <c r="X81" s="16">
        <f>SUM(Tabella2[[#This Row],[Marche]:[Sardegna]])</f>
        <v>108257</v>
      </c>
      <c r="Y81" s="16">
        <f>Tabella2[[#This Row],[Guariti]]+Tabella2[[#This Row],[Deceduti]]+Tabella2[[#This Row],[Totale positivi]]</f>
        <v>178972</v>
      </c>
      <c r="Z81" s="15">
        <f>Tabella2[[#This Row],[Guariti]]/Tabella2[[#This Row],[Cumulata]]</f>
        <v>0.26291822184475783</v>
      </c>
      <c r="AA81" s="15">
        <f>Tabella2[[#This Row],[Deceduti]]/Tabella2[[#This Row],[Cumulata]]</f>
        <v>0.13219945019332632</v>
      </c>
      <c r="AB81" s="15">
        <f>Tabella2[[#This Row],[Totale positivi]]/Tabella2[[#This Row],[Cumulata]]</f>
        <v>0.60488232796191588</v>
      </c>
      <c r="AC81" s="17">
        <f>Tabella2[[#This Row],[Totale positivi]]-X80</f>
        <v>486</v>
      </c>
      <c r="AD81" s="17">
        <f>Tabella2[[#This Row],[Guariti]]-V80</f>
        <v>2128</v>
      </c>
      <c r="AE81" s="17">
        <f>Tabella2[[#This Row],[Deceduti]]-W80</f>
        <v>433</v>
      </c>
      <c r="AF81" s="17">
        <f>Tabella2[[#This Row],[Cumulata]]-Y80</f>
        <v>3047</v>
      </c>
    </row>
    <row r="82" spans="1:32" x14ac:dyDescent="0.3">
      <c r="A82" s="1">
        <v>43941</v>
      </c>
      <c r="B82" s="20">
        <v>3212</v>
      </c>
      <c r="C82" s="19">
        <v>424</v>
      </c>
      <c r="D82" s="19">
        <v>14557</v>
      </c>
      <c r="E82" s="19">
        <v>548</v>
      </c>
      <c r="F82" s="19">
        <v>3496</v>
      </c>
      <c r="G82" s="19">
        <v>34587</v>
      </c>
      <c r="H82">
        <v>3469</v>
      </c>
      <c r="I82" s="19">
        <v>1190</v>
      </c>
      <c r="J82" s="19">
        <v>10061</v>
      </c>
      <c r="K82" s="19">
        <v>13522</v>
      </c>
      <c r="L82" s="19">
        <v>6568</v>
      </c>
      <c r="M82" s="19">
        <v>4365</v>
      </c>
      <c r="N82" s="19">
        <v>2062</v>
      </c>
      <c r="O82" s="19">
        <v>213</v>
      </c>
      <c r="P82" s="19">
        <v>2810</v>
      </c>
      <c r="Q82" s="19">
        <v>3019</v>
      </c>
      <c r="R82" s="19">
        <v>242</v>
      </c>
      <c r="S82" s="19">
        <v>828</v>
      </c>
      <c r="T82" s="19">
        <v>2210</v>
      </c>
      <c r="U82" s="19">
        <v>854</v>
      </c>
      <c r="V82">
        <v>48877</v>
      </c>
      <c r="W82" s="20">
        <v>24114</v>
      </c>
      <c r="X82" s="16">
        <f>SUM(Tabella2[[#This Row],[Marche]:[Sardegna]])</f>
        <v>108237</v>
      </c>
      <c r="Y82" s="16">
        <f>Tabella2[[#This Row],[Guariti]]+Tabella2[[#This Row],[Deceduti]]+Tabella2[[#This Row],[Totale positivi]]</f>
        <v>181228</v>
      </c>
      <c r="Z82" s="15">
        <f>Tabella2[[#This Row],[Guariti]]/Tabella2[[#This Row],[Cumulata]]</f>
        <v>0.26969894276822565</v>
      </c>
      <c r="AA82" s="15">
        <f>Tabella2[[#This Row],[Deceduti]]/Tabella2[[#This Row],[Cumulata]]</f>
        <v>0.13305890921932592</v>
      </c>
      <c r="AB82" s="15">
        <f>Tabella2[[#This Row],[Totale positivi]]/Tabella2[[#This Row],[Cumulata]]</f>
        <v>0.59724214801244846</v>
      </c>
      <c r="AC82" s="17">
        <f>Tabella2[[#This Row],[Totale positivi]]-X81</f>
        <v>-20</v>
      </c>
      <c r="AD82" s="17">
        <f>Tabella2[[#This Row],[Guariti]]-V81</f>
        <v>1822</v>
      </c>
      <c r="AE82" s="17">
        <f>Tabella2[[#This Row],[Deceduti]]-W81</f>
        <v>454</v>
      </c>
      <c r="AF82" s="17">
        <f>Tabella2[[#This Row],[Cumulata]]-Y81</f>
        <v>2256</v>
      </c>
    </row>
    <row r="83" spans="1:32" x14ac:dyDescent="0.3">
      <c r="A83" s="1">
        <v>43942</v>
      </c>
      <c r="B83" s="19">
        <v>3218</v>
      </c>
      <c r="C83">
        <v>407</v>
      </c>
      <c r="D83" s="19">
        <v>14811</v>
      </c>
      <c r="E83">
        <v>522</v>
      </c>
      <c r="F83" s="19">
        <v>3463</v>
      </c>
      <c r="G83" s="19">
        <v>33978</v>
      </c>
      <c r="H83">
        <v>3445</v>
      </c>
      <c r="I83">
        <v>1322</v>
      </c>
      <c r="J83" s="19">
        <v>10077</v>
      </c>
      <c r="K83" s="19">
        <v>13244</v>
      </c>
      <c r="L83" s="19">
        <v>6622</v>
      </c>
      <c r="M83" s="19">
        <v>4402</v>
      </c>
      <c r="N83">
        <v>2067</v>
      </c>
      <c r="O83">
        <v>213</v>
      </c>
      <c r="P83">
        <v>2812</v>
      </c>
      <c r="Q83" s="19">
        <v>2946</v>
      </c>
      <c r="R83">
        <v>245</v>
      </c>
      <c r="S83">
        <v>819</v>
      </c>
      <c r="T83">
        <v>2259</v>
      </c>
      <c r="U83">
        <v>837</v>
      </c>
      <c r="V83">
        <v>51600</v>
      </c>
      <c r="W83">
        <v>24648</v>
      </c>
      <c r="X83" s="16">
        <f>SUM(Tabella2[[#This Row],[Marche]:[Sardegna]])</f>
        <v>107709</v>
      </c>
      <c r="Y83" s="16">
        <f>Tabella2[[#This Row],[Guariti]]+Tabella2[[#This Row],[Deceduti]]+Tabella2[[#This Row],[Totale positivi]]</f>
        <v>183957</v>
      </c>
      <c r="Z83" s="15">
        <f>Tabella2[[#This Row],[Guariti]]/Tabella2[[#This Row],[Cumulata]]</f>
        <v>0.2805003343172589</v>
      </c>
      <c r="AA83" s="15">
        <f>Tabella2[[#This Row],[Deceduti]]/Tabella2[[#This Row],[Cumulata]]</f>
        <v>0.13398783411340695</v>
      </c>
      <c r="AB83" s="15">
        <f>Tabella2[[#This Row],[Totale positivi]]/Tabella2[[#This Row],[Cumulata]]</f>
        <v>0.58551183156933417</v>
      </c>
      <c r="AC83" s="17">
        <f>Tabella2[[#This Row],[Totale positivi]]-X82</f>
        <v>-528</v>
      </c>
      <c r="AD83" s="17">
        <f>Tabella2[[#This Row],[Guariti]]-V82</f>
        <v>2723</v>
      </c>
      <c r="AE83" s="17">
        <f>Tabella2[[#This Row],[Deceduti]]-W82</f>
        <v>534</v>
      </c>
      <c r="AF83" s="17">
        <f>Tabella2[[#This Row],[Cumulata]]-Y82</f>
        <v>2729</v>
      </c>
    </row>
    <row r="84" spans="1:32" x14ac:dyDescent="0.3">
      <c r="A84" s="1">
        <v>43943</v>
      </c>
      <c r="B84" s="19">
        <v>3230</v>
      </c>
      <c r="C84" s="19">
        <v>371</v>
      </c>
      <c r="D84" s="19">
        <v>15122</v>
      </c>
      <c r="E84" s="19">
        <v>501</v>
      </c>
      <c r="F84" s="19">
        <v>3476</v>
      </c>
      <c r="G84" s="19">
        <v>34242</v>
      </c>
      <c r="H84">
        <v>3386</v>
      </c>
      <c r="I84" s="19">
        <v>1308</v>
      </c>
      <c r="J84" s="19">
        <v>9991</v>
      </c>
      <c r="K84" s="19">
        <v>13084</v>
      </c>
      <c r="L84" s="19">
        <v>6167</v>
      </c>
      <c r="M84" s="19">
        <v>4463</v>
      </c>
      <c r="N84" s="19">
        <v>2108</v>
      </c>
      <c r="O84" s="19">
        <v>205</v>
      </c>
      <c r="P84" s="19">
        <v>2874</v>
      </c>
      <c r="Q84" s="19">
        <v>2998</v>
      </c>
      <c r="R84" s="19">
        <v>232</v>
      </c>
      <c r="S84" s="19">
        <v>821</v>
      </c>
      <c r="T84" s="19">
        <v>2287</v>
      </c>
      <c r="U84" s="19">
        <v>833</v>
      </c>
      <c r="V84" s="20">
        <v>54543</v>
      </c>
      <c r="W84" s="20">
        <v>25085</v>
      </c>
      <c r="X84" s="16">
        <f>SUM(Tabella2[[#This Row],[Marche]:[Sardegna]])</f>
        <v>107699</v>
      </c>
      <c r="Y84" s="16">
        <f>Tabella2[[#This Row],[Guariti]]+Tabella2[[#This Row],[Deceduti]]+Tabella2[[#This Row],[Totale positivi]]</f>
        <v>187327</v>
      </c>
      <c r="Z84" s="15">
        <f>Tabella2[[#This Row],[Guariti]]/Tabella2[[#This Row],[Cumulata]]</f>
        <v>0.29116464791514302</v>
      </c>
      <c r="AA84" s="15">
        <f>Tabella2[[#This Row],[Deceduti]]/Tabella2[[#This Row],[Cumulata]]</f>
        <v>0.13391022116406071</v>
      </c>
      <c r="AB84" s="15">
        <f>Tabella2[[#This Row],[Totale positivi]]/Tabella2[[#This Row],[Cumulata]]</f>
        <v>0.57492513092079622</v>
      </c>
      <c r="AC84" s="17">
        <f>Tabella2[[#This Row],[Totale positivi]]-X83</f>
        <v>-10</v>
      </c>
      <c r="AD84" s="17">
        <f>Tabella2[[#This Row],[Guariti]]-V83</f>
        <v>2943</v>
      </c>
      <c r="AE84" s="17">
        <f>Tabella2[[#This Row],[Deceduti]]-W83</f>
        <v>437</v>
      </c>
      <c r="AF84" s="17">
        <f>Tabella2[[#This Row],[Cumulata]]-Y83</f>
        <v>3370</v>
      </c>
    </row>
    <row r="85" spans="1:32" x14ac:dyDescent="0.3">
      <c r="A85" s="1">
        <v>43944</v>
      </c>
      <c r="B85" s="19">
        <v>3230</v>
      </c>
      <c r="C85" s="19">
        <v>355</v>
      </c>
      <c r="D85" s="19">
        <v>15152</v>
      </c>
      <c r="E85" s="19">
        <v>463</v>
      </c>
      <c r="F85" s="19">
        <v>3466</v>
      </c>
      <c r="G85" s="19">
        <v>33873</v>
      </c>
      <c r="H85">
        <v>3365</v>
      </c>
      <c r="I85" s="19">
        <v>1135</v>
      </c>
      <c r="J85" s="19">
        <v>9925</v>
      </c>
      <c r="K85" s="19">
        <v>12845</v>
      </c>
      <c r="L85" s="19">
        <v>6171</v>
      </c>
      <c r="M85" s="19">
        <v>4486</v>
      </c>
      <c r="N85" s="19">
        <v>2100</v>
      </c>
      <c r="O85" s="19">
        <v>198</v>
      </c>
      <c r="P85" s="19">
        <v>2936</v>
      </c>
      <c r="Q85" s="19">
        <v>2978</v>
      </c>
      <c r="R85" s="19">
        <v>229</v>
      </c>
      <c r="S85" s="19">
        <v>823</v>
      </c>
      <c r="T85" s="19">
        <v>2301</v>
      </c>
      <c r="U85" s="19">
        <v>817</v>
      </c>
      <c r="V85" s="20">
        <v>57576</v>
      </c>
      <c r="W85" s="20">
        <v>25549</v>
      </c>
      <c r="X85" s="16">
        <f>SUM(Tabella2[[#This Row],[Marche]:[Sardegna]])</f>
        <v>106848</v>
      </c>
      <c r="Y85" s="16">
        <f>Tabella2[[#This Row],[Guariti]]+Tabella2[[#This Row],[Deceduti]]+Tabella2[[#This Row],[Totale positivi]]</f>
        <v>189973</v>
      </c>
      <c r="Z85" s="15">
        <f>Tabella2[[#This Row],[Guariti]]/Tabella2[[#This Row],[Cumulata]]</f>
        <v>0.30307464744990076</v>
      </c>
      <c r="AA85" s="15">
        <f>Tabella2[[#This Row],[Deceduti]]/Tabella2[[#This Row],[Cumulata]]</f>
        <v>0.13448753243882025</v>
      </c>
      <c r="AB85" s="15">
        <f>Tabella2[[#This Row],[Totale positivi]]/Tabella2[[#This Row],[Cumulata]]</f>
        <v>0.56243782011127896</v>
      </c>
      <c r="AC85" s="17">
        <f>Tabella2[[#This Row],[Totale positivi]]-X84</f>
        <v>-851</v>
      </c>
      <c r="AD85" s="17">
        <f>Tabella2[[#This Row],[Guariti]]-V84</f>
        <v>3033</v>
      </c>
      <c r="AE85" s="17">
        <f>Tabella2[[#This Row],[Deceduti]]-W84</f>
        <v>464</v>
      </c>
      <c r="AF85" s="17">
        <f>Tabella2[[#This Row],[Cumulata]]-Y84</f>
        <v>2646</v>
      </c>
    </row>
    <row r="86" spans="1:32" x14ac:dyDescent="0.3">
      <c r="A86" s="1">
        <v>43945</v>
      </c>
      <c r="B86" s="19">
        <v>3273</v>
      </c>
      <c r="C86" s="19">
        <v>322</v>
      </c>
      <c r="D86" s="19">
        <v>15391</v>
      </c>
      <c r="E86" s="19">
        <v>354</v>
      </c>
      <c r="F86" s="19">
        <v>3437</v>
      </c>
      <c r="G86" s="19">
        <v>34368</v>
      </c>
      <c r="H86">
        <v>2920</v>
      </c>
      <c r="I86" s="19">
        <v>1320</v>
      </c>
      <c r="J86" s="19">
        <v>9679</v>
      </c>
      <c r="K86" s="19">
        <v>12509</v>
      </c>
      <c r="L86" s="19">
        <v>6133</v>
      </c>
      <c r="M86" s="19">
        <v>4492</v>
      </c>
      <c r="N86" s="19">
        <v>2079</v>
      </c>
      <c r="O86" s="19">
        <v>200</v>
      </c>
      <c r="P86" s="19">
        <v>2933</v>
      </c>
      <c r="Q86" s="19">
        <v>2943</v>
      </c>
      <c r="R86" s="19">
        <v>229</v>
      </c>
      <c r="S86" s="19">
        <v>821</v>
      </c>
      <c r="T86" s="19">
        <v>2320</v>
      </c>
      <c r="U86" s="19">
        <v>804</v>
      </c>
      <c r="V86">
        <v>60498</v>
      </c>
      <c r="W86">
        <v>25969</v>
      </c>
      <c r="X86" s="16">
        <f>SUM(Tabella2[[#This Row],[Marche]:[Sardegna]])</f>
        <v>106527</v>
      </c>
      <c r="Y86" s="16">
        <f>Tabella2[[#This Row],[Guariti]]+Tabella2[[#This Row],[Deceduti]]+Tabella2[[#This Row],[Totale positivi]]</f>
        <v>192994</v>
      </c>
      <c r="Z86" s="15">
        <f>Tabella2[[#This Row],[Guariti]]/Tabella2[[#This Row],[Cumulata]]</f>
        <v>0.31347088510523641</v>
      </c>
      <c r="AA86" s="15">
        <f>Tabella2[[#This Row],[Deceduti]]/Tabella2[[#This Row],[Cumulata]]</f>
        <v>0.13455858731359524</v>
      </c>
      <c r="AB86" s="15">
        <f>Tabella2[[#This Row],[Totale positivi]]/Tabella2[[#This Row],[Cumulata]]</f>
        <v>0.55197052758116838</v>
      </c>
      <c r="AC86" s="17">
        <f>Tabella2[[#This Row],[Totale positivi]]-X85</f>
        <v>-321</v>
      </c>
      <c r="AD86" s="17">
        <f>Tabella2[[#This Row],[Guariti]]-V85</f>
        <v>2922</v>
      </c>
      <c r="AE86" s="17">
        <f>Tabella2[[#This Row],[Deceduti]]-W85</f>
        <v>420</v>
      </c>
      <c r="AF86" s="17">
        <f>Tabella2[[#This Row],[Cumulata]]-Y85</f>
        <v>3021</v>
      </c>
    </row>
    <row r="87" spans="1:32" x14ac:dyDescent="0.3">
      <c r="A87" s="1">
        <v>43946</v>
      </c>
      <c r="B87" s="19">
        <v>3272</v>
      </c>
      <c r="C87" s="19">
        <v>297</v>
      </c>
      <c r="D87" s="19">
        <v>15502</v>
      </c>
      <c r="E87" s="19">
        <v>313</v>
      </c>
      <c r="F87" s="19">
        <v>3433</v>
      </c>
      <c r="G87" s="19">
        <v>34473</v>
      </c>
      <c r="H87">
        <v>2779</v>
      </c>
      <c r="I87" s="19">
        <v>1084</v>
      </c>
      <c r="J87" s="19">
        <v>9432</v>
      </c>
      <c r="K87" s="19">
        <v>12347</v>
      </c>
      <c r="L87" s="19">
        <v>6146</v>
      </c>
      <c r="M87" s="19">
        <v>4561</v>
      </c>
      <c r="N87" s="19">
        <v>2061</v>
      </c>
      <c r="O87" s="19">
        <v>198</v>
      </c>
      <c r="P87" s="19">
        <v>2919</v>
      </c>
      <c r="Q87" s="19">
        <v>2935</v>
      </c>
      <c r="R87" s="19">
        <v>218</v>
      </c>
      <c r="S87" s="19">
        <v>811</v>
      </c>
      <c r="T87" s="19">
        <v>2272</v>
      </c>
      <c r="U87" s="19">
        <v>794</v>
      </c>
      <c r="V87" s="20">
        <v>63120</v>
      </c>
      <c r="W87" s="20">
        <v>26384</v>
      </c>
      <c r="X87" s="16">
        <f>SUM(Tabella2[[#This Row],[Marche]:[Sardegna]])</f>
        <v>105847</v>
      </c>
      <c r="Y87" s="16">
        <f>Tabella2[[#This Row],[Guariti]]+Tabella2[[#This Row],[Deceduti]]+Tabella2[[#This Row],[Totale positivi]]</f>
        <v>195351</v>
      </c>
      <c r="Z87" s="15">
        <f>Tabella2[[#This Row],[Guariti]]/Tabella2[[#This Row],[Cumulata]]</f>
        <v>0.32311070841715683</v>
      </c>
      <c r="AA87" s="15">
        <f>Tabella2[[#This Row],[Deceduti]]/Tabella2[[#This Row],[Cumulata]]</f>
        <v>0.13505945707982042</v>
      </c>
      <c r="AB87" s="15">
        <f>Tabella2[[#This Row],[Totale positivi]]/Tabella2[[#This Row],[Cumulata]]</f>
        <v>0.5418298345030228</v>
      </c>
      <c r="AC87" s="17">
        <f>Tabella2[[#This Row],[Totale positivi]]-X86</f>
        <v>-680</v>
      </c>
      <c r="AD87" s="17">
        <f>Tabella2[[#This Row],[Guariti]]-V86</f>
        <v>2622</v>
      </c>
      <c r="AE87" s="17">
        <f>Tabella2[[#This Row],[Deceduti]]-W86</f>
        <v>415</v>
      </c>
      <c r="AF87" s="17">
        <f>Tabella2[[#This Row],[Cumulata]]-Y86</f>
        <v>2357</v>
      </c>
    </row>
    <row r="88" spans="1:32" x14ac:dyDescent="0.3">
      <c r="A88" s="1">
        <v>43947</v>
      </c>
      <c r="X88" s="16">
        <f>SUM(Tabella2[[#This Row],[Marche]:[Sardegna]])</f>
        <v>0</v>
      </c>
      <c r="Y88" s="16">
        <f>Tabella2[[#This Row],[Guariti]]+Tabella2[[#This Row],[Deceduti]]+Tabella2[[#This Row],[Totale positivi]]</f>
        <v>0</v>
      </c>
      <c r="Z88" s="15" t="e">
        <f>Tabella2[[#This Row],[Guariti]]/Tabella2[[#This Row],[Cumulata]]</f>
        <v>#DIV/0!</v>
      </c>
      <c r="AA88" s="15" t="e">
        <f>Tabella2[[#This Row],[Deceduti]]/Tabella2[[#This Row],[Cumulata]]</f>
        <v>#DIV/0!</v>
      </c>
      <c r="AB88" s="15" t="e">
        <f>Tabella2[[#This Row],[Totale positivi]]/Tabella2[[#This Row],[Cumulata]]</f>
        <v>#DIV/0!</v>
      </c>
      <c r="AC88" s="17"/>
      <c r="AD88" s="17"/>
      <c r="AE88" s="17"/>
      <c r="AF88" s="17">
        <f>Tabella2[[#This Row],[Cumulata]]-Y87</f>
        <v>-195351</v>
      </c>
    </row>
    <row r="89" spans="1:32" x14ac:dyDescent="0.3">
      <c r="A89" s="1">
        <v>43948</v>
      </c>
      <c r="N89" s="19">
        <v>1744</v>
      </c>
      <c r="X89" s="16">
        <f>SUM(Tabella2[[#This Row],[Marche]:[Sardegna]])</f>
        <v>1744</v>
      </c>
      <c r="Y89" s="16">
        <f>Tabella2[[#This Row],[Guariti]]+Tabella2[[#This Row],[Deceduti]]+Tabella2[[#This Row],[Totale positivi]]</f>
        <v>1744</v>
      </c>
      <c r="Z89" s="15">
        <f>Tabella2[[#This Row],[Guariti]]/Tabella2[[#This Row],[Cumulata]]</f>
        <v>0</v>
      </c>
      <c r="AA89" s="15">
        <f>Tabella2[[#This Row],[Deceduti]]/Tabella2[[#This Row],[Cumulata]]</f>
        <v>0</v>
      </c>
      <c r="AB89" s="15">
        <f>Tabella2[[#This Row],[Totale positivi]]/Tabella2[[#This Row],[Cumulata]]</f>
        <v>1</v>
      </c>
      <c r="AC89" s="17"/>
      <c r="AD89" s="17"/>
      <c r="AE89" s="17"/>
      <c r="AF89" s="17">
        <f>Tabella2[[#This Row],[Cumulata]]-Y88</f>
        <v>1744</v>
      </c>
    </row>
    <row r="90" spans="1:32" x14ac:dyDescent="0.3">
      <c r="A90" s="1">
        <v>43949</v>
      </c>
      <c r="N90" s="19">
        <v>1035</v>
      </c>
      <c r="X90" s="16">
        <f>SUM(Tabella2[[#This Row],[Marche]:[Sardegna]])</f>
        <v>1035</v>
      </c>
      <c r="Y90" s="16">
        <f>Tabella2[[#This Row],[Guariti]]+Tabella2[[#This Row],[Deceduti]]+Tabella2[[#This Row],[Totale positivi]]</f>
        <v>1035</v>
      </c>
      <c r="Z90" s="15">
        <f>Tabella2[[#This Row],[Guariti]]/Tabella2[[#This Row],[Cumulata]]</f>
        <v>0</v>
      </c>
      <c r="AA90" s="15">
        <f>Tabella2[[#This Row],[Deceduti]]/Tabella2[[#This Row],[Cumulata]]</f>
        <v>0</v>
      </c>
      <c r="AB90" s="15">
        <f>Tabella2[[#This Row],[Totale positivi]]/Tabella2[[#This Row],[Cumulata]]</f>
        <v>1</v>
      </c>
      <c r="AC90" s="17"/>
      <c r="AD90" s="17"/>
      <c r="AE90" s="17"/>
      <c r="AF90" s="17">
        <f>Tabella2[[#This Row],[Cumulata]]-Y89</f>
        <v>-709</v>
      </c>
    </row>
    <row r="91" spans="1:32" x14ac:dyDescent="0.3">
      <c r="A91" s="1">
        <v>43950</v>
      </c>
      <c r="N91">
        <f>N90+N89</f>
        <v>2779</v>
      </c>
      <c r="X91" s="16">
        <f>SUM(Tabella2[[#This Row],[Marche]:[Sardegna]])</f>
        <v>2779</v>
      </c>
      <c r="Y91" s="16">
        <f>Tabella2[[#This Row],[Guariti]]+Tabella2[[#This Row],[Deceduti]]+Tabella2[[#This Row],[Totale positivi]]</f>
        <v>2779</v>
      </c>
      <c r="Z91" s="15">
        <f>Tabella2[[#This Row],[Guariti]]/Tabella2[[#This Row],[Cumulata]]</f>
        <v>0</v>
      </c>
      <c r="AA91" s="15">
        <f>Tabella2[[#This Row],[Deceduti]]/Tabella2[[#This Row],[Cumulata]]</f>
        <v>0</v>
      </c>
      <c r="AB91" s="15">
        <f>Tabella2[[#This Row],[Totale positivi]]/Tabella2[[#This Row],[Cumulata]]</f>
        <v>1</v>
      </c>
      <c r="AC91" s="17"/>
      <c r="AD91" s="17"/>
      <c r="AE91" s="17"/>
      <c r="AF91" s="17">
        <f>Tabella2[[#This Row],[Cumulata]]-Y90</f>
        <v>1744</v>
      </c>
    </row>
    <row r="92" spans="1:32" x14ac:dyDescent="0.3">
      <c r="A92" s="1">
        <v>43951</v>
      </c>
      <c r="X92" s="16">
        <f>SUM(Tabella2[[#This Row],[Marche]:[Sardegna]])</f>
        <v>0</v>
      </c>
      <c r="Y92" s="16">
        <f>Tabella2[[#This Row],[Guariti]]+Tabella2[[#This Row],[Deceduti]]+Tabella2[[#This Row],[Totale positivi]]</f>
        <v>0</v>
      </c>
      <c r="Z92" s="15" t="e">
        <f>Tabella2[[#This Row],[Guariti]]/Tabella2[[#This Row],[Cumulata]]</f>
        <v>#DIV/0!</v>
      </c>
      <c r="AA92" s="15" t="e">
        <f>Tabella2[[#This Row],[Deceduti]]/Tabella2[[#This Row],[Cumulata]]</f>
        <v>#DIV/0!</v>
      </c>
      <c r="AB92" s="15" t="e">
        <f>Tabella2[[#This Row],[Totale positivi]]/Tabella2[[#This Row],[Cumulata]]</f>
        <v>#DIV/0!</v>
      </c>
      <c r="AC92" s="17"/>
      <c r="AD92" s="17"/>
      <c r="AE92" s="17"/>
      <c r="AF92" s="17">
        <f>Tabella2[[#This Row],[Cumulata]]-Y91</f>
        <v>-2779</v>
      </c>
    </row>
    <row r="93" spans="1:32" x14ac:dyDescent="0.3">
      <c r="A93" s="1">
        <v>43952</v>
      </c>
      <c r="X93" s="16">
        <f>SUM(Tabella2[[#This Row],[Marche]:[Sardegna]])</f>
        <v>0</v>
      </c>
      <c r="Y93" s="16">
        <f>Tabella2[[#This Row],[Guariti]]+Tabella2[[#This Row],[Deceduti]]+Tabella2[[#This Row],[Totale positivi]]</f>
        <v>0</v>
      </c>
      <c r="Z93" s="15" t="e">
        <f>Tabella2[[#This Row],[Guariti]]/Tabella2[[#This Row],[Cumulata]]</f>
        <v>#DIV/0!</v>
      </c>
      <c r="AA93" s="15" t="e">
        <f>Tabella2[[#This Row],[Deceduti]]/Tabella2[[#This Row],[Cumulata]]</f>
        <v>#DIV/0!</v>
      </c>
      <c r="AB93" s="15" t="e">
        <f>Tabella2[[#This Row],[Totale positivi]]/Tabella2[[#This Row],[Cumulata]]</f>
        <v>#DIV/0!</v>
      </c>
      <c r="AC93" s="17"/>
      <c r="AD93" s="17"/>
      <c r="AE93" s="17"/>
      <c r="AF93" s="17">
        <f>Tabella2[[#This Row],[Cumulata]]-Y92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93F65A1F-E4D2-4D29-8AAA-14458DF8202D}">
          <xm:f>'Dati Covid-19 Italia'!1:1048576</xm:f>
        </x15:webExtension>
        <x15:webExtension appRef="{9B0A30CD-8B19-405F-9D77-A01D451A10DE}">
          <xm:f>'Dati Covid-19 Italia'!XFD1048550:XFD1048575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FFA7-03A8-4996-AE30-DC01FB2DFDE3}">
  <dimension ref="A1:Z87"/>
  <sheetViews>
    <sheetView tabSelected="1" topLeftCell="Z1" zoomScale="80" zoomScaleNormal="80" workbookViewId="0">
      <pane ySplit="1" topLeftCell="A2" activePane="bottomLeft" state="frozen"/>
      <selection pane="bottomLeft" activeCell="AE87" sqref="AE87"/>
    </sheetView>
  </sheetViews>
  <sheetFormatPr defaultRowHeight="14.4" x14ac:dyDescent="0.3"/>
  <cols>
    <col min="1" max="1" width="10.5546875" style="2" bestFit="1" customWidth="1"/>
    <col min="2" max="2" width="12.44140625" style="2" customWidth="1"/>
    <col min="3" max="3" width="12.109375" style="3" customWidth="1"/>
    <col min="4" max="4" width="17.5546875" style="2" customWidth="1"/>
    <col min="5" max="5" width="11.5546875" style="2" customWidth="1"/>
    <col min="6" max="6" width="11.33203125" style="3" customWidth="1"/>
    <col min="7" max="7" width="17.21875" style="2" customWidth="1"/>
    <col min="8" max="8" width="13.88671875" style="2" customWidth="1"/>
    <col min="9" max="9" width="13.109375" style="3" customWidth="1"/>
    <col min="10" max="10" width="19" style="2" customWidth="1"/>
    <col min="11" max="11" width="10.6640625" style="2" customWidth="1"/>
    <col min="12" max="12" width="8.88671875" style="4" bestFit="1" customWidth="1"/>
    <col min="13" max="13" width="19.6640625" style="13" customWidth="1"/>
    <col min="14" max="14" width="21" style="2" customWidth="1"/>
    <col min="15" max="16" width="18.33203125" style="2" customWidth="1"/>
    <col min="17" max="17" width="17.33203125" style="2" customWidth="1"/>
    <col min="18" max="18" width="15.44140625" style="3" customWidth="1"/>
    <col min="19" max="19" width="21.5546875" style="2" customWidth="1"/>
    <col min="20" max="20" width="15.88671875" style="3" customWidth="1"/>
    <col min="21" max="21" width="11.6640625" style="3" customWidth="1"/>
    <col min="22" max="22" width="16.21875" style="3" customWidth="1"/>
    <col min="23" max="23" width="20.33203125" style="2" customWidth="1"/>
    <col min="24" max="24" width="30.33203125" style="3" customWidth="1"/>
    <col min="25" max="25" width="19.33203125" style="2" customWidth="1"/>
    <col min="26" max="26" width="39.44140625" style="4" customWidth="1"/>
    <col min="27" max="16384" width="8.88671875" style="2"/>
  </cols>
  <sheetData>
    <row r="1" spans="1:26" s="5" customFormat="1" x14ac:dyDescent="0.3">
      <c r="A1" s="5" t="s">
        <v>14</v>
      </c>
      <c r="B1" s="5" t="s">
        <v>39</v>
      </c>
      <c r="C1" s="6" t="s">
        <v>55</v>
      </c>
      <c r="D1" s="7" t="s">
        <v>54</v>
      </c>
      <c r="E1" s="5" t="s">
        <v>40</v>
      </c>
      <c r="F1" s="6" t="s">
        <v>56</v>
      </c>
      <c r="G1" s="7" t="s">
        <v>57</v>
      </c>
      <c r="H1" s="5" t="s">
        <v>41</v>
      </c>
      <c r="I1" s="6" t="s">
        <v>58</v>
      </c>
      <c r="J1" s="7" t="s">
        <v>59</v>
      </c>
      <c r="K1" s="5" t="s">
        <v>37</v>
      </c>
      <c r="L1" s="8" t="s">
        <v>42</v>
      </c>
      <c r="M1" s="9" t="s">
        <v>53</v>
      </c>
      <c r="N1" s="5" t="s">
        <v>43</v>
      </c>
      <c r="O1" s="5" t="s">
        <v>44</v>
      </c>
      <c r="P1" s="5" t="s">
        <v>70</v>
      </c>
      <c r="Q1" s="5" t="s">
        <v>46</v>
      </c>
      <c r="R1" s="10" t="s">
        <v>47</v>
      </c>
      <c r="S1" s="5" t="s">
        <v>45</v>
      </c>
      <c r="T1" s="10" t="s">
        <v>48</v>
      </c>
      <c r="U1" s="10" t="s">
        <v>49</v>
      </c>
      <c r="V1" s="10" t="s">
        <v>50</v>
      </c>
      <c r="W1" s="10" t="s">
        <v>52</v>
      </c>
      <c r="X1" s="10" t="s">
        <v>60</v>
      </c>
      <c r="Y1" s="10" t="s">
        <v>61</v>
      </c>
      <c r="Z1" s="11" t="s">
        <v>62</v>
      </c>
    </row>
    <row r="2" spans="1:26" x14ac:dyDescent="0.3">
      <c r="A2" s="12">
        <v>43861</v>
      </c>
      <c r="B2" s="2">
        <f>Tabella2[[#This Row],[Totale positivi]]</f>
        <v>0</v>
      </c>
      <c r="C2" s="3">
        <v>0</v>
      </c>
      <c r="D2" s="2">
        <v>0</v>
      </c>
      <c r="E2" s="2">
        <f>Tabella2[[#This Row],[Guariti]]</f>
        <v>0</v>
      </c>
      <c r="F2" s="3">
        <v>0</v>
      </c>
      <c r="G2" s="2">
        <v>0</v>
      </c>
      <c r="H2" s="2">
        <f>Tabella2[[#This Row],[Deceduti]]</f>
        <v>0</v>
      </c>
      <c r="I2" s="3">
        <v>0</v>
      </c>
      <c r="J2" s="2">
        <v>0</v>
      </c>
      <c r="K2" s="2">
        <f>B2+E2+H2</f>
        <v>0</v>
      </c>
      <c r="L2" s="4">
        <v>0</v>
      </c>
      <c r="M2" s="13">
        <v>0</v>
      </c>
      <c r="N2" s="2" t="s">
        <v>51</v>
      </c>
      <c r="O2" s="2" t="s">
        <v>51</v>
      </c>
      <c r="P2" s="2" t="s">
        <v>51</v>
      </c>
      <c r="Q2" s="2" t="s">
        <v>51</v>
      </c>
      <c r="R2" s="2" t="s">
        <v>51</v>
      </c>
      <c r="S2" s="2" t="s">
        <v>51</v>
      </c>
      <c r="T2" s="2" t="s">
        <v>51</v>
      </c>
      <c r="U2" s="2" t="s">
        <v>51</v>
      </c>
      <c r="V2" s="3" t="s">
        <v>51</v>
      </c>
      <c r="W2" s="2" t="s">
        <v>51</v>
      </c>
      <c r="X2" s="2" t="s">
        <v>51</v>
      </c>
      <c r="Y2" s="14">
        <v>60483973</v>
      </c>
      <c r="Z2" s="4">
        <f>B2/Y2</f>
        <v>0</v>
      </c>
    </row>
    <row r="3" spans="1:26" x14ac:dyDescent="0.3">
      <c r="A3" s="12">
        <v>43862</v>
      </c>
      <c r="B3" s="2">
        <f>Tabella2[[#This Row],[Totale positivi]]</f>
        <v>0</v>
      </c>
      <c r="C3" s="3">
        <v>0</v>
      </c>
      <c r="D3" s="2">
        <f>B3-B2</f>
        <v>0</v>
      </c>
      <c r="E3" s="2">
        <f>Tabella2[[#This Row],[Guariti]]</f>
        <v>0</v>
      </c>
      <c r="F3" s="3">
        <v>0</v>
      </c>
      <c r="G3" s="2">
        <f>Tabella3[[#This Row],[Tot Guariti]]-E2</f>
        <v>0</v>
      </c>
      <c r="H3" s="2">
        <f>Tabella2[[#This Row],[Deceduti]]</f>
        <v>0</v>
      </c>
      <c r="I3" s="3">
        <v>0</v>
      </c>
      <c r="J3" s="2">
        <f>H3-H2</f>
        <v>0</v>
      </c>
      <c r="K3" s="2">
        <f t="shared" ref="K3:K66" si="0">B3+E3+H3</f>
        <v>0</v>
      </c>
      <c r="L3" s="4">
        <v>0</v>
      </c>
      <c r="M3" s="13">
        <f>K3-K2</f>
        <v>0</v>
      </c>
      <c r="N3" s="2" t="s">
        <v>51</v>
      </c>
      <c r="O3" s="2" t="s">
        <v>51</v>
      </c>
      <c r="P3" s="2" t="s">
        <v>51</v>
      </c>
      <c r="Q3" s="2" t="s">
        <v>51</v>
      </c>
      <c r="R3" s="2" t="s">
        <v>51</v>
      </c>
      <c r="S3" s="2" t="s">
        <v>51</v>
      </c>
      <c r="T3" s="2" t="s">
        <v>51</v>
      </c>
      <c r="U3" s="2" t="s">
        <v>51</v>
      </c>
      <c r="V3" s="3" t="s">
        <v>51</v>
      </c>
      <c r="W3" s="2" t="s">
        <v>51</v>
      </c>
      <c r="X3" s="2" t="s">
        <v>51</v>
      </c>
      <c r="Y3" s="14">
        <v>60483973</v>
      </c>
      <c r="Z3" s="4">
        <f t="shared" ref="Z3:Z66" si="1">B3/Y3</f>
        <v>0</v>
      </c>
    </row>
    <row r="4" spans="1:26" x14ac:dyDescent="0.3">
      <c r="A4" s="12">
        <v>43863</v>
      </c>
      <c r="B4" s="2">
        <f>Tabella2[[#This Row],[Totale positivi]]</f>
        <v>0</v>
      </c>
      <c r="C4" s="3">
        <v>0</v>
      </c>
      <c r="D4" s="2">
        <f t="shared" ref="D4:D67" si="2">B4-B3</f>
        <v>0</v>
      </c>
      <c r="E4" s="2">
        <f>Tabella2[[#This Row],[Guariti]]</f>
        <v>0</v>
      </c>
      <c r="F4" s="3">
        <v>0</v>
      </c>
      <c r="G4" s="2">
        <f>Tabella3[[#This Row],[Tot Guariti]]-E3</f>
        <v>0</v>
      </c>
      <c r="H4" s="2">
        <f>Tabella2[[#This Row],[Deceduti]]</f>
        <v>0</v>
      </c>
      <c r="I4" s="3">
        <v>0</v>
      </c>
      <c r="J4" s="2">
        <f t="shared" ref="J4:J67" si="3">H4-H3</f>
        <v>0</v>
      </c>
      <c r="K4" s="2">
        <f t="shared" si="0"/>
        <v>0</v>
      </c>
      <c r="L4" s="4">
        <v>0</v>
      </c>
      <c r="M4" s="13">
        <f t="shared" ref="M4:M67" si="4">K4-K3</f>
        <v>0</v>
      </c>
      <c r="N4" s="2" t="s">
        <v>51</v>
      </c>
      <c r="O4" s="2" t="s">
        <v>51</v>
      </c>
      <c r="P4" s="2" t="s">
        <v>51</v>
      </c>
      <c r="Q4" s="2" t="s">
        <v>51</v>
      </c>
      <c r="R4" s="2" t="s">
        <v>51</v>
      </c>
      <c r="S4" s="2" t="s">
        <v>51</v>
      </c>
      <c r="T4" s="2" t="s">
        <v>51</v>
      </c>
      <c r="U4" s="2" t="s">
        <v>51</v>
      </c>
      <c r="V4" s="3" t="s">
        <v>51</v>
      </c>
      <c r="W4" s="2" t="s">
        <v>51</v>
      </c>
      <c r="X4" s="2" t="s">
        <v>51</v>
      </c>
      <c r="Y4" s="14">
        <v>60483973</v>
      </c>
      <c r="Z4" s="4">
        <f t="shared" si="1"/>
        <v>0</v>
      </c>
    </row>
    <row r="5" spans="1:26" x14ac:dyDescent="0.3">
      <c r="A5" s="12">
        <v>43864</v>
      </c>
      <c r="B5" s="2">
        <f>Tabella2[[#This Row],[Totale positivi]]</f>
        <v>0</v>
      </c>
      <c r="C5" s="3">
        <v>0</v>
      </c>
      <c r="D5" s="2">
        <f t="shared" si="2"/>
        <v>0</v>
      </c>
      <c r="E5" s="2">
        <f>Tabella2[[#This Row],[Guariti]]</f>
        <v>0</v>
      </c>
      <c r="F5" s="3">
        <v>0</v>
      </c>
      <c r="G5" s="2">
        <f>Tabella3[[#This Row],[Tot Guariti]]-E4</f>
        <v>0</v>
      </c>
      <c r="H5" s="2">
        <f>Tabella2[[#This Row],[Deceduti]]</f>
        <v>0</v>
      </c>
      <c r="I5" s="3">
        <v>0</v>
      </c>
      <c r="J5" s="2">
        <f t="shared" si="3"/>
        <v>0</v>
      </c>
      <c r="K5" s="2">
        <f t="shared" si="0"/>
        <v>0</v>
      </c>
      <c r="L5" s="4">
        <v>0</v>
      </c>
      <c r="M5" s="13">
        <f t="shared" si="4"/>
        <v>0</v>
      </c>
      <c r="N5" s="2" t="s">
        <v>51</v>
      </c>
      <c r="O5" s="2" t="s">
        <v>51</v>
      </c>
      <c r="P5" s="2" t="s">
        <v>51</v>
      </c>
      <c r="Q5" s="2" t="s">
        <v>51</v>
      </c>
      <c r="R5" s="2" t="s">
        <v>51</v>
      </c>
      <c r="S5" s="2" t="s">
        <v>51</v>
      </c>
      <c r="T5" s="2" t="s">
        <v>51</v>
      </c>
      <c r="U5" s="2" t="s">
        <v>51</v>
      </c>
      <c r="V5" s="3" t="s">
        <v>51</v>
      </c>
      <c r="W5" s="2" t="s">
        <v>51</v>
      </c>
      <c r="X5" s="2" t="s">
        <v>51</v>
      </c>
      <c r="Y5" s="14">
        <v>60483973</v>
      </c>
      <c r="Z5" s="4">
        <f t="shared" si="1"/>
        <v>0</v>
      </c>
    </row>
    <row r="6" spans="1:26" x14ac:dyDescent="0.3">
      <c r="A6" s="12">
        <v>43865</v>
      </c>
      <c r="B6" s="2">
        <f>Tabella2[[#This Row],[Totale positivi]]</f>
        <v>0</v>
      </c>
      <c r="C6" s="3">
        <v>0</v>
      </c>
      <c r="D6" s="2">
        <f t="shared" si="2"/>
        <v>0</v>
      </c>
      <c r="E6" s="2">
        <f>Tabella2[[#This Row],[Guariti]]</f>
        <v>0</v>
      </c>
      <c r="F6" s="3">
        <v>0</v>
      </c>
      <c r="G6" s="2">
        <f>Tabella3[[#This Row],[Tot Guariti]]-E5</f>
        <v>0</v>
      </c>
      <c r="H6" s="2">
        <f>Tabella2[[#This Row],[Deceduti]]</f>
        <v>0</v>
      </c>
      <c r="I6" s="3">
        <v>0</v>
      </c>
      <c r="J6" s="2">
        <f t="shared" si="3"/>
        <v>0</v>
      </c>
      <c r="K6" s="2">
        <f t="shared" si="0"/>
        <v>0</v>
      </c>
      <c r="L6" s="4">
        <v>0</v>
      </c>
      <c r="M6" s="13">
        <f t="shared" si="4"/>
        <v>0</v>
      </c>
      <c r="N6" s="2" t="s">
        <v>51</v>
      </c>
      <c r="O6" s="2" t="s">
        <v>51</v>
      </c>
      <c r="P6" s="2" t="s">
        <v>51</v>
      </c>
      <c r="Q6" s="2" t="s">
        <v>51</v>
      </c>
      <c r="R6" s="2" t="s">
        <v>51</v>
      </c>
      <c r="S6" s="2" t="s">
        <v>51</v>
      </c>
      <c r="T6" s="2" t="s">
        <v>51</v>
      </c>
      <c r="U6" s="2" t="s">
        <v>51</v>
      </c>
      <c r="V6" s="3" t="s">
        <v>51</v>
      </c>
      <c r="W6" s="2" t="s">
        <v>51</v>
      </c>
      <c r="X6" s="2" t="s">
        <v>51</v>
      </c>
      <c r="Y6" s="14">
        <v>60483973</v>
      </c>
      <c r="Z6" s="4">
        <f t="shared" si="1"/>
        <v>0</v>
      </c>
    </row>
    <row r="7" spans="1:26" x14ac:dyDescent="0.3">
      <c r="A7" s="12">
        <v>43866</v>
      </c>
      <c r="B7" s="2">
        <f>Tabella2[[#This Row],[Totale positivi]]</f>
        <v>0</v>
      </c>
      <c r="C7" s="3">
        <v>0</v>
      </c>
      <c r="D7" s="2">
        <f t="shared" si="2"/>
        <v>0</v>
      </c>
      <c r="E7" s="2">
        <f>Tabella2[[#This Row],[Guariti]]</f>
        <v>0</v>
      </c>
      <c r="F7" s="3">
        <v>0</v>
      </c>
      <c r="G7" s="2">
        <f>Tabella3[[#This Row],[Tot Guariti]]-E6</f>
        <v>0</v>
      </c>
      <c r="H7" s="2">
        <f>Tabella2[[#This Row],[Deceduti]]</f>
        <v>0</v>
      </c>
      <c r="I7" s="3">
        <v>0</v>
      </c>
      <c r="J7" s="2">
        <f t="shared" si="3"/>
        <v>0</v>
      </c>
      <c r="K7" s="2">
        <f t="shared" si="0"/>
        <v>0</v>
      </c>
      <c r="L7" s="4">
        <v>0</v>
      </c>
      <c r="M7" s="13">
        <f t="shared" si="4"/>
        <v>0</v>
      </c>
      <c r="N7" s="2" t="s">
        <v>51</v>
      </c>
      <c r="O7" s="2" t="s">
        <v>51</v>
      </c>
      <c r="P7" s="2" t="s">
        <v>51</v>
      </c>
      <c r="Q7" s="2" t="s">
        <v>51</v>
      </c>
      <c r="R7" s="2" t="s">
        <v>51</v>
      </c>
      <c r="S7" s="2" t="s">
        <v>51</v>
      </c>
      <c r="T7" s="2" t="s">
        <v>51</v>
      </c>
      <c r="U7" s="2" t="s">
        <v>51</v>
      </c>
      <c r="V7" s="3" t="s">
        <v>51</v>
      </c>
      <c r="W7" s="2" t="s">
        <v>51</v>
      </c>
      <c r="X7" s="2" t="s">
        <v>51</v>
      </c>
      <c r="Y7" s="14">
        <v>60483973</v>
      </c>
      <c r="Z7" s="4">
        <f t="shared" si="1"/>
        <v>0</v>
      </c>
    </row>
    <row r="8" spans="1:26" x14ac:dyDescent="0.3">
      <c r="A8" s="12">
        <v>43867</v>
      </c>
      <c r="B8" s="2">
        <f>Tabella2[[#This Row],[Totale positivi]]</f>
        <v>0</v>
      </c>
      <c r="C8" s="3">
        <v>0</v>
      </c>
      <c r="D8" s="2">
        <f t="shared" si="2"/>
        <v>0</v>
      </c>
      <c r="E8" s="2">
        <f>Tabella2[[#This Row],[Guariti]]</f>
        <v>0</v>
      </c>
      <c r="F8" s="3">
        <v>0</v>
      </c>
      <c r="G8" s="2">
        <f>Tabella3[[#This Row],[Tot Guariti]]-E7</f>
        <v>0</v>
      </c>
      <c r="H8" s="2">
        <f>Tabella2[[#This Row],[Deceduti]]</f>
        <v>0</v>
      </c>
      <c r="I8" s="3">
        <v>0</v>
      </c>
      <c r="J8" s="2">
        <f t="shared" si="3"/>
        <v>0</v>
      </c>
      <c r="K8" s="2">
        <f t="shared" si="0"/>
        <v>0</v>
      </c>
      <c r="L8" s="4">
        <v>0</v>
      </c>
      <c r="M8" s="13">
        <f t="shared" si="4"/>
        <v>0</v>
      </c>
      <c r="N8" s="2" t="s">
        <v>51</v>
      </c>
      <c r="O8" s="2" t="s">
        <v>51</v>
      </c>
      <c r="P8" s="2" t="s">
        <v>51</v>
      </c>
      <c r="Q8" s="2" t="s">
        <v>51</v>
      </c>
      <c r="R8" s="2" t="s">
        <v>51</v>
      </c>
      <c r="S8" s="2" t="s">
        <v>51</v>
      </c>
      <c r="T8" s="2" t="s">
        <v>51</v>
      </c>
      <c r="U8" s="2" t="s">
        <v>51</v>
      </c>
      <c r="V8" s="3" t="s">
        <v>51</v>
      </c>
      <c r="W8" s="2" t="s">
        <v>51</v>
      </c>
      <c r="X8" s="2" t="s">
        <v>51</v>
      </c>
      <c r="Y8" s="14">
        <v>60483973</v>
      </c>
      <c r="Z8" s="4">
        <f t="shared" si="1"/>
        <v>0</v>
      </c>
    </row>
    <row r="9" spans="1:26" x14ac:dyDescent="0.3">
      <c r="A9" s="12">
        <v>43868</v>
      </c>
      <c r="B9" s="2">
        <f>Tabella2[[#This Row],[Totale positivi]]</f>
        <v>0</v>
      </c>
      <c r="C9" s="3">
        <v>0</v>
      </c>
      <c r="D9" s="2">
        <f t="shared" si="2"/>
        <v>0</v>
      </c>
      <c r="E9" s="2">
        <f>Tabella2[[#This Row],[Guariti]]</f>
        <v>0</v>
      </c>
      <c r="F9" s="3">
        <v>0</v>
      </c>
      <c r="G9" s="2">
        <f>Tabella3[[#This Row],[Tot Guariti]]-E8</f>
        <v>0</v>
      </c>
      <c r="H9" s="2">
        <f>Tabella2[[#This Row],[Deceduti]]</f>
        <v>0</v>
      </c>
      <c r="I9" s="3">
        <v>0</v>
      </c>
      <c r="J9" s="2">
        <f t="shared" si="3"/>
        <v>0</v>
      </c>
      <c r="K9" s="2">
        <f t="shared" si="0"/>
        <v>0</v>
      </c>
      <c r="L9" s="4">
        <v>0</v>
      </c>
      <c r="M9" s="13">
        <f t="shared" si="4"/>
        <v>0</v>
      </c>
      <c r="N9" s="2" t="s">
        <v>51</v>
      </c>
      <c r="O9" s="2" t="s">
        <v>51</v>
      </c>
      <c r="P9" s="2" t="s">
        <v>51</v>
      </c>
      <c r="Q9" s="2" t="s">
        <v>51</v>
      </c>
      <c r="R9" s="2" t="s">
        <v>51</v>
      </c>
      <c r="S9" s="2" t="s">
        <v>51</v>
      </c>
      <c r="T9" s="2" t="s">
        <v>51</v>
      </c>
      <c r="U9" s="2" t="s">
        <v>51</v>
      </c>
      <c r="V9" s="3" t="s">
        <v>51</v>
      </c>
      <c r="W9" s="2" t="s">
        <v>51</v>
      </c>
      <c r="X9" s="2" t="s">
        <v>51</v>
      </c>
      <c r="Y9" s="14">
        <v>60483973</v>
      </c>
      <c r="Z9" s="4">
        <f t="shared" si="1"/>
        <v>0</v>
      </c>
    </row>
    <row r="10" spans="1:26" x14ac:dyDescent="0.3">
      <c r="A10" s="12">
        <v>43869</v>
      </c>
      <c r="B10" s="2">
        <f>Tabella2[[#This Row],[Totale positivi]]</f>
        <v>0</v>
      </c>
      <c r="C10" s="3">
        <v>0</v>
      </c>
      <c r="D10" s="2">
        <f t="shared" si="2"/>
        <v>0</v>
      </c>
      <c r="E10" s="2">
        <f>Tabella2[[#This Row],[Guariti]]</f>
        <v>0</v>
      </c>
      <c r="F10" s="3">
        <v>0</v>
      </c>
      <c r="G10" s="2">
        <f>Tabella3[[#This Row],[Tot Guariti]]-E9</f>
        <v>0</v>
      </c>
      <c r="H10" s="2">
        <f>Tabella2[[#This Row],[Deceduti]]</f>
        <v>0</v>
      </c>
      <c r="I10" s="3">
        <v>0</v>
      </c>
      <c r="J10" s="2">
        <f t="shared" si="3"/>
        <v>0</v>
      </c>
      <c r="K10" s="2">
        <f t="shared" si="0"/>
        <v>0</v>
      </c>
      <c r="L10" s="4">
        <v>0</v>
      </c>
      <c r="M10" s="13">
        <f t="shared" si="4"/>
        <v>0</v>
      </c>
      <c r="N10" s="2" t="s">
        <v>51</v>
      </c>
      <c r="O10" s="2" t="s">
        <v>51</v>
      </c>
      <c r="P10" s="2" t="s">
        <v>51</v>
      </c>
      <c r="Q10" s="2" t="s">
        <v>51</v>
      </c>
      <c r="R10" s="2" t="s">
        <v>51</v>
      </c>
      <c r="S10" s="2" t="s">
        <v>51</v>
      </c>
      <c r="T10" s="2" t="s">
        <v>51</v>
      </c>
      <c r="U10" s="2" t="s">
        <v>51</v>
      </c>
      <c r="V10" s="3" t="s">
        <v>51</v>
      </c>
      <c r="W10" s="2" t="s">
        <v>51</v>
      </c>
      <c r="X10" s="2" t="s">
        <v>51</v>
      </c>
      <c r="Y10" s="14">
        <v>60483973</v>
      </c>
      <c r="Z10" s="4">
        <f t="shared" si="1"/>
        <v>0</v>
      </c>
    </row>
    <row r="11" spans="1:26" x14ac:dyDescent="0.3">
      <c r="A11" s="12">
        <v>43870</v>
      </c>
      <c r="B11" s="2">
        <f>Tabella2[[#This Row],[Totale positivi]]</f>
        <v>0</v>
      </c>
      <c r="C11" s="3">
        <v>0</v>
      </c>
      <c r="D11" s="2">
        <f t="shared" si="2"/>
        <v>0</v>
      </c>
      <c r="E11" s="2">
        <f>Tabella2[[#This Row],[Guariti]]</f>
        <v>0</v>
      </c>
      <c r="F11" s="3">
        <v>0</v>
      </c>
      <c r="G11" s="2">
        <f>Tabella3[[#This Row],[Tot Guariti]]-E10</f>
        <v>0</v>
      </c>
      <c r="H11" s="2">
        <f>Tabella2[[#This Row],[Deceduti]]</f>
        <v>0</v>
      </c>
      <c r="I11" s="3">
        <v>0</v>
      </c>
      <c r="J11" s="2">
        <f t="shared" si="3"/>
        <v>0</v>
      </c>
      <c r="K11" s="2">
        <f t="shared" si="0"/>
        <v>0</v>
      </c>
      <c r="L11" s="4">
        <v>0</v>
      </c>
      <c r="M11" s="13">
        <f t="shared" si="4"/>
        <v>0</v>
      </c>
      <c r="N11" s="2" t="s">
        <v>51</v>
      </c>
      <c r="O11" s="2" t="s">
        <v>51</v>
      </c>
      <c r="P11" s="2" t="s">
        <v>51</v>
      </c>
      <c r="Q11" s="2" t="s">
        <v>51</v>
      </c>
      <c r="R11" s="2" t="s">
        <v>51</v>
      </c>
      <c r="S11" s="2" t="s">
        <v>51</v>
      </c>
      <c r="T11" s="2" t="s">
        <v>51</v>
      </c>
      <c r="U11" s="2" t="s">
        <v>51</v>
      </c>
      <c r="V11" s="3" t="s">
        <v>51</v>
      </c>
      <c r="W11" s="2" t="s">
        <v>51</v>
      </c>
      <c r="X11" s="2" t="s">
        <v>51</v>
      </c>
      <c r="Y11" s="14">
        <v>60483973</v>
      </c>
      <c r="Z11" s="4">
        <f t="shared" si="1"/>
        <v>0</v>
      </c>
    </row>
    <row r="12" spans="1:26" x14ac:dyDescent="0.3">
      <c r="A12" s="12">
        <v>43871</v>
      </c>
      <c r="B12" s="2">
        <f>Tabella2[[#This Row],[Totale positivi]]</f>
        <v>0</v>
      </c>
      <c r="C12" s="3">
        <v>0</v>
      </c>
      <c r="D12" s="2">
        <f t="shared" si="2"/>
        <v>0</v>
      </c>
      <c r="E12" s="2">
        <f>Tabella2[[#This Row],[Guariti]]</f>
        <v>0</v>
      </c>
      <c r="F12" s="3">
        <v>0</v>
      </c>
      <c r="G12" s="2">
        <f>Tabella3[[#This Row],[Tot Guariti]]-E11</f>
        <v>0</v>
      </c>
      <c r="H12" s="2">
        <f>Tabella2[[#This Row],[Deceduti]]</f>
        <v>0</v>
      </c>
      <c r="I12" s="3">
        <v>0</v>
      </c>
      <c r="J12" s="2">
        <f t="shared" si="3"/>
        <v>0</v>
      </c>
      <c r="K12" s="2">
        <f t="shared" si="0"/>
        <v>0</v>
      </c>
      <c r="L12" s="4">
        <v>0</v>
      </c>
      <c r="M12" s="13">
        <f t="shared" si="4"/>
        <v>0</v>
      </c>
      <c r="N12" s="2" t="s">
        <v>51</v>
      </c>
      <c r="O12" s="2" t="s">
        <v>51</v>
      </c>
      <c r="P12" s="2" t="s">
        <v>51</v>
      </c>
      <c r="Q12" s="2" t="s">
        <v>51</v>
      </c>
      <c r="R12" s="2" t="s">
        <v>51</v>
      </c>
      <c r="S12" s="2" t="s">
        <v>51</v>
      </c>
      <c r="T12" s="2" t="s">
        <v>51</v>
      </c>
      <c r="U12" s="2" t="s">
        <v>51</v>
      </c>
      <c r="V12" s="3" t="s">
        <v>51</v>
      </c>
      <c r="W12" s="2" t="s">
        <v>51</v>
      </c>
      <c r="X12" s="2" t="s">
        <v>51</v>
      </c>
      <c r="Y12" s="14">
        <v>60483973</v>
      </c>
      <c r="Z12" s="4">
        <f t="shared" si="1"/>
        <v>0</v>
      </c>
    </row>
    <row r="13" spans="1:26" x14ac:dyDescent="0.3">
      <c r="A13" s="12">
        <v>43872</v>
      </c>
      <c r="B13" s="2">
        <f>Tabella2[[#This Row],[Totale positivi]]</f>
        <v>0</v>
      </c>
      <c r="C13" s="3">
        <v>0</v>
      </c>
      <c r="D13" s="2">
        <f t="shared" si="2"/>
        <v>0</v>
      </c>
      <c r="E13" s="2">
        <f>Tabella2[[#This Row],[Guariti]]</f>
        <v>0</v>
      </c>
      <c r="F13" s="3">
        <v>0</v>
      </c>
      <c r="G13" s="2">
        <f>Tabella3[[#This Row],[Tot Guariti]]-E12</f>
        <v>0</v>
      </c>
      <c r="H13" s="2">
        <f>Tabella2[[#This Row],[Deceduti]]</f>
        <v>0</v>
      </c>
      <c r="I13" s="3">
        <v>0</v>
      </c>
      <c r="J13" s="2">
        <f t="shared" si="3"/>
        <v>0</v>
      </c>
      <c r="K13" s="2">
        <f t="shared" si="0"/>
        <v>0</v>
      </c>
      <c r="L13" s="4">
        <v>0</v>
      </c>
      <c r="M13" s="13">
        <f t="shared" si="4"/>
        <v>0</v>
      </c>
      <c r="N13" s="2" t="s">
        <v>51</v>
      </c>
      <c r="O13" s="2" t="s">
        <v>51</v>
      </c>
      <c r="P13" s="2" t="s">
        <v>51</v>
      </c>
      <c r="Q13" s="2" t="s">
        <v>51</v>
      </c>
      <c r="R13" s="2" t="s">
        <v>51</v>
      </c>
      <c r="S13" s="2" t="s">
        <v>51</v>
      </c>
      <c r="T13" s="2" t="s">
        <v>51</v>
      </c>
      <c r="U13" s="2" t="s">
        <v>51</v>
      </c>
      <c r="V13" s="3" t="s">
        <v>51</v>
      </c>
      <c r="W13" s="2" t="s">
        <v>51</v>
      </c>
      <c r="X13" s="2" t="s">
        <v>51</v>
      </c>
      <c r="Y13" s="14">
        <v>60483973</v>
      </c>
      <c r="Z13" s="4">
        <f t="shared" si="1"/>
        <v>0</v>
      </c>
    </row>
    <row r="14" spans="1:26" x14ac:dyDescent="0.3">
      <c r="A14" s="12">
        <v>43873</v>
      </c>
      <c r="B14" s="2">
        <f>Tabella2[[#This Row],[Totale positivi]]</f>
        <v>0</v>
      </c>
      <c r="C14" s="3">
        <v>0</v>
      </c>
      <c r="D14" s="2">
        <f t="shared" si="2"/>
        <v>0</v>
      </c>
      <c r="E14" s="2">
        <f>Tabella2[[#This Row],[Guariti]]</f>
        <v>0</v>
      </c>
      <c r="F14" s="3">
        <v>0</v>
      </c>
      <c r="G14" s="2">
        <f>Tabella3[[#This Row],[Tot Guariti]]-E13</f>
        <v>0</v>
      </c>
      <c r="H14" s="2">
        <f>Tabella2[[#This Row],[Deceduti]]</f>
        <v>0</v>
      </c>
      <c r="I14" s="3">
        <v>0</v>
      </c>
      <c r="J14" s="2">
        <f t="shared" si="3"/>
        <v>0</v>
      </c>
      <c r="K14" s="2">
        <f t="shared" si="0"/>
        <v>0</v>
      </c>
      <c r="L14" s="4">
        <v>0</v>
      </c>
      <c r="M14" s="13">
        <f t="shared" si="4"/>
        <v>0</v>
      </c>
      <c r="N14" s="2" t="s">
        <v>51</v>
      </c>
      <c r="O14" s="2" t="s">
        <v>51</v>
      </c>
      <c r="P14" s="2" t="s">
        <v>51</v>
      </c>
      <c r="Q14" s="2" t="s">
        <v>51</v>
      </c>
      <c r="R14" s="2" t="s">
        <v>51</v>
      </c>
      <c r="S14" s="2" t="s">
        <v>51</v>
      </c>
      <c r="T14" s="2" t="s">
        <v>51</v>
      </c>
      <c r="U14" s="2" t="s">
        <v>51</v>
      </c>
      <c r="V14" s="3" t="s">
        <v>51</v>
      </c>
      <c r="W14" s="2" t="s">
        <v>51</v>
      </c>
      <c r="X14" s="2" t="s">
        <v>51</v>
      </c>
      <c r="Y14" s="14">
        <v>60483973</v>
      </c>
      <c r="Z14" s="4">
        <f t="shared" si="1"/>
        <v>0</v>
      </c>
    </row>
    <row r="15" spans="1:26" x14ac:dyDescent="0.3">
      <c r="A15" s="12">
        <v>43874</v>
      </c>
      <c r="B15" s="2">
        <f>Tabella2[[#This Row],[Totale positivi]]</f>
        <v>0</v>
      </c>
      <c r="C15" s="3">
        <v>0</v>
      </c>
      <c r="D15" s="2">
        <f t="shared" si="2"/>
        <v>0</v>
      </c>
      <c r="E15" s="2">
        <f>Tabella2[[#This Row],[Guariti]]</f>
        <v>0</v>
      </c>
      <c r="F15" s="3">
        <v>0</v>
      </c>
      <c r="G15" s="2">
        <f>Tabella3[[#This Row],[Tot Guariti]]-E14</f>
        <v>0</v>
      </c>
      <c r="H15" s="2">
        <f>Tabella2[[#This Row],[Deceduti]]</f>
        <v>0</v>
      </c>
      <c r="I15" s="3">
        <v>0</v>
      </c>
      <c r="J15" s="2">
        <f t="shared" si="3"/>
        <v>0</v>
      </c>
      <c r="K15" s="2">
        <f t="shared" si="0"/>
        <v>0</v>
      </c>
      <c r="L15" s="4">
        <v>0</v>
      </c>
      <c r="M15" s="13">
        <f t="shared" si="4"/>
        <v>0</v>
      </c>
      <c r="N15" s="2" t="s">
        <v>51</v>
      </c>
      <c r="O15" s="2" t="s">
        <v>51</v>
      </c>
      <c r="P15" s="2" t="s">
        <v>51</v>
      </c>
      <c r="Q15" s="2" t="s">
        <v>51</v>
      </c>
      <c r="R15" s="2" t="s">
        <v>51</v>
      </c>
      <c r="S15" s="2" t="s">
        <v>51</v>
      </c>
      <c r="T15" s="2" t="s">
        <v>51</v>
      </c>
      <c r="U15" s="2" t="s">
        <v>51</v>
      </c>
      <c r="V15" s="3" t="s">
        <v>51</v>
      </c>
      <c r="W15" s="2" t="s">
        <v>51</v>
      </c>
      <c r="X15" s="2" t="s">
        <v>51</v>
      </c>
      <c r="Y15" s="14">
        <v>60483973</v>
      </c>
      <c r="Z15" s="4">
        <f t="shared" si="1"/>
        <v>0</v>
      </c>
    </row>
    <row r="16" spans="1:26" x14ac:dyDescent="0.3">
      <c r="A16" s="12">
        <v>43875</v>
      </c>
      <c r="B16" s="2">
        <f>Tabella2[[#This Row],[Totale positivi]]</f>
        <v>0</v>
      </c>
      <c r="C16" s="3">
        <v>0</v>
      </c>
      <c r="D16" s="2">
        <f t="shared" si="2"/>
        <v>0</v>
      </c>
      <c r="E16" s="2">
        <f>Tabella2[[#This Row],[Guariti]]</f>
        <v>0</v>
      </c>
      <c r="F16" s="3">
        <v>0</v>
      </c>
      <c r="G16" s="2">
        <f>Tabella3[[#This Row],[Tot Guariti]]-E15</f>
        <v>0</v>
      </c>
      <c r="H16" s="2">
        <f>Tabella2[[#This Row],[Deceduti]]</f>
        <v>0</v>
      </c>
      <c r="I16" s="3">
        <v>0</v>
      </c>
      <c r="J16" s="2">
        <f t="shared" si="3"/>
        <v>0</v>
      </c>
      <c r="K16" s="2">
        <f t="shared" si="0"/>
        <v>0</v>
      </c>
      <c r="L16" s="4">
        <v>0</v>
      </c>
      <c r="M16" s="13">
        <f t="shared" si="4"/>
        <v>0</v>
      </c>
      <c r="N16" s="2" t="s">
        <v>51</v>
      </c>
      <c r="O16" s="2" t="s">
        <v>51</v>
      </c>
      <c r="P16" s="2" t="s">
        <v>51</v>
      </c>
      <c r="Q16" s="2" t="s">
        <v>51</v>
      </c>
      <c r="R16" s="2" t="s">
        <v>51</v>
      </c>
      <c r="S16" s="2" t="s">
        <v>51</v>
      </c>
      <c r="T16" s="2" t="s">
        <v>51</v>
      </c>
      <c r="U16" s="2" t="s">
        <v>51</v>
      </c>
      <c r="V16" s="3" t="s">
        <v>51</v>
      </c>
      <c r="W16" s="2" t="s">
        <v>51</v>
      </c>
      <c r="X16" s="2" t="s">
        <v>51</v>
      </c>
      <c r="Y16" s="14">
        <v>60483973</v>
      </c>
      <c r="Z16" s="4">
        <f t="shared" si="1"/>
        <v>0</v>
      </c>
    </row>
    <row r="17" spans="1:26" x14ac:dyDescent="0.3">
      <c r="A17" s="12">
        <v>43876</v>
      </c>
      <c r="B17" s="2">
        <f>Tabella2[[#This Row],[Totale positivi]]</f>
        <v>0</v>
      </c>
      <c r="C17" s="3">
        <v>0</v>
      </c>
      <c r="D17" s="2">
        <f t="shared" si="2"/>
        <v>0</v>
      </c>
      <c r="E17" s="2">
        <f>Tabella2[[#This Row],[Guariti]]</f>
        <v>0</v>
      </c>
      <c r="F17" s="3">
        <v>0</v>
      </c>
      <c r="G17" s="2">
        <f>Tabella3[[#This Row],[Tot Guariti]]-E16</f>
        <v>0</v>
      </c>
      <c r="H17" s="2">
        <f>Tabella2[[#This Row],[Deceduti]]</f>
        <v>0</v>
      </c>
      <c r="I17" s="3">
        <v>0</v>
      </c>
      <c r="J17" s="2">
        <f t="shared" si="3"/>
        <v>0</v>
      </c>
      <c r="K17" s="2">
        <f t="shared" si="0"/>
        <v>0</v>
      </c>
      <c r="L17" s="4">
        <v>0</v>
      </c>
      <c r="M17" s="13">
        <f t="shared" si="4"/>
        <v>0</v>
      </c>
      <c r="N17" s="2" t="s">
        <v>51</v>
      </c>
      <c r="O17" s="2" t="s">
        <v>51</v>
      </c>
      <c r="P17" s="2" t="s">
        <v>51</v>
      </c>
      <c r="Q17" s="2" t="s">
        <v>51</v>
      </c>
      <c r="R17" s="2" t="s">
        <v>51</v>
      </c>
      <c r="S17" s="2" t="s">
        <v>51</v>
      </c>
      <c r="T17" s="2" t="s">
        <v>51</v>
      </c>
      <c r="U17" s="2" t="s">
        <v>51</v>
      </c>
      <c r="V17" s="3" t="s">
        <v>51</v>
      </c>
      <c r="W17" s="2" t="s">
        <v>51</v>
      </c>
      <c r="X17" s="2" t="s">
        <v>51</v>
      </c>
      <c r="Y17" s="14">
        <v>60483973</v>
      </c>
      <c r="Z17" s="4">
        <f t="shared" si="1"/>
        <v>0</v>
      </c>
    </row>
    <row r="18" spans="1:26" x14ac:dyDescent="0.3">
      <c r="A18" s="12">
        <v>43877</v>
      </c>
      <c r="B18" s="2">
        <f>Tabella2[[#This Row],[Totale positivi]]</f>
        <v>0</v>
      </c>
      <c r="C18" s="3">
        <v>0</v>
      </c>
      <c r="D18" s="2">
        <f t="shared" si="2"/>
        <v>0</v>
      </c>
      <c r="E18" s="2">
        <f>Tabella2[[#This Row],[Guariti]]</f>
        <v>0</v>
      </c>
      <c r="F18" s="3">
        <v>0</v>
      </c>
      <c r="G18" s="2">
        <f>Tabella3[[#This Row],[Tot Guariti]]-E17</f>
        <v>0</v>
      </c>
      <c r="H18" s="2">
        <f>Tabella2[[#This Row],[Deceduti]]</f>
        <v>0</v>
      </c>
      <c r="I18" s="3">
        <v>0</v>
      </c>
      <c r="J18" s="2">
        <f t="shared" si="3"/>
        <v>0</v>
      </c>
      <c r="K18" s="2">
        <f t="shared" si="0"/>
        <v>0</v>
      </c>
      <c r="L18" s="4">
        <v>0</v>
      </c>
      <c r="M18" s="13">
        <f t="shared" si="4"/>
        <v>0</v>
      </c>
      <c r="N18" s="2" t="s">
        <v>51</v>
      </c>
      <c r="O18" s="2" t="s">
        <v>51</v>
      </c>
      <c r="P18" s="2" t="s">
        <v>51</v>
      </c>
      <c r="Q18" s="2" t="s">
        <v>51</v>
      </c>
      <c r="R18" s="2" t="s">
        <v>51</v>
      </c>
      <c r="S18" s="2" t="s">
        <v>51</v>
      </c>
      <c r="T18" s="2" t="s">
        <v>51</v>
      </c>
      <c r="U18" s="2" t="s">
        <v>51</v>
      </c>
      <c r="V18" s="3" t="s">
        <v>51</v>
      </c>
      <c r="W18" s="2" t="s">
        <v>51</v>
      </c>
      <c r="X18" s="2" t="s">
        <v>51</v>
      </c>
      <c r="Y18" s="14">
        <v>60483973</v>
      </c>
      <c r="Z18" s="4">
        <f t="shared" si="1"/>
        <v>0</v>
      </c>
    </row>
    <row r="19" spans="1:26" x14ac:dyDescent="0.3">
      <c r="A19" s="12">
        <v>43878</v>
      </c>
      <c r="B19" s="2">
        <f>Tabella2[[#This Row],[Totale positivi]]</f>
        <v>0</v>
      </c>
      <c r="C19" s="3">
        <v>0</v>
      </c>
      <c r="D19" s="2">
        <f t="shared" si="2"/>
        <v>0</v>
      </c>
      <c r="E19" s="2">
        <f>Tabella2[[#This Row],[Guariti]]</f>
        <v>0</v>
      </c>
      <c r="F19" s="3">
        <v>0</v>
      </c>
      <c r="G19" s="2">
        <f>Tabella3[[#This Row],[Tot Guariti]]-E18</f>
        <v>0</v>
      </c>
      <c r="H19" s="2">
        <f>Tabella2[[#This Row],[Deceduti]]</f>
        <v>0</v>
      </c>
      <c r="I19" s="3">
        <v>0</v>
      </c>
      <c r="J19" s="2">
        <f t="shared" si="3"/>
        <v>0</v>
      </c>
      <c r="K19" s="2">
        <f t="shared" si="0"/>
        <v>0</v>
      </c>
      <c r="L19" s="4">
        <v>0</v>
      </c>
      <c r="M19" s="13">
        <f t="shared" si="4"/>
        <v>0</v>
      </c>
      <c r="N19" s="2" t="s">
        <v>51</v>
      </c>
      <c r="O19" s="2" t="s">
        <v>51</v>
      </c>
      <c r="P19" s="2" t="s">
        <v>51</v>
      </c>
      <c r="Q19" s="2" t="s">
        <v>51</v>
      </c>
      <c r="R19" s="2" t="s">
        <v>51</v>
      </c>
      <c r="S19" s="2" t="s">
        <v>51</v>
      </c>
      <c r="T19" s="2" t="s">
        <v>51</v>
      </c>
      <c r="U19" s="2" t="s">
        <v>51</v>
      </c>
      <c r="V19" s="3" t="s">
        <v>51</v>
      </c>
      <c r="W19" s="2" t="s">
        <v>51</v>
      </c>
      <c r="X19" s="2" t="s">
        <v>51</v>
      </c>
      <c r="Y19" s="14">
        <v>60483973</v>
      </c>
      <c r="Z19" s="4">
        <f t="shared" si="1"/>
        <v>0</v>
      </c>
    </row>
    <row r="20" spans="1:26" x14ac:dyDescent="0.3">
      <c r="A20" s="12">
        <v>43879</v>
      </c>
      <c r="B20" s="2">
        <f>Tabella2[[#This Row],[Totale positivi]]</f>
        <v>1</v>
      </c>
      <c r="C20" s="3">
        <v>0</v>
      </c>
      <c r="D20" s="2">
        <f t="shared" si="2"/>
        <v>1</v>
      </c>
      <c r="E20" s="2">
        <f>Tabella2[[#This Row],[Guariti]]</f>
        <v>0</v>
      </c>
      <c r="F20" s="3">
        <v>0</v>
      </c>
      <c r="G20" s="2">
        <f>Tabella3[[#This Row],[Tot Guariti]]-E19</f>
        <v>0</v>
      </c>
      <c r="H20" s="2">
        <f>Tabella2[[#This Row],[Deceduti]]</f>
        <v>0</v>
      </c>
      <c r="I20" s="3">
        <v>0</v>
      </c>
      <c r="J20" s="2">
        <f t="shared" si="3"/>
        <v>0</v>
      </c>
      <c r="K20" s="2">
        <f t="shared" si="0"/>
        <v>1</v>
      </c>
      <c r="L20" s="4">
        <v>0</v>
      </c>
      <c r="M20" s="13">
        <f t="shared" si="4"/>
        <v>1</v>
      </c>
      <c r="N20" s="2" t="s">
        <v>51</v>
      </c>
      <c r="O20" s="2" t="s">
        <v>51</v>
      </c>
      <c r="P20" s="2" t="s">
        <v>51</v>
      </c>
      <c r="Q20" s="2" t="s">
        <v>51</v>
      </c>
      <c r="R20" s="2" t="s">
        <v>51</v>
      </c>
      <c r="S20" s="2" t="s">
        <v>51</v>
      </c>
      <c r="T20" s="2" t="s">
        <v>51</v>
      </c>
      <c r="U20" s="3">
        <f>Tabella3[[#This Row],[Tot. Deceduti]]/Tabella3[[#This Row],[Cumulata]]</f>
        <v>0</v>
      </c>
      <c r="V20" s="3">
        <f>Tabella3[[#This Row],[Tot Guariti]]/Tabella3[[#This Row],[Cumulata]]</f>
        <v>0</v>
      </c>
      <c r="W20" s="2" t="s">
        <v>51</v>
      </c>
      <c r="X20" s="2" t="s">
        <v>51</v>
      </c>
      <c r="Y20" s="14">
        <v>60483973</v>
      </c>
      <c r="Z20" s="4">
        <f t="shared" si="1"/>
        <v>1.6533305442749271E-8</v>
      </c>
    </row>
    <row r="21" spans="1:26" x14ac:dyDescent="0.3">
      <c r="A21" s="12">
        <v>43880</v>
      </c>
      <c r="B21" s="2">
        <f>Tabella2[[#This Row],[Totale positivi]]</f>
        <v>1</v>
      </c>
      <c r="C21" s="3">
        <f t="shared" ref="C21:C67" si="5">(B21-B20)/B20</f>
        <v>0</v>
      </c>
      <c r="D21" s="2">
        <f t="shared" si="2"/>
        <v>0</v>
      </c>
      <c r="E21" s="2">
        <f>Tabella2[[#This Row],[Guariti]]</f>
        <v>0</v>
      </c>
      <c r="F21" s="3">
        <v>0</v>
      </c>
      <c r="G21" s="2">
        <f>Tabella3[[#This Row],[Tot Guariti]]-E20</f>
        <v>0</v>
      </c>
      <c r="H21" s="2">
        <f>Tabella2[[#This Row],[Deceduti]]</f>
        <v>0</v>
      </c>
      <c r="I21" s="3">
        <v>0</v>
      </c>
      <c r="J21" s="2">
        <f t="shared" si="3"/>
        <v>0</v>
      </c>
      <c r="K21" s="2">
        <f t="shared" si="0"/>
        <v>1</v>
      </c>
      <c r="L21" s="4">
        <f t="shared" ref="L21:L67" si="6">(K21-K20)/K20</f>
        <v>0</v>
      </c>
      <c r="M21" s="13">
        <f t="shared" si="4"/>
        <v>0</v>
      </c>
      <c r="N21" s="2" t="s">
        <v>51</v>
      </c>
      <c r="O21" s="2" t="s">
        <v>51</v>
      </c>
      <c r="P21" s="2" t="s">
        <v>51</v>
      </c>
      <c r="Q21" s="2" t="s">
        <v>51</v>
      </c>
      <c r="R21" s="2" t="s">
        <v>51</v>
      </c>
      <c r="S21" s="2" t="s">
        <v>51</v>
      </c>
      <c r="T21" s="2" t="s">
        <v>51</v>
      </c>
      <c r="U21" s="3">
        <f>Tabella3[[#This Row],[Tot. Deceduti]]/Tabella3[[#This Row],[Cumulata]]</f>
        <v>0</v>
      </c>
      <c r="V21" s="3">
        <f>Tabella3[[#This Row],[Tot Guariti]]/Tabella3[[#This Row],[Cumulata]]</f>
        <v>0</v>
      </c>
      <c r="W21" s="2" t="s">
        <v>51</v>
      </c>
      <c r="X21" s="2" t="s">
        <v>51</v>
      </c>
      <c r="Y21" s="14">
        <v>60483973</v>
      </c>
      <c r="Z21" s="4">
        <f t="shared" si="1"/>
        <v>1.6533305442749271E-8</v>
      </c>
    </row>
    <row r="22" spans="1:26" x14ac:dyDescent="0.3">
      <c r="A22" s="12">
        <v>43881</v>
      </c>
      <c r="B22" s="2">
        <f>Tabella2[[#This Row],[Totale positivi]]</f>
        <v>1</v>
      </c>
      <c r="C22" s="3">
        <f t="shared" si="5"/>
        <v>0</v>
      </c>
      <c r="D22" s="2">
        <f t="shared" si="2"/>
        <v>0</v>
      </c>
      <c r="E22" s="2">
        <f>Tabella2[[#This Row],[Guariti]]</f>
        <v>0</v>
      </c>
      <c r="F22" s="3">
        <v>0</v>
      </c>
      <c r="G22" s="2">
        <f>Tabella3[[#This Row],[Tot Guariti]]-E21</f>
        <v>0</v>
      </c>
      <c r="H22" s="2">
        <f>Tabella2[[#This Row],[Deceduti]]</f>
        <v>0</v>
      </c>
      <c r="I22" s="3">
        <v>0</v>
      </c>
      <c r="J22" s="2">
        <f t="shared" si="3"/>
        <v>0</v>
      </c>
      <c r="K22" s="2">
        <f t="shared" si="0"/>
        <v>1</v>
      </c>
      <c r="L22" s="4">
        <f t="shared" si="6"/>
        <v>0</v>
      </c>
      <c r="M22" s="13">
        <f t="shared" si="4"/>
        <v>0</v>
      </c>
      <c r="N22" s="2" t="s">
        <v>51</v>
      </c>
      <c r="O22" s="2" t="s">
        <v>51</v>
      </c>
      <c r="P22" s="2" t="s">
        <v>51</v>
      </c>
      <c r="Q22" s="2" t="s">
        <v>51</v>
      </c>
      <c r="R22" s="2" t="s">
        <v>51</v>
      </c>
      <c r="S22" s="2" t="s">
        <v>51</v>
      </c>
      <c r="T22" s="2" t="s">
        <v>51</v>
      </c>
      <c r="U22" s="3">
        <f>Tabella3[[#This Row],[Tot. Deceduti]]/Tabella3[[#This Row],[Cumulata]]</f>
        <v>0</v>
      </c>
      <c r="V22" s="3">
        <f>Tabella3[[#This Row],[Tot Guariti]]/Tabella3[[#This Row],[Cumulata]]</f>
        <v>0</v>
      </c>
      <c r="W22" s="2" t="s">
        <v>51</v>
      </c>
      <c r="X22" s="2" t="s">
        <v>51</v>
      </c>
      <c r="Y22" s="14">
        <v>60483973</v>
      </c>
      <c r="Z22" s="4">
        <f t="shared" si="1"/>
        <v>1.6533305442749271E-8</v>
      </c>
    </row>
    <row r="23" spans="1:26" x14ac:dyDescent="0.3">
      <c r="A23" s="12">
        <v>43882</v>
      </c>
      <c r="B23" s="2">
        <f>Tabella2[[#This Row],[Totale positivi]]</f>
        <v>16</v>
      </c>
      <c r="C23" s="3">
        <f t="shared" si="5"/>
        <v>15</v>
      </c>
      <c r="D23" s="2">
        <f t="shared" si="2"/>
        <v>15</v>
      </c>
      <c r="E23" s="2">
        <f>Tabella2[[#This Row],[Guariti]]</f>
        <v>0</v>
      </c>
      <c r="F23" s="3">
        <v>0</v>
      </c>
      <c r="G23" s="2">
        <f>Tabella3[[#This Row],[Tot Guariti]]-E22</f>
        <v>0</v>
      </c>
      <c r="H23" s="2">
        <f>Tabella2[[#This Row],[Deceduti]]</f>
        <v>0</v>
      </c>
      <c r="I23" s="3">
        <v>0</v>
      </c>
      <c r="J23" s="2">
        <f t="shared" si="3"/>
        <v>0</v>
      </c>
      <c r="K23" s="2">
        <f t="shared" si="0"/>
        <v>16</v>
      </c>
      <c r="L23" s="4">
        <f t="shared" si="6"/>
        <v>15</v>
      </c>
      <c r="M23" s="13">
        <f t="shared" si="4"/>
        <v>15</v>
      </c>
      <c r="N23" s="2" t="s">
        <v>51</v>
      </c>
      <c r="O23" s="2" t="s">
        <v>51</v>
      </c>
      <c r="P23" s="2" t="s">
        <v>51</v>
      </c>
      <c r="Q23" s="2" t="s">
        <v>51</v>
      </c>
      <c r="R23" s="2" t="s">
        <v>51</v>
      </c>
      <c r="S23" s="2" t="s">
        <v>51</v>
      </c>
      <c r="T23" s="2" t="s">
        <v>51</v>
      </c>
      <c r="U23" s="3">
        <f>Tabella3[[#This Row],[Tot. Deceduti]]/Tabella3[[#This Row],[Cumulata]]</f>
        <v>0</v>
      </c>
      <c r="V23" s="3">
        <f>Tabella3[[#This Row],[Tot Guariti]]/Tabella3[[#This Row],[Cumulata]]</f>
        <v>0</v>
      </c>
      <c r="W23" s="2" t="s">
        <v>51</v>
      </c>
      <c r="X23" s="2" t="s">
        <v>51</v>
      </c>
      <c r="Y23" s="14">
        <v>60483973</v>
      </c>
      <c r="Z23" s="4">
        <f t="shared" si="1"/>
        <v>2.6453288708398834E-7</v>
      </c>
    </row>
    <row r="24" spans="1:26" x14ac:dyDescent="0.3">
      <c r="A24" s="12">
        <v>43883</v>
      </c>
      <c r="B24" s="2">
        <f>Tabella2[[#This Row],[Totale positivi]]</f>
        <v>74</v>
      </c>
      <c r="C24" s="3">
        <f t="shared" si="5"/>
        <v>3.625</v>
      </c>
      <c r="D24" s="2">
        <f t="shared" si="2"/>
        <v>58</v>
      </c>
      <c r="E24" s="2">
        <f>Tabella2[[#This Row],[Guariti]]</f>
        <v>0</v>
      </c>
      <c r="F24" s="3">
        <v>0</v>
      </c>
      <c r="G24" s="2">
        <f>Tabella3[[#This Row],[Tot Guariti]]-E23</f>
        <v>0</v>
      </c>
      <c r="H24" s="2">
        <f>Tabella2[[#This Row],[Deceduti]]</f>
        <v>0</v>
      </c>
      <c r="I24" s="3">
        <v>0</v>
      </c>
      <c r="J24" s="2">
        <f t="shared" si="3"/>
        <v>0</v>
      </c>
      <c r="K24" s="2">
        <f t="shared" si="0"/>
        <v>74</v>
      </c>
      <c r="L24" s="4">
        <f t="shared" si="6"/>
        <v>3.625</v>
      </c>
      <c r="M24" s="13">
        <f t="shared" si="4"/>
        <v>58</v>
      </c>
      <c r="N24" s="2" t="s">
        <v>51</v>
      </c>
      <c r="O24" s="2" t="s">
        <v>51</v>
      </c>
      <c r="P24" s="2" t="s">
        <v>51</v>
      </c>
      <c r="Q24" s="2" t="s">
        <v>51</v>
      </c>
      <c r="R24" s="2" t="s">
        <v>51</v>
      </c>
      <c r="S24" s="2" t="s">
        <v>51</v>
      </c>
      <c r="T24" s="2" t="s">
        <v>51</v>
      </c>
      <c r="U24" s="3">
        <f>Tabella3[[#This Row],[Tot. Deceduti]]/Tabella3[[#This Row],[Cumulata]]</f>
        <v>0</v>
      </c>
      <c r="V24" s="3">
        <f>Tabella3[[#This Row],[Tot Guariti]]/Tabella3[[#This Row],[Cumulata]]</f>
        <v>0</v>
      </c>
      <c r="W24" s="2" t="s">
        <v>51</v>
      </c>
      <c r="X24" s="2" t="s">
        <v>51</v>
      </c>
      <c r="Y24" s="14">
        <v>60483973</v>
      </c>
      <c r="Z24" s="4">
        <f t="shared" si="1"/>
        <v>1.2234646027634462E-6</v>
      </c>
    </row>
    <row r="25" spans="1:26" x14ac:dyDescent="0.3">
      <c r="A25" s="12">
        <v>43884</v>
      </c>
      <c r="B25" s="2">
        <f>Tabella2[[#This Row],[Totale positivi]]</f>
        <v>141</v>
      </c>
      <c r="C25" s="3">
        <f t="shared" si="5"/>
        <v>0.90540540540540537</v>
      </c>
      <c r="D25" s="2">
        <f t="shared" si="2"/>
        <v>67</v>
      </c>
      <c r="E25" s="2">
        <f>Tabella2[[#This Row],[Guariti]]</f>
        <v>0</v>
      </c>
      <c r="F25" s="3">
        <v>0</v>
      </c>
      <c r="G25" s="2">
        <f>Tabella3[[#This Row],[Tot Guariti]]-E24</f>
        <v>0</v>
      </c>
      <c r="H25" s="2">
        <f>Tabella2[[#This Row],[Deceduti]]</f>
        <v>3</v>
      </c>
      <c r="I25" s="3">
        <v>0</v>
      </c>
      <c r="J25" s="2">
        <f t="shared" si="3"/>
        <v>3</v>
      </c>
      <c r="K25" s="2">
        <f t="shared" si="0"/>
        <v>144</v>
      </c>
      <c r="L25" s="4">
        <f t="shared" si="6"/>
        <v>0.94594594594594594</v>
      </c>
      <c r="M25" s="13">
        <f t="shared" si="4"/>
        <v>70</v>
      </c>
      <c r="N25" s="2" t="s">
        <v>51</v>
      </c>
      <c r="O25" s="2" t="s">
        <v>51</v>
      </c>
      <c r="P25" s="2" t="s">
        <v>51</v>
      </c>
      <c r="Q25" s="2" t="s">
        <v>51</v>
      </c>
      <c r="R25" s="2" t="s">
        <v>51</v>
      </c>
      <c r="S25" s="2" t="s">
        <v>51</v>
      </c>
      <c r="T25" s="2" t="s">
        <v>51</v>
      </c>
      <c r="U25" s="3">
        <f>Tabella3[[#This Row],[Tot. Deceduti]]/Tabella3[[#This Row],[Cumulata]]</f>
        <v>2.0833333333333332E-2</v>
      </c>
      <c r="V25" s="3">
        <f>Tabella3[[#This Row],[Tot Guariti]]/Tabella3[[#This Row],[Cumulata]]</f>
        <v>0</v>
      </c>
      <c r="W25" s="2" t="s">
        <v>51</v>
      </c>
      <c r="X25" s="2" t="s">
        <v>51</v>
      </c>
      <c r="Y25" s="14">
        <v>60483973</v>
      </c>
      <c r="Z25" s="4">
        <f t="shared" si="1"/>
        <v>2.3311960674276475E-6</v>
      </c>
    </row>
    <row r="26" spans="1:26" x14ac:dyDescent="0.3">
      <c r="A26" s="12">
        <v>43885</v>
      </c>
      <c r="B26" s="2">
        <f>Tabella2[[#This Row],[Totale positivi]]</f>
        <v>221</v>
      </c>
      <c r="C26" s="3">
        <f t="shared" si="5"/>
        <v>0.56737588652482274</v>
      </c>
      <c r="D26" s="2">
        <f t="shared" si="2"/>
        <v>80</v>
      </c>
      <c r="E26" s="2">
        <f>Tabella2[[#This Row],[Guariti]]</f>
        <v>1</v>
      </c>
      <c r="F26" s="3">
        <v>0</v>
      </c>
      <c r="G26" s="2">
        <f>Tabella3[[#This Row],[Tot Guariti]]-E25</f>
        <v>1</v>
      </c>
      <c r="H26" s="2">
        <f>Tabella2[[#This Row],[Deceduti]]</f>
        <v>7</v>
      </c>
      <c r="I26" s="3">
        <f t="shared" ref="I26:I67" si="7">(H26-H25)/H25</f>
        <v>1.3333333333333333</v>
      </c>
      <c r="J26" s="2">
        <f t="shared" si="3"/>
        <v>4</v>
      </c>
      <c r="K26" s="2">
        <f t="shared" si="0"/>
        <v>229</v>
      </c>
      <c r="L26" s="4">
        <f t="shared" si="6"/>
        <v>0.59027777777777779</v>
      </c>
      <c r="M26" s="13">
        <f t="shared" si="4"/>
        <v>85</v>
      </c>
      <c r="N26" s="2">
        <f>'Dati GitHub protezione civile'!C2</f>
        <v>101</v>
      </c>
      <c r="O26" s="2">
        <f>'Dati GitHub protezione civile'!D2</f>
        <v>26</v>
      </c>
      <c r="P26" s="3">
        <f>Tabella3[[#This Row],[In terapia intensiva]]/Tabella3[[#This Row],[Tot. Positivi]]</f>
        <v>0.11764705882352941</v>
      </c>
      <c r="Q26" s="2">
        <f>SUM(N26:O26)</f>
        <v>127</v>
      </c>
      <c r="R26" s="3">
        <f t="shared" ref="R26:R67" si="8">Q26/B26</f>
        <v>0.57466063348416285</v>
      </c>
      <c r="S26" s="2">
        <f>'Dati GitHub protezione civile'!F2</f>
        <v>94</v>
      </c>
      <c r="T26" s="3">
        <f t="shared" ref="T26:T67" si="9">S26/B26</f>
        <v>0.42533936651583709</v>
      </c>
      <c r="U26" s="3">
        <f>Tabella3[[#This Row],[Tot. Deceduti]]/Tabella3[[#This Row],[Cumulata]]</f>
        <v>3.0567685589519649E-2</v>
      </c>
      <c r="V26" s="3">
        <f>Tabella3[[#This Row],[Tot Guariti]]/Tabella3[[#This Row],[Cumulata]]</f>
        <v>4.3668122270742356E-3</v>
      </c>
      <c r="W26" s="2">
        <f>'Dati GitHub protezione civile'!M2</f>
        <v>4324</v>
      </c>
      <c r="X26" s="3">
        <f>B26/W26</f>
        <v>5.1110083256244221E-2</v>
      </c>
      <c r="Y26" s="14">
        <v>60483973</v>
      </c>
      <c r="Z26" s="4">
        <f t="shared" si="1"/>
        <v>3.653860502847589E-6</v>
      </c>
    </row>
    <row r="27" spans="1:26" x14ac:dyDescent="0.3">
      <c r="A27" s="12">
        <v>43886</v>
      </c>
      <c r="B27" s="2">
        <f>Tabella2[[#This Row],[Totale positivi]]</f>
        <v>322</v>
      </c>
      <c r="C27" s="3">
        <f t="shared" si="5"/>
        <v>0.45701357466063347</v>
      </c>
      <c r="D27" s="2">
        <f t="shared" si="2"/>
        <v>101</v>
      </c>
      <c r="E27" s="2">
        <f>Tabella2[[#This Row],[Guariti]]</f>
        <v>1</v>
      </c>
      <c r="F27" s="3">
        <f t="shared" ref="F27:F67" si="10">(E27-E26)/E26</f>
        <v>0</v>
      </c>
      <c r="G27" s="2">
        <f>Tabella3[[#This Row],[Tot Guariti]]-E26</f>
        <v>0</v>
      </c>
      <c r="H27" s="2">
        <f>Tabella2[[#This Row],[Deceduti]]</f>
        <v>10</v>
      </c>
      <c r="I27" s="3">
        <f t="shared" si="7"/>
        <v>0.42857142857142855</v>
      </c>
      <c r="J27" s="2">
        <f t="shared" si="3"/>
        <v>3</v>
      </c>
      <c r="K27" s="2">
        <f t="shared" si="0"/>
        <v>333</v>
      </c>
      <c r="L27" s="4">
        <f t="shared" si="6"/>
        <v>0.45414847161572053</v>
      </c>
      <c r="M27" s="13">
        <f t="shared" si="4"/>
        <v>104</v>
      </c>
      <c r="N27" s="2">
        <f>'Dati GitHub protezione civile'!C3</f>
        <v>114</v>
      </c>
      <c r="O27" s="2">
        <f>'Dati GitHub protezione civile'!D3</f>
        <v>35</v>
      </c>
      <c r="P27" s="3">
        <f>Tabella3[[#This Row],[In terapia intensiva]]/Tabella3[[#This Row],[Tot. Positivi]]</f>
        <v>0.10869565217391304</v>
      </c>
      <c r="Q27" s="2">
        <f t="shared" ref="Q27:Q67" si="11">SUM(N27:O27)</f>
        <v>149</v>
      </c>
      <c r="R27" s="3">
        <f t="shared" si="8"/>
        <v>0.46273291925465837</v>
      </c>
      <c r="S27" s="2">
        <f>'Dati GitHub protezione civile'!F3</f>
        <v>162</v>
      </c>
      <c r="T27" s="3">
        <f t="shared" si="9"/>
        <v>0.50310559006211175</v>
      </c>
      <c r="U27" s="3">
        <f>Tabella3[[#This Row],[Tot. Deceduti]]/Tabella3[[#This Row],[Cumulata]]</f>
        <v>3.003003003003003E-2</v>
      </c>
      <c r="V27" s="3">
        <f>Tabella3[[#This Row],[Tot Guariti]]/Tabella3[[#This Row],[Cumulata]]</f>
        <v>3.003003003003003E-3</v>
      </c>
      <c r="W27" s="2">
        <f>'Dati GitHub protezione civile'!M3</f>
        <v>8623</v>
      </c>
      <c r="X27" s="3">
        <f t="shared" ref="X27:X67" si="12">B27/W27</f>
        <v>3.7341992346051261E-2</v>
      </c>
      <c r="Y27" s="14">
        <v>60483973</v>
      </c>
      <c r="Z27" s="4">
        <f t="shared" si="1"/>
        <v>5.3237243525652655E-6</v>
      </c>
    </row>
    <row r="28" spans="1:26" x14ac:dyDescent="0.3">
      <c r="A28" s="12">
        <v>43887</v>
      </c>
      <c r="B28" s="2">
        <f>Tabella2[[#This Row],[Totale positivi]]</f>
        <v>400</v>
      </c>
      <c r="C28" s="3">
        <f t="shared" si="5"/>
        <v>0.24223602484472051</v>
      </c>
      <c r="D28" s="2">
        <f t="shared" si="2"/>
        <v>78</v>
      </c>
      <c r="E28" s="2">
        <f>Tabella2[[#This Row],[Guariti]]</f>
        <v>3</v>
      </c>
      <c r="F28" s="3">
        <f t="shared" si="10"/>
        <v>2</v>
      </c>
      <c r="G28" s="2">
        <f>Tabella3[[#This Row],[Tot Guariti]]-E27</f>
        <v>2</v>
      </c>
      <c r="H28" s="2">
        <f>Tabella2[[#This Row],[Deceduti]]</f>
        <v>12</v>
      </c>
      <c r="I28" s="3">
        <f t="shared" si="7"/>
        <v>0.2</v>
      </c>
      <c r="J28" s="2">
        <f t="shared" si="3"/>
        <v>2</v>
      </c>
      <c r="K28" s="2">
        <f t="shared" si="0"/>
        <v>415</v>
      </c>
      <c r="L28" s="4">
        <f t="shared" si="6"/>
        <v>0.24624624624624625</v>
      </c>
      <c r="M28" s="13">
        <f t="shared" si="4"/>
        <v>82</v>
      </c>
      <c r="N28" s="2">
        <f>'Dati GitHub protezione civile'!C4</f>
        <v>128</v>
      </c>
      <c r="O28" s="2">
        <f>'Dati GitHub protezione civile'!D4</f>
        <v>36</v>
      </c>
      <c r="P28" s="3">
        <f>Tabella3[[#This Row],[In terapia intensiva]]/Tabella3[[#This Row],[Tot. Positivi]]</f>
        <v>0.09</v>
      </c>
      <c r="Q28" s="2">
        <f t="shared" si="11"/>
        <v>164</v>
      </c>
      <c r="R28" s="3">
        <f t="shared" si="8"/>
        <v>0.41</v>
      </c>
      <c r="S28" s="2">
        <f>'Dati GitHub protezione civile'!F4</f>
        <v>221</v>
      </c>
      <c r="T28" s="3">
        <f t="shared" si="9"/>
        <v>0.55249999999999999</v>
      </c>
      <c r="U28" s="3">
        <f>Tabella3[[#This Row],[Tot. Deceduti]]/Tabella3[[#This Row],[Cumulata]]</f>
        <v>2.891566265060241E-2</v>
      </c>
      <c r="V28" s="3">
        <f>Tabella3[[#This Row],[Tot Guariti]]/Tabella3[[#This Row],[Cumulata]]</f>
        <v>7.2289156626506026E-3</v>
      </c>
      <c r="W28" s="2">
        <f>'Dati GitHub protezione civile'!M4</f>
        <v>9587</v>
      </c>
      <c r="X28" s="3">
        <f t="shared" si="12"/>
        <v>4.1723166788359238E-2</v>
      </c>
      <c r="Y28" s="14">
        <v>60483973</v>
      </c>
      <c r="Z28" s="4">
        <f t="shared" si="1"/>
        <v>6.6133221770997086E-6</v>
      </c>
    </row>
    <row r="29" spans="1:26" x14ac:dyDescent="0.3">
      <c r="A29" s="12">
        <v>43888</v>
      </c>
      <c r="B29" s="2">
        <f>Tabella2[[#This Row],[Totale positivi]]</f>
        <v>650</v>
      </c>
      <c r="C29" s="3">
        <f t="shared" si="5"/>
        <v>0.625</v>
      </c>
      <c r="D29" s="2">
        <f t="shared" si="2"/>
        <v>250</v>
      </c>
      <c r="E29" s="2">
        <f>Tabella2[[#This Row],[Guariti]]</f>
        <v>45</v>
      </c>
      <c r="F29" s="3">
        <f t="shared" si="10"/>
        <v>14</v>
      </c>
      <c r="G29" s="2">
        <f>Tabella3[[#This Row],[Tot Guariti]]-E28</f>
        <v>42</v>
      </c>
      <c r="H29" s="2">
        <f>Tabella2[[#This Row],[Deceduti]]</f>
        <v>17</v>
      </c>
      <c r="I29" s="3">
        <f t="shared" si="7"/>
        <v>0.41666666666666669</v>
      </c>
      <c r="J29" s="2">
        <f t="shared" si="3"/>
        <v>5</v>
      </c>
      <c r="K29" s="2">
        <f t="shared" si="0"/>
        <v>712</v>
      </c>
      <c r="L29" s="4">
        <f t="shared" si="6"/>
        <v>0.71566265060240963</v>
      </c>
      <c r="M29" s="13">
        <f t="shared" si="4"/>
        <v>297</v>
      </c>
      <c r="N29" s="2">
        <f>'Dati GitHub protezione civile'!C5</f>
        <v>248</v>
      </c>
      <c r="O29" s="2">
        <f>'Dati GitHub protezione civile'!D5</f>
        <v>56</v>
      </c>
      <c r="P29" s="3">
        <f>Tabella3[[#This Row],[In terapia intensiva]]/Tabella3[[#This Row],[Tot. Positivi]]</f>
        <v>8.615384615384615E-2</v>
      </c>
      <c r="Q29" s="2">
        <f t="shared" si="11"/>
        <v>304</v>
      </c>
      <c r="R29" s="3">
        <f t="shared" si="8"/>
        <v>0.46769230769230768</v>
      </c>
      <c r="S29" s="2">
        <f>'Dati GitHub protezione civile'!F5</f>
        <v>284</v>
      </c>
      <c r="T29" s="3">
        <f t="shared" si="9"/>
        <v>0.43692307692307691</v>
      </c>
      <c r="U29" s="3">
        <f>Tabella3[[#This Row],[Tot. Deceduti]]/Tabella3[[#This Row],[Cumulata]]</f>
        <v>2.3876404494382022E-2</v>
      </c>
      <c r="V29" s="3">
        <f>Tabella3[[#This Row],[Tot Guariti]]/Tabella3[[#This Row],[Cumulata]]</f>
        <v>6.3202247191011238E-2</v>
      </c>
      <c r="W29" s="2">
        <f>'Dati GitHub protezione civile'!M5</f>
        <v>12014</v>
      </c>
      <c r="X29" s="3">
        <f t="shared" si="12"/>
        <v>5.4103545863159644E-2</v>
      </c>
      <c r="Y29" s="14">
        <v>60483973</v>
      </c>
      <c r="Z29" s="4">
        <f t="shared" si="1"/>
        <v>1.0746648537787027E-5</v>
      </c>
    </row>
    <row r="30" spans="1:26" x14ac:dyDescent="0.3">
      <c r="A30" s="12">
        <v>43889</v>
      </c>
      <c r="B30" s="2">
        <f>Tabella2[[#This Row],[Totale positivi]]</f>
        <v>888</v>
      </c>
      <c r="C30" s="3">
        <f t="shared" si="5"/>
        <v>0.36615384615384616</v>
      </c>
      <c r="D30" s="2">
        <f t="shared" si="2"/>
        <v>238</v>
      </c>
      <c r="E30" s="2">
        <f>Tabella2[[#This Row],[Guariti]]</f>
        <v>46</v>
      </c>
      <c r="F30" s="3">
        <f t="shared" si="10"/>
        <v>2.2222222222222223E-2</v>
      </c>
      <c r="G30" s="2">
        <f>Tabella3[[#This Row],[Tot Guariti]]-E29</f>
        <v>1</v>
      </c>
      <c r="H30" s="2">
        <f>Tabella2[[#This Row],[Deceduti]]</f>
        <v>21</v>
      </c>
      <c r="I30" s="3">
        <f t="shared" si="7"/>
        <v>0.23529411764705882</v>
      </c>
      <c r="J30" s="2">
        <f t="shared" si="3"/>
        <v>4</v>
      </c>
      <c r="K30" s="2">
        <f t="shared" si="0"/>
        <v>955</v>
      </c>
      <c r="L30" s="4">
        <f t="shared" si="6"/>
        <v>0.34129213483146065</v>
      </c>
      <c r="M30" s="13">
        <f t="shared" si="4"/>
        <v>243</v>
      </c>
      <c r="N30" s="2">
        <f>'Dati GitHub protezione civile'!C6</f>
        <v>345</v>
      </c>
      <c r="O30" s="2">
        <f>'Dati GitHub protezione civile'!D6</f>
        <v>64</v>
      </c>
      <c r="P30" s="3">
        <f>Tabella3[[#This Row],[In terapia intensiva]]/Tabella3[[#This Row],[Tot. Positivi]]</f>
        <v>7.2072072072072071E-2</v>
      </c>
      <c r="Q30" s="2">
        <f t="shared" si="11"/>
        <v>409</v>
      </c>
      <c r="R30" s="3">
        <f t="shared" si="8"/>
        <v>0.4605855855855856</v>
      </c>
      <c r="S30" s="2">
        <f>'Dati GitHub protezione civile'!F6</f>
        <v>412</v>
      </c>
      <c r="T30" s="3">
        <f t="shared" si="9"/>
        <v>0.46396396396396394</v>
      </c>
      <c r="U30" s="3">
        <f>Tabella3[[#This Row],[Tot. Deceduti]]/Tabella3[[#This Row],[Cumulata]]</f>
        <v>2.1989528795811519E-2</v>
      </c>
      <c r="V30" s="3">
        <f>Tabella3[[#This Row],[Tot Guariti]]/Tabella3[[#This Row],[Cumulata]]</f>
        <v>4.8167539267015703E-2</v>
      </c>
      <c r="W30" s="2">
        <f>'Dati GitHub protezione civile'!M6</f>
        <v>15695</v>
      </c>
      <c r="X30" s="3">
        <f t="shared" si="12"/>
        <v>5.657852819369226E-2</v>
      </c>
      <c r="Y30" s="14">
        <v>60483973</v>
      </c>
      <c r="Z30" s="4">
        <f t="shared" si="1"/>
        <v>1.4681575233161353E-5</v>
      </c>
    </row>
    <row r="31" spans="1:26" x14ac:dyDescent="0.3">
      <c r="A31" s="12">
        <v>43890</v>
      </c>
      <c r="B31" s="2">
        <f>Tabella2[[#This Row],[Totale positivi]]</f>
        <v>1128</v>
      </c>
      <c r="C31" s="3">
        <f t="shared" si="5"/>
        <v>0.27027027027027029</v>
      </c>
      <c r="D31" s="2">
        <f t="shared" si="2"/>
        <v>240</v>
      </c>
      <c r="E31" s="2">
        <f>Tabella2[[#This Row],[Guariti]]</f>
        <v>50</v>
      </c>
      <c r="F31" s="3">
        <f t="shared" si="10"/>
        <v>8.6956521739130432E-2</v>
      </c>
      <c r="G31" s="2">
        <f>Tabella3[[#This Row],[Tot Guariti]]-E30</f>
        <v>4</v>
      </c>
      <c r="H31" s="2">
        <f>Tabella2[[#This Row],[Deceduti]]</f>
        <v>29</v>
      </c>
      <c r="I31" s="3">
        <f t="shared" si="7"/>
        <v>0.38095238095238093</v>
      </c>
      <c r="J31" s="2">
        <f t="shared" si="3"/>
        <v>8</v>
      </c>
      <c r="K31" s="2">
        <f t="shared" si="0"/>
        <v>1207</v>
      </c>
      <c r="L31" s="4">
        <f t="shared" si="6"/>
        <v>0.26387434554973821</v>
      </c>
      <c r="M31" s="13">
        <f t="shared" si="4"/>
        <v>252</v>
      </c>
      <c r="N31" s="2">
        <f>'Dati GitHub protezione civile'!C7</f>
        <v>401</v>
      </c>
      <c r="O31" s="2">
        <f>'Dati GitHub protezione civile'!D7</f>
        <v>105</v>
      </c>
      <c r="P31" s="3">
        <f>Tabella3[[#This Row],[In terapia intensiva]]/Tabella3[[#This Row],[Tot. Positivi]]</f>
        <v>9.3085106382978719E-2</v>
      </c>
      <c r="Q31" s="2">
        <f t="shared" si="11"/>
        <v>506</v>
      </c>
      <c r="R31" s="3">
        <f t="shared" si="8"/>
        <v>0.44858156028368795</v>
      </c>
      <c r="S31" s="2">
        <f>'Dati GitHub protezione civile'!F7</f>
        <v>543</v>
      </c>
      <c r="T31" s="3">
        <f t="shared" si="9"/>
        <v>0.48138297872340424</v>
      </c>
      <c r="U31" s="3">
        <f>Tabella3[[#This Row],[Tot. Deceduti]]/Tabella3[[#This Row],[Cumulata]]</f>
        <v>2.4026512013256007E-2</v>
      </c>
      <c r="V31" s="3">
        <f>Tabella3[[#This Row],[Tot Guariti]]/Tabella3[[#This Row],[Cumulata]]</f>
        <v>4.1425020712510356E-2</v>
      </c>
      <c r="W31" s="2">
        <f>'Dati GitHub protezione civile'!M7</f>
        <v>18661</v>
      </c>
      <c r="X31" s="3">
        <f t="shared" si="12"/>
        <v>6.0446921386849581E-2</v>
      </c>
      <c r="Y31" s="14">
        <v>60483973</v>
      </c>
      <c r="Z31" s="4">
        <f t="shared" si="1"/>
        <v>1.864956853942118E-5</v>
      </c>
    </row>
    <row r="32" spans="1:26" x14ac:dyDescent="0.3">
      <c r="A32" s="12">
        <v>43891</v>
      </c>
      <c r="B32" s="2">
        <f>Tabella2[[#This Row],[Totale positivi]]</f>
        <v>1694</v>
      </c>
      <c r="C32" s="3">
        <f t="shared" si="5"/>
        <v>0.50177304964539005</v>
      </c>
      <c r="D32" s="2">
        <f t="shared" si="2"/>
        <v>566</v>
      </c>
      <c r="E32" s="2">
        <f>Tabella2[[#This Row],[Guariti]]</f>
        <v>83</v>
      </c>
      <c r="F32" s="3">
        <f t="shared" si="10"/>
        <v>0.66</v>
      </c>
      <c r="G32" s="2">
        <f>Tabella3[[#This Row],[Tot Guariti]]-E31</f>
        <v>33</v>
      </c>
      <c r="H32" s="2">
        <f>Tabella2[[#This Row],[Deceduti]]</f>
        <v>34</v>
      </c>
      <c r="I32" s="3">
        <f t="shared" si="7"/>
        <v>0.17241379310344829</v>
      </c>
      <c r="J32" s="2">
        <f t="shared" si="3"/>
        <v>5</v>
      </c>
      <c r="K32" s="2">
        <f t="shared" si="0"/>
        <v>1811</v>
      </c>
      <c r="L32" s="4">
        <f t="shared" si="6"/>
        <v>0.50041425020712516</v>
      </c>
      <c r="M32" s="13">
        <f t="shared" si="4"/>
        <v>604</v>
      </c>
      <c r="N32" s="2">
        <f>'Dati GitHub protezione civile'!C8</f>
        <v>639</v>
      </c>
      <c r="O32" s="2">
        <f>'Dati GitHub protezione civile'!D8</f>
        <v>140</v>
      </c>
      <c r="P32" s="3">
        <f>Tabella3[[#This Row],[In terapia intensiva]]/Tabella3[[#This Row],[Tot. Positivi]]</f>
        <v>8.2644628099173556E-2</v>
      </c>
      <c r="Q32" s="2">
        <f t="shared" si="11"/>
        <v>779</v>
      </c>
      <c r="R32" s="3">
        <f t="shared" si="8"/>
        <v>0.45985832349468714</v>
      </c>
      <c r="S32" s="2">
        <f>'Dati GitHub protezione civile'!F8</f>
        <v>798</v>
      </c>
      <c r="T32" s="3">
        <f t="shared" si="9"/>
        <v>0.47107438016528924</v>
      </c>
      <c r="U32" s="3">
        <f>Tabella3[[#This Row],[Tot. Deceduti]]/Tabella3[[#This Row],[Cumulata]]</f>
        <v>1.8774157923799006E-2</v>
      </c>
      <c r="V32" s="3">
        <f>Tabella3[[#This Row],[Tot Guariti]]/Tabella3[[#This Row],[Cumulata]]</f>
        <v>4.5831032578685808E-2</v>
      </c>
      <c r="W32" s="2">
        <f>'Dati GitHub protezione civile'!M8</f>
        <v>21127</v>
      </c>
      <c r="X32" s="3">
        <f t="shared" si="12"/>
        <v>8.0181757940076676E-2</v>
      </c>
      <c r="Y32" s="14">
        <v>60483973</v>
      </c>
      <c r="Z32" s="4">
        <f t="shared" si="1"/>
        <v>2.8007419420017266E-5</v>
      </c>
    </row>
    <row r="33" spans="1:26" x14ac:dyDescent="0.3">
      <c r="A33" s="12">
        <v>43892</v>
      </c>
      <c r="B33" s="2">
        <f>Tabella2[[#This Row],[Totale positivi]]</f>
        <v>1694</v>
      </c>
      <c r="C33" s="3">
        <f t="shared" si="5"/>
        <v>0</v>
      </c>
      <c r="D33" s="2">
        <f t="shared" si="2"/>
        <v>0</v>
      </c>
      <c r="E33" s="2">
        <f>Tabella2[[#This Row],[Guariti]]</f>
        <v>149</v>
      </c>
      <c r="F33" s="3">
        <f t="shared" si="10"/>
        <v>0.79518072289156627</v>
      </c>
      <c r="G33" s="2">
        <f>Tabella3[[#This Row],[Tot Guariti]]-E32</f>
        <v>66</v>
      </c>
      <c r="H33" s="2">
        <f>Tabella2[[#This Row],[Deceduti]]</f>
        <v>52</v>
      </c>
      <c r="I33" s="3">
        <f t="shared" si="7"/>
        <v>0.52941176470588236</v>
      </c>
      <c r="J33" s="2">
        <f t="shared" si="3"/>
        <v>18</v>
      </c>
      <c r="K33" s="2">
        <f t="shared" si="0"/>
        <v>1895</v>
      </c>
      <c r="L33" s="4">
        <f t="shared" si="6"/>
        <v>4.6383213694091659E-2</v>
      </c>
      <c r="M33" s="13">
        <f t="shared" si="4"/>
        <v>84</v>
      </c>
      <c r="N33" s="2">
        <f>'Dati GitHub protezione civile'!C9</f>
        <v>742</v>
      </c>
      <c r="O33" s="2">
        <f>'Dati GitHub protezione civile'!D9</f>
        <v>166</v>
      </c>
      <c r="P33" s="3">
        <f>Tabella3[[#This Row],[In terapia intensiva]]/Tabella3[[#This Row],[Tot. Positivi]]</f>
        <v>9.7992916174734351E-2</v>
      </c>
      <c r="Q33" s="2">
        <f t="shared" si="11"/>
        <v>908</v>
      </c>
      <c r="R33" s="3">
        <f t="shared" si="8"/>
        <v>0.5360094451003542</v>
      </c>
      <c r="S33" s="2">
        <f>'Dati GitHub protezione civile'!F9</f>
        <v>927</v>
      </c>
      <c r="T33" s="3">
        <f t="shared" si="9"/>
        <v>0.5472255017709563</v>
      </c>
      <c r="U33" s="3">
        <f>Tabella3[[#This Row],[Tot. Deceduti]]/Tabella3[[#This Row],[Cumulata]]</f>
        <v>2.7440633245382585E-2</v>
      </c>
      <c r="V33" s="3">
        <f>Tabella3[[#This Row],[Tot Guariti]]/Tabella3[[#This Row],[Cumulata]]</f>
        <v>7.8627968337730877E-2</v>
      </c>
      <c r="W33" s="2">
        <f>'Dati GitHub protezione civile'!M9</f>
        <v>23345</v>
      </c>
      <c r="X33" s="3">
        <f t="shared" si="12"/>
        <v>7.2563718140929531E-2</v>
      </c>
      <c r="Y33" s="14">
        <v>60483973</v>
      </c>
      <c r="Z33" s="4">
        <f t="shared" si="1"/>
        <v>2.8007419420017266E-5</v>
      </c>
    </row>
    <row r="34" spans="1:26" x14ac:dyDescent="0.3">
      <c r="A34" s="12">
        <v>43893</v>
      </c>
      <c r="B34" s="2">
        <f>Tabella2[[#This Row],[Totale positivi]]</f>
        <v>2263</v>
      </c>
      <c r="C34" s="3">
        <f t="shared" si="5"/>
        <v>0.33589138134592678</v>
      </c>
      <c r="D34" s="2">
        <f t="shared" si="2"/>
        <v>569</v>
      </c>
      <c r="E34" s="2">
        <f>Tabella2[[#This Row],[Guariti]]</f>
        <v>160</v>
      </c>
      <c r="F34" s="3">
        <f t="shared" si="10"/>
        <v>7.3825503355704702E-2</v>
      </c>
      <c r="G34" s="2">
        <f>Tabella3[[#This Row],[Tot Guariti]]-E33</f>
        <v>11</v>
      </c>
      <c r="H34" s="2">
        <f>Tabella2[[#This Row],[Deceduti]]</f>
        <v>79</v>
      </c>
      <c r="I34" s="3">
        <f t="shared" si="7"/>
        <v>0.51923076923076927</v>
      </c>
      <c r="J34" s="2">
        <f t="shared" si="3"/>
        <v>27</v>
      </c>
      <c r="K34" s="2">
        <f t="shared" si="0"/>
        <v>2502</v>
      </c>
      <c r="L34" s="4">
        <f t="shared" si="6"/>
        <v>0.32031662269129285</v>
      </c>
      <c r="M34" s="13">
        <f t="shared" si="4"/>
        <v>607</v>
      </c>
      <c r="N34" s="2">
        <f>'Dati GitHub protezione civile'!C10</f>
        <v>1034</v>
      </c>
      <c r="O34" s="2">
        <f>'Dati GitHub protezione civile'!D10</f>
        <v>229</v>
      </c>
      <c r="P34" s="3">
        <f>Tabella3[[#This Row],[In terapia intensiva]]/Tabella3[[#This Row],[Tot. Positivi]]</f>
        <v>0.10119310649580203</v>
      </c>
      <c r="Q34" s="2">
        <f t="shared" si="11"/>
        <v>1263</v>
      </c>
      <c r="R34" s="3">
        <f t="shared" si="8"/>
        <v>0.55810870525850642</v>
      </c>
      <c r="S34" s="2">
        <f>'Dati GitHub protezione civile'!F10</f>
        <v>1000</v>
      </c>
      <c r="T34" s="3">
        <f t="shared" si="9"/>
        <v>0.44189129474149358</v>
      </c>
      <c r="U34" s="3">
        <f>Tabella3[[#This Row],[Tot. Deceduti]]/Tabella3[[#This Row],[Cumulata]]</f>
        <v>3.1574740207833733E-2</v>
      </c>
      <c r="V34" s="3">
        <f>Tabella3[[#This Row],[Tot Guariti]]/Tabella3[[#This Row],[Cumulata]]</f>
        <v>6.3948840927258194E-2</v>
      </c>
      <c r="W34" s="2">
        <f>'Dati GitHub protezione civile'!M10</f>
        <v>25856</v>
      </c>
      <c r="X34" s="3">
        <f t="shared" si="12"/>
        <v>8.7523205445544552E-2</v>
      </c>
      <c r="Y34" s="14">
        <v>60483973</v>
      </c>
      <c r="Z34" s="4">
        <f t="shared" si="1"/>
        <v>3.7414870216941602E-5</v>
      </c>
    </row>
    <row r="35" spans="1:26" x14ac:dyDescent="0.3">
      <c r="A35" s="12">
        <v>43894</v>
      </c>
      <c r="B35" s="2">
        <f>Tabella2[[#This Row],[Totale positivi]]</f>
        <v>2706</v>
      </c>
      <c r="C35" s="3">
        <f t="shared" si="5"/>
        <v>0.19575784357048165</v>
      </c>
      <c r="D35" s="2">
        <f t="shared" si="2"/>
        <v>443</v>
      </c>
      <c r="E35" s="2">
        <f>Tabella2[[#This Row],[Guariti]]</f>
        <v>276</v>
      </c>
      <c r="F35" s="3">
        <f t="shared" si="10"/>
        <v>0.72499999999999998</v>
      </c>
      <c r="G35" s="2">
        <f>Tabella3[[#This Row],[Tot Guariti]]-E34</f>
        <v>116</v>
      </c>
      <c r="H35" s="2">
        <f>Tabella2[[#This Row],[Deceduti]]</f>
        <v>107</v>
      </c>
      <c r="I35" s="3">
        <f t="shared" si="7"/>
        <v>0.35443037974683544</v>
      </c>
      <c r="J35" s="2">
        <f t="shared" si="3"/>
        <v>28</v>
      </c>
      <c r="K35" s="2">
        <f t="shared" si="0"/>
        <v>3089</v>
      </c>
      <c r="L35" s="4">
        <f t="shared" si="6"/>
        <v>0.2346123101518785</v>
      </c>
      <c r="M35" s="13">
        <f t="shared" si="4"/>
        <v>587</v>
      </c>
      <c r="N35" s="2">
        <f>'Dati GitHub protezione civile'!C11</f>
        <v>1346</v>
      </c>
      <c r="O35" s="2">
        <f>'Dati GitHub protezione civile'!D11</f>
        <v>295</v>
      </c>
      <c r="P35" s="3">
        <f>Tabella3[[#This Row],[In terapia intensiva]]/Tabella3[[#This Row],[Tot. Positivi]]</f>
        <v>0.10901699926090171</v>
      </c>
      <c r="Q35" s="2">
        <f t="shared" si="11"/>
        <v>1641</v>
      </c>
      <c r="R35" s="3">
        <f t="shared" si="8"/>
        <v>0.60643015521064303</v>
      </c>
      <c r="S35" s="2">
        <f>'Dati GitHub protezione civile'!F11</f>
        <v>1065</v>
      </c>
      <c r="T35" s="3">
        <f t="shared" si="9"/>
        <v>0.39356984478935697</v>
      </c>
      <c r="U35" s="3">
        <f>Tabella3[[#This Row],[Tot. Deceduti]]/Tabella3[[#This Row],[Cumulata]]</f>
        <v>3.463904176108773E-2</v>
      </c>
      <c r="V35" s="3">
        <f>Tabella3[[#This Row],[Tot Guariti]]/Tabella3[[#This Row],[Cumulata]]</f>
        <v>8.9349303981871159E-2</v>
      </c>
      <c r="W35" s="2">
        <f>'Dati GitHub protezione civile'!M11</f>
        <v>29837</v>
      </c>
      <c r="X35" s="3">
        <f t="shared" si="12"/>
        <v>9.0692764017830205E-2</v>
      </c>
      <c r="Y35" s="14">
        <v>60483973</v>
      </c>
      <c r="Z35" s="4">
        <f t="shared" si="1"/>
        <v>4.4739124528079532E-5</v>
      </c>
    </row>
    <row r="36" spans="1:26" x14ac:dyDescent="0.3">
      <c r="A36" s="12">
        <v>43895</v>
      </c>
      <c r="B36" s="2">
        <f>Tabella2[[#This Row],[Totale positivi]]</f>
        <v>3296</v>
      </c>
      <c r="C36" s="3">
        <f t="shared" si="5"/>
        <v>0.21803399852180341</v>
      </c>
      <c r="D36" s="2">
        <f t="shared" si="2"/>
        <v>590</v>
      </c>
      <c r="E36" s="2">
        <f>Tabella2[[#This Row],[Guariti]]</f>
        <v>414</v>
      </c>
      <c r="F36" s="3">
        <f t="shared" si="10"/>
        <v>0.5</v>
      </c>
      <c r="G36" s="2">
        <f>Tabella3[[#This Row],[Tot Guariti]]-E35</f>
        <v>138</v>
      </c>
      <c r="H36" s="2">
        <f>Tabella2[[#This Row],[Deceduti]]</f>
        <v>148</v>
      </c>
      <c r="I36" s="3">
        <f t="shared" si="7"/>
        <v>0.38317757009345793</v>
      </c>
      <c r="J36" s="2">
        <f t="shared" si="3"/>
        <v>41</v>
      </c>
      <c r="K36" s="2">
        <f t="shared" si="0"/>
        <v>3858</v>
      </c>
      <c r="L36" s="4">
        <f t="shared" si="6"/>
        <v>0.24894787957267725</v>
      </c>
      <c r="M36" s="13">
        <f t="shared" si="4"/>
        <v>769</v>
      </c>
      <c r="N36" s="2">
        <f>'Dati GitHub protezione civile'!C12</f>
        <v>1790</v>
      </c>
      <c r="O36" s="2">
        <f>'Dati GitHub protezione civile'!D12</f>
        <v>351</v>
      </c>
      <c r="P36" s="3">
        <f>Tabella3[[#This Row],[In terapia intensiva]]/Tabella3[[#This Row],[Tot. Positivi]]</f>
        <v>0.10649271844660194</v>
      </c>
      <c r="Q36" s="2">
        <f t="shared" si="11"/>
        <v>2141</v>
      </c>
      <c r="R36" s="3">
        <f t="shared" si="8"/>
        <v>0.64957524271844658</v>
      </c>
      <c r="S36" s="2">
        <f>'Dati GitHub protezione civile'!F12</f>
        <v>1155</v>
      </c>
      <c r="T36" s="3">
        <f t="shared" si="9"/>
        <v>0.35042475728155342</v>
      </c>
      <c r="U36" s="3">
        <f>Tabella3[[#This Row],[Tot. Deceduti]]/Tabella3[[#This Row],[Cumulata]]</f>
        <v>3.8361845515811302E-2</v>
      </c>
      <c r="V36" s="3">
        <f>Tabella3[[#This Row],[Tot Guariti]]/Tabella3[[#This Row],[Cumulata]]</f>
        <v>0.10730948678071539</v>
      </c>
      <c r="W36" s="2">
        <f>'Dati GitHub protezione civile'!M12</f>
        <v>32362</v>
      </c>
      <c r="X36" s="3">
        <f t="shared" si="12"/>
        <v>0.1018478462394166</v>
      </c>
      <c r="Y36" s="14">
        <v>60483973</v>
      </c>
      <c r="Z36" s="4">
        <f t="shared" si="1"/>
        <v>5.4493774739301597E-5</v>
      </c>
    </row>
    <row r="37" spans="1:26" x14ac:dyDescent="0.3">
      <c r="A37" s="12">
        <v>43896</v>
      </c>
      <c r="B37" s="2">
        <f>Tabella2[[#This Row],[Totale positivi]]</f>
        <v>3916</v>
      </c>
      <c r="C37" s="3">
        <f t="shared" si="5"/>
        <v>0.18810679611650485</v>
      </c>
      <c r="D37" s="2">
        <f t="shared" si="2"/>
        <v>620</v>
      </c>
      <c r="E37" s="2">
        <f>Tabella2[[#This Row],[Guariti]]</f>
        <v>523</v>
      </c>
      <c r="F37" s="3">
        <f t="shared" si="10"/>
        <v>0.26328502415458938</v>
      </c>
      <c r="G37" s="2">
        <f>Tabella3[[#This Row],[Tot Guariti]]-E36</f>
        <v>109</v>
      </c>
      <c r="H37" s="2">
        <f>Tabella2[[#This Row],[Deceduti]]</f>
        <v>197</v>
      </c>
      <c r="I37" s="3">
        <f t="shared" si="7"/>
        <v>0.33108108108108109</v>
      </c>
      <c r="J37" s="2">
        <f t="shared" si="3"/>
        <v>49</v>
      </c>
      <c r="K37" s="2">
        <f t="shared" si="0"/>
        <v>4636</v>
      </c>
      <c r="L37" s="4">
        <f t="shared" si="6"/>
        <v>0.20165889061689996</v>
      </c>
      <c r="M37" s="13">
        <f t="shared" si="4"/>
        <v>778</v>
      </c>
      <c r="N37" s="2">
        <f>'Dati GitHub protezione civile'!C13</f>
        <v>2394</v>
      </c>
      <c r="O37" s="2">
        <f>'Dati GitHub protezione civile'!D13</f>
        <v>462</v>
      </c>
      <c r="P37" s="3">
        <f>Tabella3[[#This Row],[In terapia intensiva]]/Tabella3[[#This Row],[Tot. Positivi]]</f>
        <v>0.11797752808988764</v>
      </c>
      <c r="Q37" s="2">
        <f t="shared" si="11"/>
        <v>2856</v>
      </c>
      <c r="R37" s="3">
        <f t="shared" si="8"/>
        <v>0.72931562819203266</v>
      </c>
      <c r="S37" s="2">
        <f>'Dati GitHub protezione civile'!F13</f>
        <v>1060</v>
      </c>
      <c r="T37" s="3">
        <f t="shared" si="9"/>
        <v>0.27068437180796734</v>
      </c>
      <c r="U37" s="3">
        <f>Tabella3[[#This Row],[Tot. Deceduti]]/Tabella3[[#This Row],[Cumulata]]</f>
        <v>4.2493528904227786E-2</v>
      </c>
      <c r="V37" s="3">
        <f>Tabella3[[#This Row],[Tot Guariti]]/Tabella3[[#This Row],[Cumulata]]</f>
        <v>0.11281276962899051</v>
      </c>
      <c r="W37" s="2">
        <f>'Dati GitHub protezione civile'!M13</f>
        <v>36359</v>
      </c>
      <c r="X37" s="3">
        <f t="shared" si="12"/>
        <v>0.1077037322258588</v>
      </c>
      <c r="Y37" s="14">
        <v>60483973</v>
      </c>
      <c r="Z37" s="4">
        <f t="shared" si="1"/>
        <v>6.4744424113806143E-5</v>
      </c>
    </row>
    <row r="38" spans="1:26" x14ac:dyDescent="0.3">
      <c r="A38" s="12">
        <v>43897</v>
      </c>
      <c r="B38" s="2">
        <f>Tabella2[[#This Row],[Totale positivi]]</f>
        <v>5061</v>
      </c>
      <c r="C38" s="3">
        <f t="shared" si="5"/>
        <v>0.29239019407558731</v>
      </c>
      <c r="D38" s="2">
        <f t="shared" si="2"/>
        <v>1145</v>
      </c>
      <c r="E38" s="2">
        <f>Tabella2[[#This Row],[Guariti]]</f>
        <v>589</v>
      </c>
      <c r="F38" s="3">
        <f t="shared" si="10"/>
        <v>0.12619502868068833</v>
      </c>
      <c r="G38" s="2">
        <f>Tabella3[[#This Row],[Tot Guariti]]-E37</f>
        <v>66</v>
      </c>
      <c r="H38" s="2">
        <f>Tabella2[[#This Row],[Deceduti]]</f>
        <v>233</v>
      </c>
      <c r="I38" s="3">
        <f t="shared" si="7"/>
        <v>0.18274111675126903</v>
      </c>
      <c r="J38" s="2">
        <f t="shared" si="3"/>
        <v>36</v>
      </c>
      <c r="K38" s="2">
        <f t="shared" si="0"/>
        <v>5883</v>
      </c>
      <c r="L38" s="4">
        <f t="shared" si="6"/>
        <v>0.26898188093183778</v>
      </c>
      <c r="M38" s="13">
        <f t="shared" si="4"/>
        <v>1247</v>
      </c>
      <c r="N38" s="2">
        <f>'Dati GitHub protezione civile'!C14</f>
        <v>2651</v>
      </c>
      <c r="O38" s="2">
        <f>'Dati GitHub protezione civile'!D14</f>
        <v>567</v>
      </c>
      <c r="P38" s="3">
        <f>Tabella3[[#This Row],[In terapia intensiva]]/Tabella3[[#This Row],[Tot. Positivi]]</f>
        <v>0.11203319502074689</v>
      </c>
      <c r="Q38" s="2">
        <f t="shared" si="11"/>
        <v>3218</v>
      </c>
      <c r="R38" s="3">
        <f t="shared" si="8"/>
        <v>0.63584271883027066</v>
      </c>
      <c r="S38" s="2">
        <f>'Dati GitHub protezione civile'!F14</f>
        <v>1843</v>
      </c>
      <c r="T38" s="3">
        <f t="shared" si="9"/>
        <v>0.36415728116972929</v>
      </c>
      <c r="U38" s="3">
        <f>Tabella3[[#This Row],[Tot. Deceduti]]/Tabella3[[#This Row],[Cumulata]]</f>
        <v>3.9605643379228284E-2</v>
      </c>
      <c r="V38" s="3">
        <f>Tabella3[[#This Row],[Tot Guariti]]/Tabella3[[#This Row],[Cumulata]]</f>
        <v>0.10011898691143974</v>
      </c>
      <c r="W38" s="2">
        <f>'Dati GitHub protezione civile'!M14</f>
        <v>42062</v>
      </c>
      <c r="X38" s="3">
        <f t="shared" si="12"/>
        <v>0.12032238124673102</v>
      </c>
      <c r="Y38" s="14">
        <v>60483973</v>
      </c>
      <c r="Z38" s="4">
        <f t="shared" si="1"/>
        <v>8.3675058845754063E-5</v>
      </c>
    </row>
    <row r="39" spans="1:26" x14ac:dyDescent="0.3">
      <c r="A39" s="12">
        <v>43898</v>
      </c>
      <c r="B39" s="2">
        <f>Tabella2[[#This Row],[Totale positivi]]</f>
        <v>6387</v>
      </c>
      <c r="C39" s="3">
        <f t="shared" si="5"/>
        <v>0.26200355660936575</v>
      </c>
      <c r="D39" s="2">
        <f t="shared" si="2"/>
        <v>1326</v>
      </c>
      <c r="E39" s="2">
        <f>Tabella2[[#This Row],[Guariti]]</f>
        <v>622</v>
      </c>
      <c r="F39" s="3">
        <f t="shared" si="10"/>
        <v>5.6027164685908321E-2</v>
      </c>
      <c r="G39" s="2">
        <f>Tabella3[[#This Row],[Tot Guariti]]-E38</f>
        <v>33</v>
      </c>
      <c r="H39" s="2">
        <f>Tabella2[[#This Row],[Deceduti]]</f>
        <v>366</v>
      </c>
      <c r="I39" s="3">
        <f t="shared" si="7"/>
        <v>0.57081545064377681</v>
      </c>
      <c r="J39" s="2">
        <f t="shared" si="3"/>
        <v>133</v>
      </c>
      <c r="K39" s="2">
        <f t="shared" si="0"/>
        <v>7375</v>
      </c>
      <c r="L39" s="4">
        <f t="shared" si="6"/>
        <v>0.25361210266870643</v>
      </c>
      <c r="M39" s="13">
        <f t="shared" si="4"/>
        <v>1492</v>
      </c>
      <c r="N39" s="2">
        <f>'Dati GitHub protezione civile'!C15</f>
        <v>3557</v>
      </c>
      <c r="O39" s="2">
        <f>'Dati GitHub protezione civile'!D15</f>
        <v>650</v>
      </c>
      <c r="P39" s="3">
        <f>Tabella3[[#This Row],[In terapia intensiva]]/Tabella3[[#This Row],[Tot. Positivi]]</f>
        <v>0.10176921872553625</v>
      </c>
      <c r="Q39" s="2">
        <f t="shared" si="11"/>
        <v>4207</v>
      </c>
      <c r="R39" s="3">
        <f t="shared" si="8"/>
        <v>0.6586816971974323</v>
      </c>
      <c r="S39" s="2">
        <f>'Dati GitHub protezione civile'!F15</f>
        <v>2180</v>
      </c>
      <c r="T39" s="3">
        <f t="shared" si="9"/>
        <v>0.3413183028025677</v>
      </c>
      <c r="U39" s="3">
        <f>Tabella3[[#This Row],[Tot. Deceduti]]/Tabella3[[#This Row],[Cumulata]]</f>
        <v>4.9627118644067797E-2</v>
      </c>
      <c r="V39" s="3">
        <f>Tabella3[[#This Row],[Tot Guariti]]/Tabella3[[#This Row],[Cumulata]]</f>
        <v>8.4338983050847458E-2</v>
      </c>
      <c r="W39" s="2">
        <f>'Dati GitHub protezione civile'!M15</f>
        <v>49937</v>
      </c>
      <c r="X39" s="3">
        <f t="shared" si="12"/>
        <v>0.12790115545587441</v>
      </c>
      <c r="Y39" s="14">
        <v>60483973</v>
      </c>
      <c r="Z39" s="4">
        <f t="shared" si="1"/>
        <v>1.055982218628396E-4</v>
      </c>
    </row>
    <row r="40" spans="1:26" x14ac:dyDescent="0.3">
      <c r="A40" s="12">
        <v>43899</v>
      </c>
      <c r="B40" s="2">
        <f>Tabella2[[#This Row],[Totale positivi]]</f>
        <v>7985</v>
      </c>
      <c r="C40" s="3">
        <f t="shared" si="5"/>
        <v>0.25019571003601065</v>
      </c>
      <c r="D40" s="2">
        <f t="shared" si="2"/>
        <v>1598</v>
      </c>
      <c r="E40" s="2">
        <f>Tabella2[[#This Row],[Guariti]]</f>
        <v>724</v>
      </c>
      <c r="F40" s="3">
        <f t="shared" si="10"/>
        <v>0.16398713826366559</v>
      </c>
      <c r="G40" s="2">
        <f>Tabella3[[#This Row],[Tot Guariti]]-E39</f>
        <v>102</v>
      </c>
      <c r="H40" s="2">
        <f>Tabella2[[#This Row],[Deceduti]]</f>
        <v>463</v>
      </c>
      <c r="I40" s="3">
        <f t="shared" si="7"/>
        <v>0.2650273224043716</v>
      </c>
      <c r="J40" s="2">
        <f t="shared" si="3"/>
        <v>97</v>
      </c>
      <c r="K40" s="2">
        <f t="shared" si="0"/>
        <v>9172</v>
      </c>
      <c r="L40" s="4">
        <f t="shared" si="6"/>
        <v>0.24366101694915254</v>
      </c>
      <c r="M40" s="13">
        <f t="shared" si="4"/>
        <v>1797</v>
      </c>
      <c r="N40" s="2">
        <f>'Dati GitHub protezione civile'!C16</f>
        <v>4316</v>
      </c>
      <c r="O40" s="2">
        <f>'Dati GitHub protezione civile'!D16</f>
        <v>733</v>
      </c>
      <c r="P40" s="3">
        <f>Tabella3[[#This Row],[In terapia intensiva]]/Tabella3[[#This Row],[Tot. Positivi]]</f>
        <v>9.1797119599248592E-2</v>
      </c>
      <c r="Q40" s="2">
        <f t="shared" si="11"/>
        <v>5049</v>
      </c>
      <c r="R40" s="3">
        <f t="shared" si="8"/>
        <v>0.63231058234189108</v>
      </c>
      <c r="S40" s="2">
        <f>'Dati GitHub protezione civile'!F16</f>
        <v>2936</v>
      </c>
      <c r="T40" s="3">
        <f t="shared" si="9"/>
        <v>0.36768941765810897</v>
      </c>
      <c r="U40" s="3">
        <f>Tabella3[[#This Row],[Tot. Deceduti]]/Tabella3[[#This Row],[Cumulata]]</f>
        <v>5.0479720889664195E-2</v>
      </c>
      <c r="V40" s="3">
        <f>Tabella3[[#This Row],[Tot Guariti]]/Tabella3[[#This Row],[Cumulata]]</f>
        <v>7.8935891844744879E-2</v>
      </c>
      <c r="W40" s="2">
        <f>'Dati GitHub protezione civile'!M16</f>
        <v>53826</v>
      </c>
      <c r="X40" s="3">
        <f t="shared" si="12"/>
        <v>0.14834838182291085</v>
      </c>
      <c r="Y40" s="14">
        <v>60483973</v>
      </c>
      <c r="Z40" s="4">
        <f t="shared" si="1"/>
        <v>1.3201844396035293E-4</v>
      </c>
    </row>
    <row r="41" spans="1:26" x14ac:dyDescent="0.3">
      <c r="A41" s="12">
        <v>43900</v>
      </c>
      <c r="B41" s="2">
        <f>Tabella2[[#This Row],[Totale positivi]]</f>
        <v>8514</v>
      </c>
      <c r="C41" s="3">
        <f t="shared" si="5"/>
        <v>6.6249217282404502E-2</v>
      </c>
      <c r="D41" s="2">
        <f t="shared" si="2"/>
        <v>529</v>
      </c>
      <c r="E41" s="2">
        <f>Tabella2[[#This Row],[Guariti]]</f>
        <v>1004</v>
      </c>
      <c r="F41" s="3">
        <f t="shared" si="10"/>
        <v>0.38674033149171272</v>
      </c>
      <c r="G41" s="2">
        <f>Tabella3[[#This Row],[Tot Guariti]]-E40</f>
        <v>280</v>
      </c>
      <c r="H41" s="2">
        <f>Tabella2[[#This Row],[Deceduti]]</f>
        <v>631</v>
      </c>
      <c r="I41" s="3">
        <f t="shared" si="7"/>
        <v>0.36285097192224625</v>
      </c>
      <c r="J41" s="2">
        <f t="shared" si="3"/>
        <v>168</v>
      </c>
      <c r="K41" s="2">
        <f t="shared" si="0"/>
        <v>10149</v>
      </c>
      <c r="L41" s="4">
        <f t="shared" si="6"/>
        <v>0.10651984300043611</v>
      </c>
      <c r="M41" s="13">
        <f t="shared" si="4"/>
        <v>977</v>
      </c>
      <c r="N41" s="2">
        <f>'Dati GitHub protezione civile'!C17</f>
        <v>5038</v>
      </c>
      <c r="O41" s="2">
        <f>'Dati GitHub protezione civile'!D17</f>
        <v>877</v>
      </c>
      <c r="P41" s="3">
        <f>Tabella3[[#This Row],[In terapia intensiva]]/Tabella3[[#This Row],[Tot. Positivi]]</f>
        <v>0.10300681230913789</v>
      </c>
      <c r="Q41" s="2">
        <f t="shared" si="11"/>
        <v>5915</v>
      </c>
      <c r="R41" s="3">
        <f t="shared" si="8"/>
        <v>0.6947380784590087</v>
      </c>
      <c r="S41" s="2">
        <f>'Dati GitHub protezione civile'!F17</f>
        <v>2599</v>
      </c>
      <c r="T41" s="3">
        <f t="shared" si="9"/>
        <v>0.3052619215409913</v>
      </c>
      <c r="U41" s="3">
        <f>Tabella3[[#This Row],[Tot. Deceduti]]/Tabella3[[#This Row],[Cumulata]]</f>
        <v>6.2173613163858506E-2</v>
      </c>
      <c r="V41" s="3">
        <f>Tabella3[[#This Row],[Tot Guariti]]/Tabella3[[#This Row],[Cumulata]]</f>
        <v>9.8926002561828749E-2</v>
      </c>
      <c r="W41" s="2">
        <f>'Dati GitHub protezione civile'!M17</f>
        <v>60761</v>
      </c>
      <c r="X41" s="3">
        <f t="shared" si="12"/>
        <v>0.14012277612284196</v>
      </c>
      <c r="Y41" s="14">
        <v>60483973</v>
      </c>
      <c r="Z41" s="4">
        <f t="shared" si="1"/>
        <v>1.4076456253956729E-4</v>
      </c>
    </row>
    <row r="42" spans="1:26" x14ac:dyDescent="0.3">
      <c r="A42" s="12">
        <v>43901</v>
      </c>
      <c r="B42" s="2">
        <f>Tabella2[[#This Row],[Totale positivi]]</f>
        <v>10590</v>
      </c>
      <c r="C42" s="3">
        <f t="shared" si="5"/>
        <v>0.24383368569415081</v>
      </c>
      <c r="D42" s="2">
        <f t="shared" si="2"/>
        <v>2076</v>
      </c>
      <c r="E42" s="2">
        <f>Tabella2[[#This Row],[Guariti]]</f>
        <v>1045</v>
      </c>
      <c r="F42" s="3">
        <f t="shared" si="10"/>
        <v>4.0836653386454182E-2</v>
      </c>
      <c r="G42" s="2">
        <f>Tabella3[[#This Row],[Tot Guariti]]-E41</f>
        <v>41</v>
      </c>
      <c r="H42" s="2">
        <f>Tabella2[[#This Row],[Deceduti]]</f>
        <v>827</v>
      </c>
      <c r="I42" s="3">
        <f t="shared" si="7"/>
        <v>0.31061806656101426</v>
      </c>
      <c r="J42" s="2">
        <f t="shared" si="3"/>
        <v>196</v>
      </c>
      <c r="K42" s="2">
        <f t="shared" si="0"/>
        <v>12462</v>
      </c>
      <c r="L42" s="4">
        <f t="shared" si="6"/>
        <v>0.22790422701744015</v>
      </c>
      <c r="M42" s="13">
        <f t="shared" si="4"/>
        <v>2313</v>
      </c>
      <c r="N42" s="2">
        <f>'Dati GitHub protezione civile'!C18</f>
        <v>5838</v>
      </c>
      <c r="O42" s="2">
        <f>'Dati GitHub protezione civile'!D18</f>
        <v>1028</v>
      </c>
      <c r="P42" s="3">
        <f>Tabella3[[#This Row],[In terapia intensiva]]/Tabella3[[#This Row],[Tot. Positivi]]</f>
        <v>9.7072710103871571E-2</v>
      </c>
      <c r="Q42" s="2">
        <f t="shared" si="11"/>
        <v>6866</v>
      </c>
      <c r="R42" s="3">
        <f t="shared" si="8"/>
        <v>0.64834749763928234</v>
      </c>
      <c r="S42" s="2">
        <f>'Dati GitHub protezione civile'!F18</f>
        <v>3724</v>
      </c>
      <c r="T42" s="3">
        <f t="shared" si="9"/>
        <v>0.35165250236071766</v>
      </c>
      <c r="U42" s="3">
        <f>Tabella3[[#This Row],[Tot. Deceduti]]/Tabella3[[#This Row],[Cumulata]]</f>
        <v>6.6361739688653512E-2</v>
      </c>
      <c r="V42" s="3">
        <f>Tabella3[[#This Row],[Tot Guariti]]/Tabella3[[#This Row],[Cumulata]]</f>
        <v>8.3854918953619004E-2</v>
      </c>
      <c r="W42" s="2">
        <f>'Dati GitHub protezione civile'!M18</f>
        <v>73154</v>
      </c>
      <c r="X42" s="3">
        <f t="shared" si="12"/>
        <v>0.14476310249610411</v>
      </c>
      <c r="Y42" s="14">
        <v>60483973</v>
      </c>
      <c r="Z42" s="4">
        <f t="shared" si="1"/>
        <v>1.7508770463871479E-4</v>
      </c>
    </row>
    <row r="43" spans="1:26" x14ac:dyDescent="0.3">
      <c r="A43" s="12">
        <v>43902</v>
      </c>
      <c r="B43" s="2">
        <f>Tabella2[[#This Row],[Totale positivi]]</f>
        <v>12839</v>
      </c>
      <c r="C43" s="3">
        <f t="shared" si="5"/>
        <v>0.21237016052880076</v>
      </c>
      <c r="D43" s="2">
        <f t="shared" si="2"/>
        <v>2249</v>
      </c>
      <c r="E43" s="2">
        <f>Tabella2[[#This Row],[Guariti]]</f>
        <v>1258</v>
      </c>
      <c r="F43" s="3">
        <f t="shared" si="10"/>
        <v>0.20382775119617225</v>
      </c>
      <c r="G43" s="2">
        <f>Tabella3[[#This Row],[Tot Guariti]]-E42</f>
        <v>213</v>
      </c>
      <c r="H43" s="2">
        <f>Tabella2[[#This Row],[Deceduti]]</f>
        <v>1016</v>
      </c>
      <c r="I43" s="3">
        <f t="shared" si="7"/>
        <v>0.22853688029020555</v>
      </c>
      <c r="J43" s="2">
        <f t="shared" si="3"/>
        <v>189</v>
      </c>
      <c r="K43" s="2">
        <f t="shared" si="0"/>
        <v>15113</v>
      </c>
      <c r="L43" s="4">
        <f t="shared" si="6"/>
        <v>0.21272668913497031</v>
      </c>
      <c r="M43" s="13">
        <f t="shared" si="4"/>
        <v>2651</v>
      </c>
      <c r="N43" s="2">
        <f>'Dati GitHub protezione civile'!C19</f>
        <v>6650</v>
      </c>
      <c r="O43" s="2">
        <f>'Dati GitHub protezione civile'!D19</f>
        <v>1153</v>
      </c>
      <c r="P43" s="3">
        <f>Tabella3[[#This Row],[In terapia intensiva]]/Tabella3[[#This Row],[Tot. Positivi]]</f>
        <v>8.9804501908248305E-2</v>
      </c>
      <c r="Q43" s="2">
        <f t="shared" si="11"/>
        <v>7803</v>
      </c>
      <c r="R43" s="3">
        <f t="shared" si="8"/>
        <v>0.60775761352130231</v>
      </c>
      <c r="S43" s="2">
        <f>'Dati GitHub protezione civile'!F19</f>
        <v>5036</v>
      </c>
      <c r="T43" s="3">
        <f t="shared" si="9"/>
        <v>0.39224238647869769</v>
      </c>
      <c r="U43" s="3">
        <f>Tabella3[[#This Row],[Tot. Deceduti]]/Tabella3[[#This Row],[Cumulata]]</f>
        <v>6.7226890756302518E-2</v>
      </c>
      <c r="V43" s="3">
        <f>Tabella3[[#This Row],[Tot Guariti]]/Tabella3[[#This Row],[Cumulata]]</f>
        <v>8.3239595050618675E-2</v>
      </c>
      <c r="W43" s="2">
        <f>'Dati GitHub protezione civile'!M19</f>
        <v>86011</v>
      </c>
      <c r="X43" s="3">
        <f t="shared" si="12"/>
        <v>0.14927160479473556</v>
      </c>
      <c r="Y43" s="14">
        <v>60483973</v>
      </c>
      <c r="Z43" s="4">
        <f t="shared" si="1"/>
        <v>2.1227110857945791E-4</v>
      </c>
    </row>
    <row r="44" spans="1:26" x14ac:dyDescent="0.3">
      <c r="A44" s="12">
        <v>43903</v>
      </c>
      <c r="B44" s="2">
        <f>Tabella2[[#This Row],[Totale positivi]]</f>
        <v>14955</v>
      </c>
      <c r="C44" s="3">
        <f t="shared" si="5"/>
        <v>0.16481034348469506</v>
      </c>
      <c r="D44" s="2">
        <f t="shared" si="2"/>
        <v>2116</v>
      </c>
      <c r="E44" s="2">
        <f>Tabella2[[#This Row],[Guariti]]</f>
        <v>1439</v>
      </c>
      <c r="F44" s="3">
        <f t="shared" si="10"/>
        <v>0.143879173290938</v>
      </c>
      <c r="G44" s="2">
        <f>Tabella3[[#This Row],[Tot Guariti]]-E43</f>
        <v>181</v>
      </c>
      <c r="H44" s="2">
        <f>Tabella2[[#This Row],[Deceduti]]</f>
        <v>1266</v>
      </c>
      <c r="I44" s="3">
        <f t="shared" si="7"/>
        <v>0.24606299212598426</v>
      </c>
      <c r="J44" s="2">
        <f t="shared" si="3"/>
        <v>250</v>
      </c>
      <c r="K44" s="2">
        <f t="shared" si="0"/>
        <v>17660</v>
      </c>
      <c r="L44" s="4">
        <f t="shared" si="6"/>
        <v>0.16853040428769933</v>
      </c>
      <c r="M44" s="13">
        <f t="shared" si="4"/>
        <v>2547</v>
      </c>
      <c r="N44" s="2">
        <f>'Dati GitHub protezione civile'!C20</f>
        <v>7426</v>
      </c>
      <c r="O44" s="2">
        <f>'Dati GitHub protezione civile'!D20</f>
        <v>1328</v>
      </c>
      <c r="P44" s="3">
        <f>Tabella3[[#This Row],[In terapia intensiva]]/Tabella3[[#This Row],[Tot. Positivi]]</f>
        <v>8.8799732530926115E-2</v>
      </c>
      <c r="Q44" s="2">
        <f t="shared" si="11"/>
        <v>8754</v>
      </c>
      <c r="R44" s="3">
        <f t="shared" si="8"/>
        <v>0.58535606820461383</v>
      </c>
      <c r="S44" s="2">
        <f>'Dati GitHub protezione civile'!F20</f>
        <v>6201</v>
      </c>
      <c r="T44" s="3">
        <f t="shared" si="9"/>
        <v>0.41464393179538617</v>
      </c>
      <c r="U44" s="3">
        <f>Tabella3[[#This Row],[Tot. Deceduti]]/Tabella3[[#This Row],[Cumulata]]</f>
        <v>7.1687429218573046E-2</v>
      </c>
      <c r="V44" s="3">
        <f>Tabella3[[#This Row],[Tot Guariti]]/Tabella3[[#This Row],[Cumulata]]</f>
        <v>8.1483578708946777E-2</v>
      </c>
      <c r="W44" s="2">
        <f>'Dati GitHub protezione civile'!M20</f>
        <v>97488</v>
      </c>
      <c r="X44" s="3">
        <f t="shared" si="12"/>
        <v>0.15340349581486953</v>
      </c>
      <c r="Y44" s="14">
        <v>60483973</v>
      </c>
      <c r="Z44" s="4">
        <f t="shared" si="1"/>
        <v>2.4725558289631535E-4</v>
      </c>
    </row>
    <row r="45" spans="1:26" x14ac:dyDescent="0.3">
      <c r="A45" s="12">
        <v>43904</v>
      </c>
      <c r="B45" s="2">
        <f>Tabella2[[#This Row],[Totale positivi]]</f>
        <v>17750</v>
      </c>
      <c r="C45" s="3">
        <f t="shared" si="5"/>
        <v>0.18689401537947176</v>
      </c>
      <c r="D45" s="2">
        <f t="shared" si="2"/>
        <v>2795</v>
      </c>
      <c r="E45" s="2">
        <f>Tabella2[[#This Row],[Guariti]]</f>
        <v>1966</v>
      </c>
      <c r="F45" s="3">
        <f t="shared" si="10"/>
        <v>0.36622654621264766</v>
      </c>
      <c r="G45" s="2">
        <f>Tabella3[[#This Row],[Tot Guariti]]-E44</f>
        <v>527</v>
      </c>
      <c r="H45" s="2">
        <f>Tabella2[[#This Row],[Deceduti]]</f>
        <v>1441</v>
      </c>
      <c r="I45" s="3">
        <f t="shared" si="7"/>
        <v>0.1382306477093207</v>
      </c>
      <c r="J45" s="2">
        <f t="shared" si="3"/>
        <v>175</v>
      </c>
      <c r="K45" s="2">
        <f t="shared" si="0"/>
        <v>21157</v>
      </c>
      <c r="L45" s="4">
        <f t="shared" si="6"/>
        <v>0.19801812004530012</v>
      </c>
      <c r="M45" s="13">
        <f t="shared" si="4"/>
        <v>3497</v>
      </c>
      <c r="N45" s="2">
        <f>'Dati GitHub protezione civile'!C21</f>
        <v>8372</v>
      </c>
      <c r="O45" s="2">
        <f>'Dati GitHub protezione civile'!D21</f>
        <v>1518</v>
      </c>
      <c r="P45" s="3">
        <f>Tabella3[[#This Row],[In terapia intensiva]]/Tabella3[[#This Row],[Tot. Positivi]]</f>
        <v>8.5521126760563379E-2</v>
      </c>
      <c r="Q45" s="2">
        <f t="shared" si="11"/>
        <v>9890</v>
      </c>
      <c r="R45" s="3">
        <f t="shared" si="8"/>
        <v>0.55718309859154924</v>
      </c>
      <c r="S45" s="2">
        <f>'Dati GitHub protezione civile'!F21</f>
        <v>7860</v>
      </c>
      <c r="T45" s="3">
        <f t="shared" si="9"/>
        <v>0.4428169014084507</v>
      </c>
      <c r="U45" s="3">
        <f>Tabella3[[#This Row],[Tot. Deceduti]]/Tabella3[[#This Row],[Cumulata]]</f>
        <v>6.8109845441225128E-2</v>
      </c>
      <c r="V45" s="3">
        <f>Tabella3[[#This Row],[Tot Guariti]]/Tabella3[[#This Row],[Cumulata]]</f>
        <v>9.2924327645696456E-2</v>
      </c>
      <c r="W45" s="2">
        <f>'Dati GitHub protezione civile'!M21</f>
        <v>109170</v>
      </c>
      <c r="X45" s="3">
        <f t="shared" si="12"/>
        <v>0.1625904552532747</v>
      </c>
      <c r="Y45" s="14">
        <v>60483973</v>
      </c>
      <c r="Z45" s="4">
        <f t="shared" si="1"/>
        <v>2.9346617160879958E-4</v>
      </c>
    </row>
    <row r="46" spans="1:26" x14ac:dyDescent="0.3">
      <c r="A46" s="12">
        <v>43905</v>
      </c>
      <c r="B46" s="2">
        <f>Tabella2[[#This Row],[Totale positivi]]</f>
        <v>20603</v>
      </c>
      <c r="C46" s="3">
        <f t="shared" si="5"/>
        <v>0.16073239436619718</v>
      </c>
      <c r="D46" s="2">
        <f t="shared" si="2"/>
        <v>2853</v>
      </c>
      <c r="E46" s="2">
        <f>Tabella2[[#This Row],[Guariti]]</f>
        <v>2335</v>
      </c>
      <c r="F46" s="3">
        <f t="shared" si="10"/>
        <v>0.18769074262461852</v>
      </c>
      <c r="G46" s="2">
        <f>Tabella3[[#This Row],[Tot Guariti]]-E45</f>
        <v>369</v>
      </c>
      <c r="H46" s="2">
        <f>Tabella2[[#This Row],[Deceduti]]</f>
        <v>1809</v>
      </c>
      <c r="I46" s="3">
        <f t="shared" si="7"/>
        <v>0.25537820957668284</v>
      </c>
      <c r="J46" s="2">
        <f t="shared" si="3"/>
        <v>368</v>
      </c>
      <c r="K46" s="2">
        <f t="shared" si="0"/>
        <v>24747</v>
      </c>
      <c r="L46" s="4">
        <f t="shared" si="6"/>
        <v>0.16968379259819444</v>
      </c>
      <c r="M46" s="13">
        <f t="shared" si="4"/>
        <v>3590</v>
      </c>
      <c r="N46" s="2">
        <f>'Dati GitHub protezione civile'!C22</f>
        <v>9663</v>
      </c>
      <c r="O46" s="2">
        <f>'Dati GitHub protezione civile'!D22</f>
        <v>1672</v>
      </c>
      <c r="P46" s="3">
        <f>Tabella3[[#This Row],[In terapia intensiva]]/Tabella3[[#This Row],[Tot. Positivi]]</f>
        <v>8.1153230112119598E-2</v>
      </c>
      <c r="Q46" s="2">
        <f t="shared" si="11"/>
        <v>11335</v>
      </c>
      <c r="R46" s="3">
        <f t="shared" si="8"/>
        <v>0.55016259767994957</v>
      </c>
      <c r="S46" s="2">
        <f>'Dati GitHub protezione civile'!F22</f>
        <v>9268</v>
      </c>
      <c r="T46" s="3">
        <f t="shared" si="9"/>
        <v>0.44983740232005048</v>
      </c>
      <c r="U46" s="3">
        <f>Tabella3[[#This Row],[Tot. Deceduti]]/Tabella3[[#This Row],[Cumulata]]</f>
        <v>7.3099769669050796E-2</v>
      </c>
      <c r="V46" s="3">
        <f>Tabella3[[#This Row],[Tot Guariti]]/Tabella3[[#This Row],[Cumulata]]</f>
        <v>9.4354871297531021E-2</v>
      </c>
      <c r="W46" s="2">
        <f>'Dati GitHub protezione civile'!M22</f>
        <v>124899</v>
      </c>
      <c r="X46" s="3">
        <f t="shared" si="12"/>
        <v>0.16495728548667324</v>
      </c>
      <c r="Y46" s="14">
        <v>60483973</v>
      </c>
      <c r="Z46" s="4">
        <f t="shared" si="1"/>
        <v>3.4063569203696326E-4</v>
      </c>
    </row>
    <row r="47" spans="1:26" x14ac:dyDescent="0.3">
      <c r="A47" s="12">
        <v>43906</v>
      </c>
      <c r="B47" s="2">
        <f>Tabella2[[#This Row],[Totale positivi]]</f>
        <v>23073</v>
      </c>
      <c r="C47" s="3">
        <f t="shared" si="5"/>
        <v>0.11988545357472213</v>
      </c>
      <c r="D47" s="2">
        <f t="shared" si="2"/>
        <v>2470</v>
      </c>
      <c r="E47" s="2">
        <f>Tabella2[[#This Row],[Guariti]]</f>
        <v>2749</v>
      </c>
      <c r="F47" s="3">
        <f t="shared" si="10"/>
        <v>0.17730192719486082</v>
      </c>
      <c r="G47" s="2">
        <f>Tabella3[[#This Row],[Tot Guariti]]-E46</f>
        <v>414</v>
      </c>
      <c r="H47" s="2">
        <f>Tabella2[[#This Row],[Deceduti]]</f>
        <v>2158</v>
      </c>
      <c r="I47" s="3">
        <f t="shared" si="7"/>
        <v>0.19292426755113323</v>
      </c>
      <c r="J47" s="2">
        <f t="shared" si="3"/>
        <v>349</v>
      </c>
      <c r="K47" s="2">
        <f t="shared" si="0"/>
        <v>27980</v>
      </c>
      <c r="L47" s="4">
        <f t="shared" si="6"/>
        <v>0.13064209803208471</v>
      </c>
      <c r="M47" s="13">
        <f t="shared" si="4"/>
        <v>3233</v>
      </c>
      <c r="N47" s="2">
        <f>'Dati GitHub protezione civile'!C23</f>
        <v>11025</v>
      </c>
      <c r="O47" s="2">
        <f>'Dati GitHub protezione civile'!D23</f>
        <v>1851</v>
      </c>
      <c r="P47" s="3">
        <f>Tabella3[[#This Row],[In terapia intensiva]]/Tabella3[[#This Row],[Tot. Positivi]]</f>
        <v>8.0223638018463134E-2</v>
      </c>
      <c r="Q47" s="2">
        <f t="shared" si="11"/>
        <v>12876</v>
      </c>
      <c r="R47" s="3">
        <f t="shared" si="8"/>
        <v>0.5580548693277857</v>
      </c>
      <c r="S47" s="2">
        <f>'Dati GitHub protezione civile'!F23</f>
        <v>10197</v>
      </c>
      <c r="T47" s="3">
        <f t="shared" si="9"/>
        <v>0.4419451306722143</v>
      </c>
      <c r="U47" s="3">
        <f>Tabella3[[#This Row],[Tot. Deceduti]]/Tabella3[[#This Row],[Cumulata]]</f>
        <v>7.7126518942101499E-2</v>
      </c>
      <c r="V47" s="3">
        <f>Tabella3[[#This Row],[Tot Guariti]]/Tabella3[[#This Row],[Cumulata]]</f>
        <v>9.8248749106504649E-2</v>
      </c>
      <c r="W47" s="2">
        <f>'Dati GitHub protezione civile'!M23</f>
        <v>137962</v>
      </c>
      <c r="X47" s="3">
        <f t="shared" si="12"/>
        <v>0.1672417042373987</v>
      </c>
      <c r="Y47" s="14">
        <v>60483973</v>
      </c>
      <c r="Z47" s="4">
        <f t="shared" si="1"/>
        <v>3.8147295648055394E-4</v>
      </c>
    </row>
    <row r="48" spans="1:26" x14ac:dyDescent="0.3">
      <c r="A48" s="12">
        <v>43907</v>
      </c>
      <c r="B48" s="2">
        <f>Tabella2[[#This Row],[Totale positivi]]</f>
        <v>26062</v>
      </c>
      <c r="C48" s="3">
        <f t="shared" si="5"/>
        <v>0.12954535604386078</v>
      </c>
      <c r="D48" s="2">
        <f t="shared" si="2"/>
        <v>2989</v>
      </c>
      <c r="E48" s="2">
        <f>Tabella2[[#This Row],[Guariti]]</f>
        <v>2941</v>
      </c>
      <c r="F48" s="3">
        <f t="shared" si="10"/>
        <v>6.984357948344852E-2</v>
      </c>
      <c r="G48" s="2">
        <f>Tabella3[[#This Row],[Tot Guariti]]-E47</f>
        <v>192</v>
      </c>
      <c r="H48" s="2">
        <f>Tabella2[[#This Row],[Deceduti]]</f>
        <v>2503</v>
      </c>
      <c r="I48" s="3">
        <f t="shared" si="7"/>
        <v>0.15987025023169602</v>
      </c>
      <c r="J48" s="2">
        <f t="shared" si="3"/>
        <v>345</v>
      </c>
      <c r="K48" s="2">
        <f t="shared" si="0"/>
        <v>31506</v>
      </c>
      <c r="L48" s="4">
        <f t="shared" si="6"/>
        <v>0.12601858470335955</v>
      </c>
      <c r="M48" s="13">
        <f t="shared" si="4"/>
        <v>3526</v>
      </c>
      <c r="N48" s="2">
        <f>'Dati GitHub protezione civile'!C24</f>
        <v>12894</v>
      </c>
      <c r="O48" s="2">
        <f>'Dati GitHub protezione civile'!D24</f>
        <v>2060</v>
      </c>
      <c r="P48" s="3">
        <f>Tabella3[[#This Row],[In terapia intensiva]]/Tabella3[[#This Row],[Tot. Positivi]]</f>
        <v>7.904228378482081E-2</v>
      </c>
      <c r="Q48" s="2">
        <f t="shared" si="11"/>
        <v>14954</v>
      </c>
      <c r="R48" s="3">
        <f t="shared" si="8"/>
        <v>0.57378558821272352</v>
      </c>
      <c r="S48" s="2">
        <f>'Dati GitHub protezione civile'!F24</f>
        <v>11108</v>
      </c>
      <c r="T48" s="3">
        <f t="shared" si="9"/>
        <v>0.42621441178727648</v>
      </c>
      <c r="U48" s="3">
        <f>Tabella3[[#This Row],[Tot. Deceduti]]/Tabella3[[#This Row],[Cumulata]]</f>
        <v>7.9445185044118585E-2</v>
      </c>
      <c r="V48" s="3">
        <f>Tabella3[[#This Row],[Tot Guariti]]/Tabella3[[#This Row],[Cumulata]]</f>
        <v>9.3347298927188474E-2</v>
      </c>
      <c r="W48" s="2">
        <f>'Dati GitHub protezione civile'!M24</f>
        <v>148657</v>
      </c>
      <c r="X48" s="3">
        <f t="shared" si="12"/>
        <v>0.17531633222788029</v>
      </c>
      <c r="Y48" s="14">
        <v>60483973</v>
      </c>
      <c r="Z48" s="4">
        <f t="shared" si="1"/>
        <v>4.3089100644893154E-4</v>
      </c>
    </row>
    <row r="49" spans="1:26" x14ac:dyDescent="0.3">
      <c r="A49" s="12">
        <v>43908</v>
      </c>
      <c r="B49" s="2">
        <f>Tabella2[[#This Row],[Totale positivi]]</f>
        <v>28710</v>
      </c>
      <c r="C49" s="3">
        <f t="shared" si="5"/>
        <v>0.10160386770009976</v>
      </c>
      <c r="D49" s="2">
        <f t="shared" si="2"/>
        <v>2648</v>
      </c>
      <c r="E49" s="2">
        <f>Tabella2[[#This Row],[Guariti]]</f>
        <v>4025</v>
      </c>
      <c r="F49" s="3">
        <f t="shared" si="10"/>
        <v>0.36858211492689563</v>
      </c>
      <c r="G49" s="2">
        <f>Tabella3[[#This Row],[Tot Guariti]]-E48</f>
        <v>1084</v>
      </c>
      <c r="H49" s="2">
        <f>Tabella2[[#This Row],[Deceduti]]</f>
        <v>2978</v>
      </c>
      <c r="I49" s="3">
        <f t="shared" si="7"/>
        <v>0.18977227327207352</v>
      </c>
      <c r="J49" s="2">
        <f t="shared" si="3"/>
        <v>475</v>
      </c>
      <c r="K49" s="2">
        <f t="shared" si="0"/>
        <v>35713</v>
      </c>
      <c r="L49" s="4">
        <f t="shared" si="6"/>
        <v>0.13353012124674665</v>
      </c>
      <c r="M49" s="13">
        <f t="shared" si="4"/>
        <v>4207</v>
      </c>
      <c r="N49" s="2">
        <f>'Dati GitHub protezione civile'!C25</f>
        <v>14363</v>
      </c>
      <c r="O49" s="2">
        <f>'Dati GitHub protezione civile'!D25</f>
        <v>2257</v>
      </c>
      <c r="P49" s="3">
        <f>Tabella3[[#This Row],[In terapia intensiva]]/Tabella3[[#This Row],[Tot. Positivi]]</f>
        <v>7.8613723441309652E-2</v>
      </c>
      <c r="Q49" s="2">
        <f t="shared" si="11"/>
        <v>16620</v>
      </c>
      <c r="R49" s="3">
        <f t="shared" si="8"/>
        <v>0.57889237199582022</v>
      </c>
      <c r="S49" s="2">
        <f>'Dati GitHub protezione civile'!F25</f>
        <v>12090</v>
      </c>
      <c r="T49" s="3">
        <f t="shared" si="9"/>
        <v>0.42110762800417972</v>
      </c>
      <c r="U49" s="3">
        <f>Tabella3[[#This Row],[Tot. Deceduti]]/Tabella3[[#This Row],[Cumulata]]</f>
        <v>8.3387001932069549E-2</v>
      </c>
      <c r="V49" s="3">
        <f>Tabella3[[#This Row],[Tot Guariti]]/Tabella3[[#This Row],[Cumulata]]</f>
        <v>0.11270405734606447</v>
      </c>
      <c r="W49" s="2">
        <f>'Dati GitHub protezione civile'!M25</f>
        <v>165541</v>
      </c>
      <c r="X49" s="3">
        <f t="shared" si="12"/>
        <v>0.17343135537419732</v>
      </c>
      <c r="Y49" s="14">
        <v>60483973</v>
      </c>
      <c r="Z49" s="4">
        <f t="shared" si="1"/>
        <v>4.7467119926133158E-4</v>
      </c>
    </row>
    <row r="50" spans="1:26" x14ac:dyDescent="0.3">
      <c r="A50" s="12">
        <v>43909</v>
      </c>
      <c r="B50" s="2">
        <f>Tabella2[[#This Row],[Totale positivi]]</f>
        <v>33190</v>
      </c>
      <c r="C50" s="3">
        <f t="shared" si="5"/>
        <v>0.15604319052594914</v>
      </c>
      <c r="D50" s="2">
        <f t="shared" si="2"/>
        <v>4480</v>
      </c>
      <c r="E50" s="2">
        <f>Tabella2[[#This Row],[Guariti]]</f>
        <v>4440</v>
      </c>
      <c r="F50" s="3">
        <f t="shared" si="10"/>
        <v>0.1031055900621118</v>
      </c>
      <c r="G50" s="2">
        <f>Tabella3[[#This Row],[Tot Guariti]]-E49</f>
        <v>415</v>
      </c>
      <c r="H50" s="2">
        <f>Tabella2[[#This Row],[Deceduti]]</f>
        <v>3405</v>
      </c>
      <c r="I50" s="3">
        <f t="shared" si="7"/>
        <v>0.14338482202820685</v>
      </c>
      <c r="J50" s="2">
        <f t="shared" si="3"/>
        <v>427</v>
      </c>
      <c r="K50" s="2">
        <f t="shared" si="0"/>
        <v>41035</v>
      </c>
      <c r="L50" s="4">
        <f t="shared" si="6"/>
        <v>0.14902136476913169</v>
      </c>
      <c r="M50" s="13">
        <f t="shared" si="4"/>
        <v>5322</v>
      </c>
      <c r="N50" s="2">
        <f>'Dati GitHub protezione civile'!C26</f>
        <v>15757</v>
      </c>
      <c r="O50" s="2">
        <f>'Dati GitHub protezione civile'!D26</f>
        <v>2498</v>
      </c>
      <c r="P50" s="3">
        <f>Tabella3[[#This Row],[In terapia intensiva]]/Tabella3[[#This Row],[Tot. Positivi]]</f>
        <v>7.5263633624585713E-2</v>
      </c>
      <c r="Q50" s="2">
        <f t="shared" si="11"/>
        <v>18255</v>
      </c>
      <c r="R50" s="3">
        <f t="shared" si="8"/>
        <v>0.55001506477854778</v>
      </c>
      <c r="S50" s="2">
        <f>'Dati GitHub protezione civile'!F26</f>
        <v>14935</v>
      </c>
      <c r="T50" s="3">
        <f t="shared" si="9"/>
        <v>0.44998493522145222</v>
      </c>
      <c r="U50" s="3">
        <f>Tabella3[[#This Row],[Tot. Deceduti]]/Tabella3[[#This Row],[Cumulata]]</f>
        <v>8.297794565614719E-2</v>
      </c>
      <c r="V50" s="3">
        <f>Tabella3[[#This Row],[Tot Guariti]]/Tabella3[[#This Row],[Cumulata]]</f>
        <v>0.10820031680272937</v>
      </c>
      <c r="W50" s="2">
        <f>'Dati GitHub protezione civile'!M26</f>
        <v>182777</v>
      </c>
      <c r="X50" s="3">
        <f t="shared" si="12"/>
        <v>0.18158739885215316</v>
      </c>
      <c r="Y50" s="14">
        <v>60483973</v>
      </c>
      <c r="Z50" s="4">
        <f t="shared" si="1"/>
        <v>5.4874040764484836E-4</v>
      </c>
    </row>
    <row r="51" spans="1:26" x14ac:dyDescent="0.3">
      <c r="A51" s="12">
        <v>43910</v>
      </c>
      <c r="B51" s="2">
        <f>Tabella2[[#This Row],[Totale positivi]]</f>
        <v>37860</v>
      </c>
      <c r="C51" s="3">
        <f t="shared" si="5"/>
        <v>0.14070503163603496</v>
      </c>
      <c r="D51" s="2">
        <f t="shared" si="2"/>
        <v>4670</v>
      </c>
      <c r="E51" s="2">
        <f>Tabella2[[#This Row],[Guariti]]</f>
        <v>5129</v>
      </c>
      <c r="F51" s="3">
        <f t="shared" si="10"/>
        <v>0.15518018018018018</v>
      </c>
      <c r="G51" s="2">
        <f>Tabella3[[#This Row],[Tot Guariti]]-E50</f>
        <v>689</v>
      </c>
      <c r="H51" s="2">
        <f>Tabella2[[#This Row],[Deceduti]]</f>
        <v>4032</v>
      </c>
      <c r="I51" s="3">
        <f t="shared" si="7"/>
        <v>0.1841409691629956</v>
      </c>
      <c r="J51" s="2">
        <f t="shared" si="3"/>
        <v>627</v>
      </c>
      <c r="K51" s="2">
        <f t="shared" si="0"/>
        <v>47021</v>
      </c>
      <c r="L51" s="4">
        <f t="shared" si="6"/>
        <v>0.14587547215791397</v>
      </c>
      <c r="M51" s="13">
        <f t="shared" si="4"/>
        <v>5986</v>
      </c>
      <c r="N51" s="2">
        <f>'Dati GitHub protezione civile'!C27</f>
        <v>16020</v>
      </c>
      <c r="O51" s="2">
        <f>'Dati GitHub protezione civile'!D27</f>
        <v>2655</v>
      </c>
      <c r="P51" s="3">
        <f>Tabella3[[#This Row],[In terapia intensiva]]/Tabella3[[#This Row],[Tot. Positivi]]</f>
        <v>7.0126782884310623E-2</v>
      </c>
      <c r="Q51" s="2">
        <f t="shared" si="11"/>
        <v>18675</v>
      </c>
      <c r="R51" s="3">
        <f t="shared" si="8"/>
        <v>0.49326465927099844</v>
      </c>
      <c r="S51" s="2">
        <f>'Dati GitHub protezione civile'!F27</f>
        <v>19185</v>
      </c>
      <c r="T51" s="3">
        <f t="shared" si="9"/>
        <v>0.50673534072900162</v>
      </c>
      <c r="U51" s="3">
        <f>Tabella3[[#This Row],[Tot. Deceduti]]/Tabella3[[#This Row],[Cumulata]]</f>
        <v>8.5748920695008612E-2</v>
      </c>
      <c r="V51" s="3">
        <f>Tabella3[[#This Row],[Tot Guariti]]/Tabella3[[#This Row],[Cumulata]]</f>
        <v>0.10907892218370516</v>
      </c>
      <c r="W51" s="2">
        <f>'Dati GitHub protezione civile'!M27</f>
        <v>206886</v>
      </c>
      <c r="X51" s="3">
        <f t="shared" si="12"/>
        <v>0.18299933296598125</v>
      </c>
      <c r="Y51" s="14">
        <v>60483973</v>
      </c>
      <c r="Z51" s="4">
        <f t="shared" si="1"/>
        <v>6.2595094406248748E-4</v>
      </c>
    </row>
    <row r="52" spans="1:26" x14ac:dyDescent="0.3">
      <c r="A52" s="12">
        <v>43911</v>
      </c>
      <c r="B52" s="2">
        <f>Tabella2[[#This Row],[Totale positivi]]</f>
        <v>42681</v>
      </c>
      <c r="C52" s="3">
        <f t="shared" si="5"/>
        <v>0.12733755942947703</v>
      </c>
      <c r="D52" s="2">
        <f t="shared" si="2"/>
        <v>4821</v>
      </c>
      <c r="E52" s="2">
        <f>Tabella2[[#This Row],[Guariti]]</f>
        <v>6072</v>
      </c>
      <c r="F52" s="3">
        <f t="shared" si="10"/>
        <v>0.18385650224215247</v>
      </c>
      <c r="G52" s="2">
        <f>Tabella3[[#This Row],[Tot Guariti]]-E51</f>
        <v>943</v>
      </c>
      <c r="H52" s="2">
        <f>Tabella2[[#This Row],[Deceduti]]</f>
        <v>4825</v>
      </c>
      <c r="I52" s="3">
        <f t="shared" si="7"/>
        <v>0.1966765873015873</v>
      </c>
      <c r="J52" s="2">
        <f t="shared" si="3"/>
        <v>793</v>
      </c>
      <c r="K52" s="2">
        <f t="shared" si="0"/>
        <v>53578</v>
      </c>
      <c r="L52" s="4">
        <f t="shared" si="6"/>
        <v>0.1394483315965207</v>
      </c>
      <c r="M52" s="13">
        <f t="shared" si="4"/>
        <v>6557</v>
      </c>
      <c r="N52" s="2">
        <f>'Dati GitHub protezione civile'!C28</f>
        <v>17708</v>
      </c>
      <c r="O52" s="2">
        <f>'Dati GitHub protezione civile'!D28</f>
        <v>2857</v>
      </c>
      <c r="P52" s="3">
        <f>Tabella3[[#This Row],[In terapia intensiva]]/Tabella3[[#This Row],[Tot. Positivi]]</f>
        <v>6.6938450364330729E-2</v>
      </c>
      <c r="Q52" s="2">
        <f t="shared" si="11"/>
        <v>20565</v>
      </c>
      <c r="R52" s="3">
        <f t="shared" si="8"/>
        <v>0.48183032262599285</v>
      </c>
      <c r="S52" s="2">
        <f>'Dati GitHub protezione civile'!F28</f>
        <v>22116</v>
      </c>
      <c r="T52" s="3">
        <f t="shared" si="9"/>
        <v>0.51816967737400721</v>
      </c>
      <c r="U52" s="3">
        <f>Tabella3[[#This Row],[Tot. Deceduti]]/Tabella3[[#This Row],[Cumulata]]</f>
        <v>9.0055619843965803E-2</v>
      </c>
      <c r="V52" s="3">
        <f>Tabella3[[#This Row],[Tot Guariti]]/Tabella3[[#This Row],[Cumulata]]</f>
        <v>0.11333009817462392</v>
      </c>
      <c r="W52" s="2">
        <f>'Dati GitHub protezione civile'!M28</f>
        <v>233222</v>
      </c>
      <c r="X52" s="3">
        <f t="shared" si="12"/>
        <v>0.18300589138245962</v>
      </c>
      <c r="Y52" s="14">
        <v>60483973</v>
      </c>
      <c r="Z52" s="4">
        <f t="shared" si="1"/>
        <v>7.0565800960198171E-4</v>
      </c>
    </row>
    <row r="53" spans="1:26" x14ac:dyDescent="0.3">
      <c r="A53" s="12">
        <v>43912</v>
      </c>
      <c r="B53" s="2">
        <f>Tabella2[[#This Row],[Totale positivi]]</f>
        <v>46638</v>
      </c>
      <c r="C53" s="3">
        <f t="shared" si="5"/>
        <v>9.2711042384199055E-2</v>
      </c>
      <c r="D53" s="2">
        <f t="shared" si="2"/>
        <v>3957</v>
      </c>
      <c r="E53" s="2">
        <f>Tabella2[[#This Row],[Guariti]]</f>
        <v>7024</v>
      </c>
      <c r="F53" s="3">
        <f t="shared" si="10"/>
        <v>0.15678524374176547</v>
      </c>
      <c r="G53" s="2">
        <f>Tabella3[[#This Row],[Tot Guariti]]-E52</f>
        <v>952</v>
      </c>
      <c r="H53" s="2">
        <f>Tabella2[[#This Row],[Deceduti]]</f>
        <v>5476</v>
      </c>
      <c r="I53" s="3">
        <f t="shared" si="7"/>
        <v>0.13492227979274612</v>
      </c>
      <c r="J53" s="2">
        <f t="shared" si="3"/>
        <v>651</v>
      </c>
      <c r="K53" s="2">
        <f t="shared" si="0"/>
        <v>59138</v>
      </c>
      <c r="L53" s="4">
        <f t="shared" si="6"/>
        <v>0.10377393706372018</v>
      </c>
      <c r="M53" s="13">
        <f t="shared" si="4"/>
        <v>5560</v>
      </c>
      <c r="N53" s="2">
        <f>'Dati GitHub protezione civile'!C29</f>
        <v>19846</v>
      </c>
      <c r="O53" s="2">
        <f>'Dati GitHub protezione civile'!D29</f>
        <v>3009</v>
      </c>
      <c r="P53" s="3">
        <f>Tabella3[[#This Row],[In terapia intensiva]]/Tabella3[[#This Row],[Tot. Positivi]]</f>
        <v>6.4518204039624341E-2</v>
      </c>
      <c r="Q53" s="2">
        <f t="shared" si="11"/>
        <v>22855</v>
      </c>
      <c r="R53" s="3">
        <f t="shared" si="8"/>
        <v>0.49005103134782796</v>
      </c>
      <c r="S53" s="2">
        <f>'Dati GitHub protezione civile'!F29</f>
        <v>23783</v>
      </c>
      <c r="T53" s="3">
        <f t="shared" si="9"/>
        <v>0.5099489686521721</v>
      </c>
      <c r="U53" s="3">
        <f>Tabella3[[#This Row],[Tot. Deceduti]]/Tabella3[[#This Row],[Cumulata]]</f>
        <v>9.2596976563292632E-2</v>
      </c>
      <c r="V53" s="3">
        <f>Tabella3[[#This Row],[Tot Guariti]]/Tabella3[[#This Row],[Cumulata]]</f>
        <v>0.11877303933173256</v>
      </c>
      <c r="W53" s="2">
        <f>'Dati GitHub protezione civile'!M29</f>
        <v>258402</v>
      </c>
      <c r="X53" s="3">
        <f t="shared" si="12"/>
        <v>0.18048621914691063</v>
      </c>
      <c r="Y53" s="14">
        <v>60483973</v>
      </c>
      <c r="Z53" s="4">
        <f t="shared" si="1"/>
        <v>7.7108029923894054E-4</v>
      </c>
    </row>
    <row r="54" spans="1:26" x14ac:dyDescent="0.3">
      <c r="A54" s="12">
        <v>43913</v>
      </c>
      <c r="B54" s="2">
        <f>Tabella2[[#This Row],[Totale positivi]]</f>
        <v>50418</v>
      </c>
      <c r="C54" s="3">
        <f t="shared" si="5"/>
        <v>8.1049787726746425E-2</v>
      </c>
      <c r="D54" s="2">
        <f t="shared" si="2"/>
        <v>3780</v>
      </c>
      <c r="E54" s="2">
        <f>Tabella2[[#This Row],[Guariti]]</f>
        <v>7432</v>
      </c>
      <c r="F54" s="3">
        <f t="shared" si="10"/>
        <v>5.808656036446469E-2</v>
      </c>
      <c r="G54" s="2">
        <f>Tabella3[[#This Row],[Tot Guariti]]-E53</f>
        <v>408</v>
      </c>
      <c r="H54" s="2">
        <f>Tabella2[[#This Row],[Deceduti]]</f>
        <v>6077</v>
      </c>
      <c r="I54" s="3">
        <f t="shared" si="7"/>
        <v>0.10975164353542732</v>
      </c>
      <c r="J54" s="2">
        <f t="shared" si="3"/>
        <v>601</v>
      </c>
      <c r="K54" s="2">
        <f t="shared" si="0"/>
        <v>63927</v>
      </c>
      <c r="L54" s="4">
        <f t="shared" si="6"/>
        <v>8.0980080489702053E-2</v>
      </c>
      <c r="M54" s="13">
        <f t="shared" si="4"/>
        <v>4789</v>
      </c>
      <c r="N54" s="2">
        <f>'Dati GitHub protezione civile'!C30</f>
        <v>20692</v>
      </c>
      <c r="O54" s="2">
        <f>'Dati GitHub protezione civile'!D30</f>
        <v>3204</v>
      </c>
      <c r="P54" s="3">
        <f>Tabella3[[#This Row],[In terapia intensiva]]/Tabella3[[#This Row],[Tot. Positivi]]</f>
        <v>6.3548732595501603E-2</v>
      </c>
      <c r="Q54" s="2">
        <f t="shared" si="11"/>
        <v>23896</v>
      </c>
      <c r="R54" s="3">
        <f t="shared" si="8"/>
        <v>0.47395771351501448</v>
      </c>
      <c r="S54" s="2">
        <f>'Dati GitHub protezione civile'!F30</f>
        <v>26522</v>
      </c>
      <c r="T54" s="3">
        <f t="shared" si="9"/>
        <v>0.52604228648498552</v>
      </c>
      <c r="U54" s="3">
        <f>Tabella3[[#This Row],[Tot. Deceduti]]/Tabella3[[#This Row],[Cumulata]]</f>
        <v>9.5061554585699315E-2</v>
      </c>
      <c r="V54" s="3">
        <f>Tabella3[[#This Row],[Tot Guariti]]/Tabella3[[#This Row],[Cumulata]]</f>
        <v>0.11625760633222269</v>
      </c>
      <c r="W54" s="2">
        <f>'Dati GitHub protezione civile'!M30</f>
        <v>275468</v>
      </c>
      <c r="X54" s="3">
        <f t="shared" si="12"/>
        <v>0.18302670364615853</v>
      </c>
      <c r="Y54" s="14">
        <v>60483973</v>
      </c>
      <c r="Z54" s="4">
        <f t="shared" si="1"/>
        <v>8.335761938125328E-4</v>
      </c>
    </row>
    <row r="55" spans="1:26" x14ac:dyDescent="0.3">
      <c r="A55" s="12">
        <v>43914</v>
      </c>
      <c r="B55" s="2">
        <f>Tabella2[[#This Row],[Totale positivi]]</f>
        <v>54030</v>
      </c>
      <c r="C55" s="3">
        <f t="shared" si="5"/>
        <v>7.1641080566464357E-2</v>
      </c>
      <c r="D55" s="2">
        <f t="shared" si="2"/>
        <v>3612</v>
      </c>
      <c r="E55" s="2">
        <f>Tabella2[[#This Row],[Guariti]]</f>
        <v>8326</v>
      </c>
      <c r="F55" s="3">
        <f t="shared" si="10"/>
        <v>0.12029063509149623</v>
      </c>
      <c r="G55" s="2">
        <f>Tabella3[[#This Row],[Tot Guariti]]-E54</f>
        <v>894</v>
      </c>
      <c r="H55" s="2">
        <f>Tabella2[[#This Row],[Deceduti]]</f>
        <v>6820</v>
      </c>
      <c r="I55" s="3">
        <f t="shared" si="7"/>
        <v>0.12226427513575777</v>
      </c>
      <c r="J55" s="2">
        <f t="shared" si="3"/>
        <v>743</v>
      </c>
      <c r="K55" s="2">
        <f t="shared" si="0"/>
        <v>69176</v>
      </c>
      <c r="L55" s="4">
        <f t="shared" si="6"/>
        <v>8.2109280898524886E-2</v>
      </c>
      <c r="M55" s="13">
        <f t="shared" si="4"/>
        <v>5249</v>
      </c>
      <c r="N55" s="2">
        <f>'Dati GitHub protezione civile'!C31</f>
        <v>21937</v>
      </c>
      <c r="O55" s="2">
        <f>'Dati GitHub protezione civile'!D31</f>
        <v>3396</v>
      </c>
      <c r="P55" s="3">
        <f>Tabella3[[#This Row],[In terapia intensiva]]/Tabella3[[#This Row],[Tot. Positivi]]</f>
        <v>6.2853970016657407E-2</v>
      </c>
      <c r="Q55" s="2">
        <f t="shared" si="11"/>
        <v>25333</v>
      </c>
      <c r="R55" s="3">
        <f t="shared" si="8"/>
        <v>0.46886914677031277</v>
      </c>
      <c r="S55" s="2">
        <f>'Dati GitHub protezione civile'!F31</f>
        <v>28697</v>
      </c>
      <c r="T55" s="3">
        <f t="shared" si="9"/>
        <v>0.53113085322968723</v>
      </c>
      <c r="U55" s="3">
        <f>Tabella3[[#This Row],[Tot. Deceduti]]/Tabella3[[#This Row],[Cumulata]]</f>
        <v>9.8589106048340466E-2</v>
      </c>
      <c r="V55" s="3">
        <f>Tabella3[[#This Row],[Tot Guariti]]/Tabella3[[#This Row],[Cumulata]]</f>
        <v>0.12035966231062796</v>
      </c>
      <c r="W55" s="2">
        <f>'Dati GitHub protezione civile'!M31</f>
        <v>296964</v>
      </c>
      <c r="X55" s="3">
        <f t="shared" si="12"/>
        <v>0.18194124540348325</v>
      </c>
      <c r="Y55" s="14">
        <v>60483973</v>
      </c>
      <c r="Z55" s="4">
        <f t="shared" si="1"/>
        <v>8.9329449307174315E-4</v>
      </c>
    </row>
    <row r="56" spans="1:26" x14ac:dyDescent="0.3">
      <c r="A56" s="12">
        <v>43915</v>
      </c>
      <c r="B56" s="2">
        <f>Tabella2[[#This Row],[Totale positivi]]</f>
        <v>57521</v>
      </c>
      <c r="C56" s="3">
        <f t="shared" si="5"/>
        <v>6.4612252452341298E-2</v>
      </c>
      <c r="D56" s="2">
        <f t="shared" si="2"/>
        <v>3491</v>
      </c>
      <c r="E56" s="2">
        <f>Tabella2[[#This Row],[Guariti]]</f>
        <v>9362</v>
      </c>
      <c r="F56" s="3">
        <f t="shared" si="10"/>
        <v>0.12442949795820323</v>
      </c>
      <c r="G56" s="2">
        <f>Tabella3[[#This Row],[Tot Guariti]]-E55</f>
        <v>1036</v>
      </c>
      <c r="H56" s="2">
        <f>Tabella2[[#This Row],[Deceduti]]</f>
        <v>7503</v>
      </c>
      <c r="I56" s="3">
        <f t="shared" si="7"/>
        <v>0.1001466275659824</v>
      </c>
      <c r="J56" s="2">
        <f t="shared" si="3"/>
        <v>683</v>
      </c>
      <c r="K56" s="2">
        <f t="shared" si="0"/>
        <v>74386</v>
      </c>
      <c r="L56" s="4">
        <f t="shared" si="6"/>
        <v>7.5315138198219042E-2</v>
      </c>
      <c r="M56" s="13">
        <f t="shared" si="4"/>
        <v>5210</v>
      </c>
      <c r="N56" s="2">
        <f>'Dati GitHub protezione civile'!C32</f>
        <v>23112</v>
      </c>
      <c r="O56" s="2">
        <f>'Dati GitHub protezione civile'!D32</f>
        <v>3489</v>
      </c>
      <c r="P56" s="3">
        <f>Tabella3[[#This Row],[In terapia intensiva]]/Tabella3[[#This Row],[Tot. Positivi]]</f>
        <v>6.0656108203960293E-2</v>
      </c>
      <c r="Q56" s="2">
        <f t="shared" si="11"/>
        <v>26601</v>
      </c>
      <c r="R56" s="3">
        <f t="shared" si="8"/>
        <v>0.462457189548165</v>
      </c>
      <c r="S56" s="2">
        <f>'Dati GitHub protezione civile'!F32</f>
        <v>30920</v>
      </c>
      <c r="T56" s="3">
        <f t="shared" si="9"/>
        <v>0.53754281045183494</v>
      </c>
      <c r="U56" s="3">
        <f>Tabella3[[#This Row],[Tot. Deceduti]]/Tabella3[[#This Row],[Cumulata]]</f>
        <v>0.10086575430860646</v>
      </c>
      <c r="V56" s="3">
        <f>Tabella3[[#This Row],[Tot Guariti]]/Tabella3[[#This Row],[Cumulata]]</f>
        <v>0.12585701610518107</v>
      </c>
      <c r="W56" s="2">
        <f>'Dati GitHub protezione civile'!M32</f>
        <v>324445</v>
      </c>
      <c r="X56" s="3">
        <f t="shared" si="12"/>
        <v>0.17729044984512013</v>
      </c>
      <c r="Y56" s="14">
        <v>60483973</v>
      </c>
      <c r="Z56" s="4">
        <f t="shared" si="1"/>
        <v>9.5101226237238087E-4</v>
      </c>
    </row>
    <row r="57" spans="1:26" x14ac:dyDescent="0.3">
      <c r="A57" s="12">
        <v>43916</v>
      </c>
      <c r="B57" s="2">
        <f>Tabella2[[#This Row],[Totale positivi]]</f>
        <v>62013</v>
      </c>
      <c r="C57" s="3">
        <f t="shared" si="5"/>
        <v>7.8093218129031139E-2</v>
      </c>
      <c r="D57" s="2">
        <f t="shared" si="2"/>
        <v>4492</v>
      </c>
      <c r="E57" s="2">
        <f>Tabella2[[#This Row],[Guariti]]</f>
        <v>10361</v>
      </c>
      <c r="F57" s="3">
        <f t="shared" si="10"/>
        <v>0.10670796838282419</v>
      </c>
      <c r="G57" s="2">
        <f>Tabella3[[#This Row],[Tot Guariti]]-E56</f>
        <v>999</v>
      </c>
      <c r="H57" s="2">
        <f>Tabella2[[#This Row],[Deceduti]]</f>
        <v>8165</v>
      </c>
      <c r="I57" s="3">
        <f t="shared" si="7"/>
        <v>8.8231374117019853E-2</v>
      </c>
      <c r="J57" s="2">
        <f t="shared" si="3"/>
        <v>662</v>
      </c>
      <c r="K57" s="2">
        <f t="shared" si="0"/>
        <v>80539</v>
      </c>
      <c r="L57" s="4">
        <f t="shared" si="6"/>
        <v>8.2717177963595304E-2</v>
      </c>
      <c r="M57" s="13">
        <f t="shared" si="4"/>
        <v>6153</v>
      </c>
      <c r="N57" s="2">
        <f>'Dati GitHub protezione civile'!C33</f>
        <v>24753</v>
      </c>
      <c r="O57" s="2">
        <f>'Dati GitHub protezione civile'!D33</f>
        <v>3612</v>
      </c>
      <c r="P57" s="3">
        <f>Tabella3[[#This Row],[In terapia intensiva]]/Tabella3[[#This Row],[Tot. Positivi]]</f>
        <v>5.824585167626143E-2</v>
      </c>
      <c r="Q57" s="2">
        <f t="shared" si="11"/>
        <v>28365</v>
      </c>
      <c r="R57" s="3">
        <f t="shared" si="8"/>
        <v>0.45740409269024235</v>
      </c>
      <c r="S57" s="2">
        <f>'Dati GitHub protezione civile'!F33</f>
        <v>33648</v>
      </c>
      <c r="T57" s="3">
        <f t="shared" si="9"/>
        <v>0.5425959073097576</v>
      </c>
      <c r="U57" s="3">
        <f>Tabella3[[#This Row],[Tot. Deceduti]]/Tabella3[[#This Row],[Cumulata]]</f>
        <v>0.10137945591576751</v>
      </c>
      <c r="V57" s="3">
        <f>Tabella3[[#This Row],[Tot Guariti]]/Tabella3[[#This Row],[Cumulata]]</f>
        <v>0.12864574926433156</v>
      </c>
      <c r="W57" s="2">
        <f>'Dati GitHub protezione civile'!M33</f>
        <v>361060</v>
      </c>
      <c r="X57" s="3">
        <f t="shared" si="12"/>
        <v>0.17175261729352462</v>
      </c>
      <c r="Y57" s="14">
        <v>60483973</v>
      </c>
      <c r="Z57" s="4">
        <f t="shared" si="1"/>
        <v>1.0252798704212106E-3</v>
      </c>
    </row>
    <row r="58" spans="1:26" x14ac:dyDescent="0.3">
      <c r="A58" s="12">
        <v>43917</v>
      </c>
      <c r="B58" s="2">
        <f>Tabella2[[#This Row],[Totale positivi]]</f>
        <v>66369</v>
      </c>
      <c r="C58" s="3">
        <f t="shared" si="5"/>
        <v>7.0243336074694018E-2</v>
      </c>
      <c r="D58" s="2">
        <f t="shared" si="2"/>
        <v>4356</v>
      </c>
      <c r="E58" s="2">
        <f>Tabella2[[#This Row],[Guariti]]</f>
        <v>10950</v>
      </c>
      <c r="F58" s="3">
        <f t="shared" si="10"/>
        <v>5.684779461441946E-2</v>
      </c>
      <c r="G58" s="2">
        <f>Tabella3[[#This Row],[Tot Guariti]]-E57</f>
        <v>589</v>
      </c>
      <c r="H58" s="2">
        <f>Tabella2[[#This Row],[Deceduti]]</f>
        <v>9134</v>
      </c>
      <c r="I58" s="3">
        <f t="shared" si="7"/>
        <v>0.11867728107777098</v>
      </c>
      <c r="J58" s="2">
        <f t="shared" si="3"/>
        <v>969</v>
      </c>
      <c r="K58" s="2">
        <f t="shared" si="0"/>
        <v>86453</v>
      </c>
      <c r="L58" s="4">
        <f t="shared" si="6"/>
        <v>7.3430263599001733E-2</v>
      </c>
      <c r="M58" s="13">
        <f t="shared" si="4"/>
        <v>5914</v>
      </c>
      <c r="N58" s="2">
        <f>'Dati GitHub protezione civile'!C34</f>
        <v>26029</v>
      </c>
      <c r="O58" s="2">
        <f>'Dati GitHub protezione civile'!D34</f>
        <v>3732</v>
      </c>
      <c r="P58" s="3">
        <f>Tabella3[[#This Row],[In terapia intensiva]]/Tabella3[[#This Row],[Tot. Positivi]]</f>
        <v>5.6231071735298108E-2</v>
      </c>
      <c r="Q58" s="2">
        <f t="shared" si="11"/>
        <v>29761</v>
      </c>
      <c r="R58" s="3">
        <f t="shared" si="8"/>
        <v>0.44841718272084857</v>
      </c>
      <c r="S58" s="2">
        <f>'Dati GitHub protezione civile'!F34</f>
        <v>36653</v>
      </c>
      <c r="T58" s="3">
        <f t="shared" si="9"/>
        <v>0.55226084467145808</v>
      </c>
      <c r="U58" s="3">
        <f>Tabella3[[#This Row],[Tot. Deceduti]]/Tabella3[[#This Row],[Cumulata]]</f>
        <v>0.1056527824366997</v>
      </c>
      <c r="V58" s="3">
        <f>Tabella3[[#This Row],[Tot Guariti]]/Tabella3[[#This Row],[Cumulata]]</f>
        <v>0.1266584155552728</v>
      </c>
      <c r="W58" s="2">
        <f>'Dati GitHub protezione civile'!M34</f>
        <v>394079</v>
      </c>
      <c r="X58" s="3">
        <f t="shared" si="12"/>
        <v>0.168415469994595</v>
      </c>
      <c r="Y58" s="14">
        <v>60483973</v>
      </c>
      <c r="Z58" s="4">
        <f t="shared" si="1"/>
        <v>1.0972989489298264E-3</v>
      </c>
    </row>
    <row r="59" spans="1:26" x14ac:dyDescent="0.3">
      <c r="A59" s="12">
        <v>43918</v>
      </c>
      <c r="B59" s="2">
        <f>Tabella2[[#This Row],[Totale positivi]]</f>
        <v>70065</v>
      </c>
      <c r="C59" s="3">
        <f t="shared" si="5"/>
        <v>5.5688649821452788E-2</v>
      </c>
      <c r="D59" s="2">
        <f t="shared" si="2"/>
        <v>3696</v>
      </c>
      <c r="E59" s="2">
        <f>Tabella2[[#This Row],[Guariti]]</f>
        <v>12384</v>
      </c>
      <c r="F59" s="3">
        <f t="shared" si="10"/>
        <v>0.13095890410958905</v>
      </c>
      <c r="G59" s="2">
        <f>Tabella3[[#This Row],[Tot Guariti]]-E58</f>
        <v>1434</v>
      </c>
      <c r="H59" s="2">
        <f>Tabella2[[#This Row],[Deceduti]]</f>
        <v>10023</v>
      </c>
      <c r="I59" s="3">
        <f t="shared" si="7"/>
        <v>9.7328662141449529E-2</v>
      </c>
      <c r="J59" s="2">
        <f t="shared" si="3"/>
        <v>889</v>
      </c>
      <c r="K59" s="2">
        <f t="shared" si="0"/>
        <v>92472</v>
      </c>
      <c r="L59" s="4">
        <f t="shared" si="6"/>
        <v>6.962164413033671E-2</v>
      </c>
      <c r="M59" s="13">
        <f t="shared" si="4"/>
        <v>6019</v>
      </c>
      <c r="N59" s="2">
        <f>'Dati GitHub protezione civile'!C35</f>
        <v>26676</v>
      </c>
      <c r="O59" s="2">
        <f>'Dati GitHub protezione civile'!D35</f>
        <v>3856</v>
      </c>
      <c r="P59" s="3">
        <f>Tabella3[[#This Row],[In terapia intensiva]]/Tabella3[[#This Row],[Tot. Positivi]]</f>
        <v>5.5034610718618426E-2</v>
      </c>
      <c r="Q59" s="2">
        <f t="shared" si="11"/>
        <v>30532</v>
      </c>
      <c r="R59" s="3">
        <f t="shared" si="8"/>
        <v>0.43576678798258761</v>
      </c>
      <c r="S59" s="2">
        <f>'Dati GitHub protezione civile'!F35</f>
        <v>39533</v>
      </c>
      <c r="T59" s="3">
        <f t="shared" si="9"/>
        <v>0.56423321201741239</v>
      </c>
      <c r="U59" s="3">
        <f>Tabella3[[#This Row],[Tot. Deceduti]]/Tabella3[[#This Row],[Cumulata]]</f>
        <v>0.10838956657150273</v>
      </c>
      <c r="V59" s="3">
        <f>Tabella3[[#This Row],[Tot Guariti]]/Tabella3[[#This Row],[Cumulata]]</f>
        <v>0.13392161951725928</v>
      </c>
      <c r="W59" s="2">
        <f>'Dati GitHub protezione civile'!M35</f>
        <v>429526</v>
      </c>
      <c r="X59" s="3">
        <f t="shared" si="12"/>
        <v>0.16312167365887048</v>
      </c>
      <c r="Y59" s="14">
        <v>60483973</v>
      </c>
      <c r="Z59" s="4">
        <f t="shared" si="1"/>
        <v>1.1584060458462277E-3</v>
      </c>
    </row>
    <row r="60" spans="1:26" x14ac:dyDescent="0.3">
      <c r="A60" s="12">
        <v>43919</v>
      </c>
      <c r="B60" s="2">
        <f>Tabella2[[#This Row],[Totale positivi]]</f>
        <v>73910</v>
      </c>
      <c r="C60" s="3">
        <f t="shared" si="5"/>
        <v>5.4877613644472988E-2</v>
      </c>
      <c r="D60" s="2">
        <f t="shared" si="2"/>
        <v>3845</v>
      </c>
      <c r="E60" s="2">
        <f>Tabella2[[#This Row],[Guariti]]</f>
        <v>13030</v>
      </c>
      <c r="F60" s="3">
        <f t="shared" si="10"/>
        <v>5.2164082687338499E-2</v>
      </c>
      <c r="G60" s="2">
        <f>Tabella3[[#This Row],[Tot Guariti]]-E59</f>
        <v>646</v>
      </c>
      <c r="H60" s="2">
        <f>Tabella2[[#This Row],[Deceduti]]</f>
        <v>10779</v>
      </c>
      <c r="I60" s="3">
        <f t="shared" si="7"/>
        <v>7.5426519006285539E-2</v>
      </c>
      <c r="J60" s="2">
        <f t="shared" si="3"/>
        <v>756</v>
      </c>
      <c r="K60" s="2">
        <f t="shared" si="0"/>
        <v>97719</v>
      </c>
      <c r="L60" s="4">
        <f t="shared" si="6"/>
        <v>5.6741500129769008E-2</v>
      </c>
      <c r="M60" s="13">
        <f t="shared" si="4"/>
        <v>5247</v>
      </c>
      <c r="N60" s="2">
        <f>'Dati GitHub protezione civile'!C36</f>
        <v>27386</v>
      </c>
      <c r="O60" s="2">
        <f>'Dati GitHub protezione civile'!D36</f>
        <v>3906</v>
      </c>
      <c r="P60" s="3">
        <f>Tabella3[[#This Row],[In terapia intensiva]]/Tabella3[[#This Row],[Tot. Positivi]]</f>
        <v>5.2848058449465565E-2</v>
      </c>
      <c r="Q60" s="2">
        <f t="shared" si="11"/>
        <v>31292</v>
      </c>
      <c r="R60" s="3">
        <f t="shared" si="8"/>
        <v>0.42337978622649169</v>
      </c>
      <c r="S60" s="2">
        <f>'Dati GitHub protezione civile'!F36</f>
        <v>42588</v>
      </c>
      <c r="T60" s="3">
        <f t="shared" si="9"/>
        <v>0.57621431470707618</v>
      </c>
      <c r="U60" s="3">
        <f>Tabella3[[#This Row],[Tot. Deceduti]]/Tabella3[[#This Row],[Cumulata]]</f>
        <v>0.11030608172412734</v>
      </c>
      <c r="V60" s="3">
        <f>Tabella3[[#This Row],[Tot Guariti]]/Tabella3[[#This Row],[Cumulata]]</f>
        <v>0.13334152007286199</v>
      </c>
      <c r="W60" s="2">
        <f>'Dati GitHub protezione civile'!M36</f>
        <v>454030</v>
      </c>
      <c r="X60" s="3">
        <f t="shared" si="12"/>
        <v>0.16278660000440501</v>
      </c>
      <c r="Y60" s="14">
        <v>60483973</v>
      </c>
      <c r="Z60" s="4">
        <f t="shared" si="1"/>
        <v>1.2219766052735987E-3</v>
      </c>
    </row>
    <row r="61" spans="1:26" x14ac:dyDescent="0.3">
      <c r="A61" s="12">
        <v>43920</v>
      </c>
      <c r="B61" s="2">
        <f>Tabella2[[#This Row],[Totale positivi]]</f>
        <v>75528</v>
      </c>
      <c r="C61" s="3">
        <f t="shared" si="5"/>
        <v>2.1891489649573805E-2</v>
      </c>
      <c r="D61" s="2">
        <f t="shared" si="2"/>
        <v>1618</v>
      </c>
      <c r="E61" s="2">
        <f>Tabella2[[#This Row],[Guariti]]</f>
        <v>14620</v>
      </c>
      <c r="F61" s="3">
        <f t="shared" si="10"/>
        <v>0.12202609363008442</v>
      </c>
      <c r="G61" s="2">
        <f>Tabella3[[#This Row],[Tot Guariti]]-E60</f>
        <v>1590</v>
      </c>
      <c r="H61" s="2">
        <f>Tabella2[[#This Row],[Deceduti]]</f>
        <v>11591</v>
      </c>
      <c r="I61" s="3">
        <f t="shared" si="7"/>
        <v>7.5331663419612213E-2</v>
      </c>
      <c r="J61" s="2">
        <f t="shared" si="3"/>
        <v>812</v>
      </c>
      <c r="K61" s="2">
        <f t="shared" si="0"/>
        <v>101739</v>
      </c>
      <c r="L61" s="4">
        <f t="shared" si="6"/>
        <v>4.1138366131458569E-2</v>
      </c>
      <c r="M61" s="13">
        <f t="shared" si="4"/>
        <v>4020</v>
      </c>
      <c r="N61" s="2">
        <f>'Dati GitHub protezione civile'!C37</f>
        <v>27795</v>
      </c>
      <c r="O61" s="2">
        <f>'Dati GitHub protezione civile'!D37</f>
        <v>3981</v>
      </c>
      <c r="P61" s="3">
        <f>Tabella3[[#This Row],[In terapia intensiva]]/Tabella3[[#This Row],[Tot. Positivi]]</f>
        <v>5.2708929138862409E-2</v>
      </c>
      <c r="Q61" s="2">
        <f t="shared" si="11"/>
        <v>31776</v>
      </c>
      <c r="R61" s="3">
        <f t="shared" si="8"/>
        <v>0.42071814426437876</v>
      </c>
      <c r="S61" s="2">
        <f>'Dati GitHub protezione civile'!F37</f>
        <v>43752</v>
      </c>
      <c r="T61" s="3">
        <f t="shared" si="9"/>
        <v>0.57928185573562119</v>
      </c>
      <c r="U61" s="3">
        <f>Tabella3[[#This Row],[Tot. Deceduti]]/Tabella3[[#This Row],[Cumulata]]</f>
        <v>0.11392877854116908</v>
      </c>
      <c r="V61" s="3">
        <f>Tabella3[[#This Row],[Tot Guariti]]/Tabella3[[#This Row],[Cumulata]]</f>
        <v>0.14370103893295591</v>
      </c>
      <c r="W61" s="2">
        <f>'Dati GitHub protezione civile'!M37</f>
        <v>477359</v>
      </c>
      <c r="X61" s="3">
        <f t="shared" si="12"/>
        <v>0.15822054261048812</v>
      </c>
      <c r="Y61" s="14">
        <v>60483973</v>
      </c>
      <c r="Z61" s="4">
        <f t="shared" si="1"/>
        <v>1.248727493479967E-3</v>
      </c>
    </row>
    <row r="62" spans="1:26" x14ac:dyDescent="0.3">
      <c r="A62" s="12">
        <v>43921</v>
      </c>
      <c r="B62" s="2">
        <f>Tabella2[[#This Row],[Totale positivi]]</f>
        <v>77635</v>
      </c>
      <c r="C62" s="3">
        <f t="shared" si="5"/>
        <v>2.7896938883592841E-2</v>
      </c>
      <c r="D62" s="2">
        <f t="shared" si="2"/>
        <v>2107</v>
      </c>
      <c r="E62" s="2">
        <f>Tabella2[[#This Row],[Guariti]]</f>
        <v>15729</v>
      </c>
      <c r="F62" s="3">
        <f t="shared" si="10"/>
        <v>7.5854993160054715E-2</v>
      </c>
      <c r="G62" s="2">
        <f>Tabella3[[#This Row],[Tot Guariti]]-E61</f>
        <v>1109</v>
      </c>
      <c r="H62" s="2">
        <f>Tabella2[[#This Row],[Deceduti]]</f>
        <v>12428</v>
      </c>
      <c r="I62" s="3">
        <f t="shared" si="7"/>
        <v>7.2211198343542407E-2</v>
      </c>
      <c r="J62" s="2">
        <f t="shared" si="3"/>
        <v>837</v>
      </c>
      <c r="K62" s="2">
        <f t="shared" si="0"/>
        <v>105792</v>
      </c>
      <c r="L62" s="4">
        <f t="shared" si="6"/>
        <v>3.9837230560552002E-2</v>
      </c>
      <c r="M62" s="13">
        <f t="shared" si="4"/>
        <v>4053</v>
      </c>
      <c r="N62" s="2">
        <f>'Dati GitHub protezione civile'!C38</f>
        <v>28192</v>
      </c>
      <c r="O62" s="2">
        <f>'Dati GitHub protezione civile'!D38</f>
        <v>4023</v>
      </c>
      <c r="P62" s="3">
        <f>Tabella3[[#This Row],[In terapia intensiva]]/Tabella3[[#This Row],[Tot. Positivi]]</f>
        <v>5.1819411347974499E-2</v>
      </c>
      <c r="Q62" s="2">
        <f t="shared" si="11"/>
        <v>32215</v>
      </c>
      <c r="R62" s="3">
        <f t="shared" si="8"/>
        <v>0.41495459522122752</v>
      </c>
      <c r="S62" s="2">
        <f>'Dati GitHub protezione civile'!F38</f>
        <v>45420</v>
      </c>
      <c r="T62" s="3">
        <f t="shared" si="9"/>
        <v>0.58504540477877243</v>
      </c>
      <c r="U62" s="3">
        <f>Tabella3[[#This Row],[Tot. Deceduti]]/Tabella3[[#This Row],[Cumulata]]</f>
        <v>0.11747580157289776</v>
      </c>
      <c r="V62" s="3">
        <f>Tabella3[[#This Row],[Tot Guariti]]/Tabella3[[#This Row],[Cumulata]]</f>
        <v>0.1486785390199637</v>
      </c>
      <c r="W62" s="2">
        <f>'Dati GitHub protezione civile'!M38</f>
        <v>506968</v>
      </c>
      <c r="X62" s="3">
        <f t="shared" si="12"/>
        <v>0.15313589812374745</v>
      </c>
      <c r="Y62" s="14">
        <v>60483973</v>
      </c>
      <c r="Z62" s="4">
        <f t="shared" si="1"/>
        <v>1.2835631680478397E-3</v>
      </c>
    </row>
    <row r="63" spans="1:26" x14ac:dyDescent="0.3">
      <c r="A63" s="12">
        <v>43922</v>
      </c>
      <c r="B63" s="2">
        <f>Tabella2[[#This Row],[Totale positivi]]</f>
        <v>80572</v>
      </c>
      <c r="C63" s="3">
        <f t="shared" si="5"/>
        <v>3.7830875249565271E-2</v>
      </c>
      <c r="D63" s="2">
        <f t="shared" si="2"/>
        <v>2937</v>
      </c>
      <c r="E63" s="2">
        <f>Tabella2[[#This Row],[Guariti]]</f>
        <v>16847</v>
      </c>
      <c r="F63" s="3">
        <f t="shared" si="10"/>
        <v>7.1078898849259331E-2</v>
      </c>
      <c r="G63" s="2">
        <f>Tabella3[[#This Row],[Tot Guariti]]-E62</f>
        <v>1118</v>
      </c>
      <c r="H63" s="2">
        <f>Tabella2[[#This Row],[Deceduti]]</f>
        <v>13155</v>
      </c>
      <c r="I63" s="3">
        <f t="shared" si="7"/>
        <v>5.8496942388155775E-2</v>
      </c>
      <c r="J63" s="2">
        <f t="shared" si="3"/>
        <v>727</v>
      </c>
      <c r="K63" s="2">
        <f t="shared" si="0"/>
        <v>110574</v>
      </c>
      <c r="L63" s="4">
        <f t="shared" si="6"/>
        <v>4.5201905626134305E-2</v>
      </c>
      <c r="M63" s="13">
        <f t="shared" si="4"/>
        <v>4782</v>
      </c>
      <c r="N63" s="2">
        <f>'Dati GitHub protezione civile'!C39</f>
        <v>28403</v>
      </c>
      <c r="O63" s="2">
        <f>'Dati GitHub protezione civile'!D39</f>
        <v>4035</v>
      </c>
      <c r="P63" s="3">
        <f>Tabella3[[#This Row],[In terapia intensiva]]/Tabella3[[#This Row],[Tot. Positivi]]</f>
        <v>5.0079432060765525E-2</v>
      </c>
      <c r="Q63" s="2">
        <f t="shared" si="11"/>
        <v>32438</v>
      </c>
      <c r="R63" s="3">
        <f t="shared" si="8"/>
        <v>0.40259643548627316</v>
      </c>
      <c r="S63" s="2">
        <f>'Dati GitHub protezione civile'!F39</f>
        <v>48134</v>
      </c>
      <c r="T63" s="3">
        <f t="shared" si="9"/>
        <v>0.59740356451372689</v>
      </c>
      <c r="U63" s="3">
        <f>Tabella3[[#This Row],[Tot. Deceduti]]/Tabella3[[#This Row],[Cumulata]]</f>
        <v>0.11897010147050843</v>
      </c>
      <c r="V63" s="3">
        <f>Tabella3[[#This Row],[Tot Guariti]]/Tabella3[[#This Row],[Cumulata]]</f>
        <v>0.1523595058512851</v>
      </c>
      <c r="W63" s="2">
        <f>'Dati GitHub protezione civile'!M39</f>
        <v>541423</v>
      </c>
      <c r="X63" s="3">
        <f t="shared" si="12"/>
        <v>0.14881525166090098</v>
      </c>
      <c r="Y63" s="14">
        <v>60483973</v>
      </c>
      <c r="Z63" s="4">
        <f t="shared" si="1"/>
        <v>1.3321214861331944E-3</v>
      </c>
    </row>
    <row r="64" spans="1:26" x14ac:dyDescent="0.3">
      <c r="A64" s="12">
        <v>43923</v>
      </c>
      <c r="B64" s="2">
        <f>Tabella2[[#This Row],[Totale positivi]]</f>
        <v>83049</v>
      </c>
      <c r="C64" s="3">
        <f t="shared" si="5"/>
        <v>3.0742689768157673E-2</v>
      </c>
      <c r="D64" s="2">
        <f t="shared" si="2"/>
        <v>2477</v>
      </c>
      <c r="E64" s="2">
        <f>Tabella2[[#This Row],[Guariti]]</f>
        <v>18278</v>
      </c>
      <c r="F64" s="3">
        <f t="shared" si="10"/>
        <v>8.4940939039591615E-2</v>
      </c>
      <c r="G64" s="2">
        <f>Tabella3[[#This Row],[Tot Guariti]]-E63</f>
        <v>1431</v>
      </c>
      <c r="H64" s="2">
        <f>Tabella2[[#This Row],[Deceduti]]</f>
        <v>13915</v>
      </c>
      <c r="I64" s="3">
        <f t="shared" si="7"/>
        <v>5.7772709996199163E-2</v>
      </c>
      <c r="J64" s="2">
        <f t="shared" si="3"/>
        <v>760</v>
      </c>
      <c r="K64" s="2">
        <f t="shared" si="0"/>
        <v>115242</v>
      </c>
      <c r="L64" s="4">
        <f t="shared" si="6"/>
        <v>4.2216072494438116E-2</v>
      </c>
      <c r="M64" s="13">
        <f t="shared" si="4"/>
        <v>4668</v>
      </c>
      <c r="N64" s="2">
        <f>'Dati GitHub protezione civile'!C40</f>
        <v>28540</v>
      </c>
      <c r="O64" s="2">
        <f>'Dati GitHub protezione civile'!D40</f>
        <v>4053</v>
      </c>
      <c r="P64" s="3">
        <f>Tabella3[[#This Row],[In terapia intensiva]]/Tabella3[[#This Row],[Tot. Positivi]]</f>
        <v>4.8802514178376624E-2</v>
      </c>
      <c r="Q64" s="2">
        <f t="shared" si="11"/>
        <v>32593</v>
      </c>
      <c r="R64" s="3">
        <f t="shared" si="8"/>
        <v>0.39245505665330105</v>
      </c>
      <c r="S64" s="2">
        <f>'Dati GitHub protezione civile'!F40</f>
        <v>50456</v>
      </c>
      <c r="T64" s="3">
        <f t="shared" si="9"/>
        <v>0.60754494334669895</v>
      </c>
      <c r="U64" s="3">
        <f>Tabella3[[#This Row],[Tot. Deceduti]]/Tabella3[[#This Row],[Cumulata]]</f>
        <v>0.12074590860970827</v>
      </c>
      <c r="V64" s="3">
        <f>Tabella3[[#This Row],[Tot Guariti]]/Tabella3[[#This Row],[Cumulata]]</f>
        <v>0.158605369570122</v>
      </c>
      <c r="W64" s="2">
        <f>'Dati GitHub protezione civile'!M40</f>
        <v>581232</v>
      </c>
      <c r="X64" s="3">
        <f t="shared" si="12"/>
        <v>0.14288442480799404</v>
      </c>
      <c r="Y64" s="14">
        <v>60483973</v>
      </c>
      <c r="Z64" s="4">
        <f t="shared" si="1"/>
        <v>1.3730744837148843E-3</v>
      </c>
    </row>
    <row r="65" spans="1:26" x14ac:dyDescent="0.3">
      <c r="A65" s="12">
        <v>43924</v>
      </c>
      <c r="B65" s="2">
        <f>Tabella2[[#This Row],[Totale positivi]]</f>
        <v>85388</v>
      </c>
      <c r="C65" s="3">
        <f t="shared" si="5"/>
        <v>2.8164095895194405E-2</v>
      </c>
      <c r="D65" s="2">
        <f t="shared" si="2"/>
        <v>2339</v>
      </c>
      <c r="E65" s="2">
        <f>Tabella2[[#This Row],[Guariti]]</f>
        <v>19758</v>
      </c>
      <c r="F65" s="3">
        <f t="shared" si="10"/>
        <v>8.0971659919028341E-2</v>
      </c>
      <c r="G65" s="2">
        <f>Tabella3[[#This Row],[Tot Guariti]]-E64</f>
        <v>1480</v>
      </c>
      <c r="H65" s="2">
        <f>Tabella2[[#This Row],[Deceduti]]</f>
        <v>14681</v>
      </c>
      <c r="I65" s="3">
        <f t="shared" si="7"/>
        <v>5.5048508803449518E-2</v>
      </c>
      <c r="J65" s="2">
        <f t="shared" si="3"/>
        <v>766</v>
      </c>
      <c r="K65" s="2">
        <f t="shared" si="0"/>
        <v>119827</v>
      </c>
      <c r="L65" s="4">
        <f t="shared" si="6"/>
        <v>3.9785841967338295E-2</v>
      </c>
      <c r="M65" s="13">
        <f t="shared" si="4"/>
        <v>4585</v>
      </c>
      <c r="N65" s="2">
        <f>'Dati GitHub protezione civile'!C41</f>
        <v>28741</v>
      </c>
      <c r="O65" s="2">
        <f>'Dati GitHub protezione civile'!D41</f>
        <v>4068</v>
      </c>
      <c r="P65" s="3">
        <f>Tabella3[[#This Row],[In terapia intensiva]]/Tabella3[[#This Row],[Tot. Positivi]]</f>
        <v>4.7641354757108727E-2</v>
      </c>
      <c r="Q65" s="2">
        <f t="shared" si="11"/>
        <v>32809</v>
      </c>
      <c r="R65" s="3">
        <f t="shared" si="8"/>
        <v>0.38423431863962149</v>
      </c>
      <c r="S65" s="2">
        <f>'Dati GitHub protezione civile'!F41</f>
        <v>52579</v>
      </c>
      <c r="T65" s="3">
        <f t="shared" si="9"/>
        <v>0.61576568136037846</v>
      </c>
      <c r="U65" s="3">
        <f>Tabella3[[#This Row],[Tot. Deceduti]]/Tabella3[[#This Row],[Cumulata]]</f>
        <v>0.1225182972118137</v>
      </c>
      <c r="V65" s="3">
        <f>Tabella3[[#This Row],[Tot Guariti]]/Tabella3[[#This Row],[Cumulata]]</f>
        <v>0.16488771311974765</v>
      </c>
      <c r="W65" s="2">
        <f>'Dati GitHub protezione civile'!M41</f>
        <v>619849</v>
      </c>
      <c r="X65" s="3">
        <f t="shared" si="12"/>
        <v>0.13775613092866165</v>
      </c>
      <c r="Y65" s="14">
        <v>60483973</v>
      </c>
      <c r="Z65" s="4">
        <f t="shared" si="1"/>
        <v>1.4117458851454748E-3</v>
      </c>
    </row>
    <row r="66" spans="1:26" x14ac:dyDescent="0.3">
      <c r="A66" s="12">
        <v>43925</v>
      </c>
      <c r="B66" s="2">
        <f>Tabella2[[#This Row],[Totale positivi]]</f>
        <v>88274</v>
      </c>
      <c r="C66" s="3">
        <f t="shared" si="5"/>
        <v>3.379866023328805E-2</v>
      </c>
      <c r="D66" s="2">
        <f t="shared" si="2"/>
        <v>2886</v>
      </c>
      <c r="E66" s="2">
        <f>Tabella2[[#This Row],[Guariti]]</f>
        <v>20996</v>
      </c>
      <c r="F66" s="3">
        <f t="shared" si="10"/>
        <v>6.2658163781759285E-2</v>
      </c>
      <c r="G66" s="2">
        <f>Tabella3[[#This Row],[Tot Guariti]]-E65</f>
        <v>1238</v>
      </c>
      <c r="H66" s="2">
        <f>Tabella2[[#This Row],[Deceduti]]</f>
        <v>15362</v>
      </c>
      <c r="I66" s="3">
        <f t="shared" si="7"/>
        <v>4.6386485934200666E-2</v>
      </c>
      <c r="J66" s="2">
        <f t="shared" si="3"/>
        <v>681</v>
      </c>
      <c r="K66" s="2">
        <f t="shared" si="0"/>
        <v>124632</v>
      </c>
      <c r="L66" s="4">
        <f t="shared" si="6"/>
        <v>4.0099476745641634E-2</v>
      </c>
      <c r="M66" s="13">
        <f t="shared" si="4"/>
        <v>4805</v>
      </c>
      <c r="N66" s="2">
        <f>'Dati GitHub protezione civile'!C42</f>
        <v>29010</v>
      </c>
      <c r="O66" s="2">
        <f>'Dati GitHub protezione civile'!D42</f>
        <v>3994</v>
      </c>
      <c r="P66" s="3">
        <f>Tabella3[[#This Row],[In terapia intensiva]]/Tabella3[[#This Row],[Tot. Positivi]]</f>
        <v>4.5245485646962867E-2</v>
      </c>
      <c r="Q66" s="2">
        <f t="shared" si="11"/>
        <v>33004</v>
      </c>
      <c r="R66" s="3">
        <f t="shared" si="8"/>
        <v>0.3738813240591794</v>
      </c>
      <c r="S66" s="2">
        <f>'Dati GitHub protezione civile'!F42</f>
        <v>55270</v>
      </c>
      <c r="T66" s="3">
        <f t="shared" si="9"/>
        <v>0.6261186759408206</v>
      </c>
      <c r="U66" s="3">
        <f>Tabella3[[#This Row],[Tot. Deceduti]]/Tabella3[[#This Row],[Cumulata]]</f>
        <v>0.12325887412542526</v>
      </c>
      <c r="V66" s="3">
        <f>Tabella3[[#This Row],[Tot Guariti]]/Tabella3[[#This Row],[Cumulata]]</f>
        <v>0.16846395789203414</v>
      </c>
      <c r="W66" s="2">
        <f>'Dati GitHub protezione civile'!M42</f>
        <v>657224</v>
      </c>
      <c r="X66" s="3">
        <f t="shared" si="12"/>
        <v>0.13431341521307805</v>
      </c>
      <c r="Y66" s="14">
        <v>60483973</v>
      </c>
      <c r="Z66" s="4">
        <f t="shared" si="1"/>
        <v>1.4594610046532491E-3</v>
      </c>
    </row>
    <row r="67" spans="1:26" x14ac:dyDescent="0.3">
      <c r="A67" s="12">
        <v>43926</v>
      </c>
      <c r="B67" s="2">
        <f>Tabella2[[#This Row],[Totale positivi]]</f>
        <v>91246</v>
      </c>
      <c r="C67" s="3">
        <f t="shared" si="5"/>
        <v>3.3667897682216737E-2</v>
      </c>
      <c r="D67" s="2">
        <f t="shared" si="2"/>
        <v>2972</v>
      </c>
      <c r="E67" s="2">
        <f>Tabella2[[#This Row],[Guariti]]</f>
        <v>21815</v>
      </c>
      <c r="F67" s="3">
        <f t="shared" si="10"/>
        <v>3.9007429986664129E-2</v>
      </c>
      <c r="G67" s="2">
        <f>Tabella3[[#This Row],[Tot Guariti]]-E66</f>
        <v>819</v>
      </c>
      <c r="H67" s="2">
        <f>Tabella2[[#This Row],[Deceduti]]</f>
        <v>15887</v>
      </c>
      <c r="I67" s="3">
        <f t="shared" si="7"/>
        <v>3.4175237599270929E-2</v>
      </c>
      <c r="J67" s="2">
        <f t="shared" si="3"/>
        <v>525</v>
      </c>
      <c r="K67" s="2">
        <f t="shared" ref="K67" si="13">B67+E67+H67</f>
        <v>128948</v>
      </c>
      <c r="L67" s="4">
        <f t="shared" si="6"/>
        <v>3.4629950574491301E-2</v>
      </c>
      <c r="M67" s="13">
        <f t="shared" si="4"/>
        <v>4316</v>
      </c>
      <c r="N67" s="2">
        <f>'Dati GitHub protezione civile'!C43</f>
        <v>28949</v>
      </c>
      <c r="O67" s="2">
        <f>'Dati GitHub protezione civile'!D43</f>
        <v>3977</v>
      </c>
      <c r="P67" s="3">
        <f>Tabella3[[#This Row],[In terapia intensiva]]/Tabella3[[#This Row],[Tot. Positivi]]</f>
        <v>4.3585472239879006E-2</v>
      </c>
      <c r="Q67" s="2">
        <f t="shared" si="11"/>
        <v>32926</v>
      </c>
      <c r="R67" s="3">
        <f t="shared" si="8"/>
        <v>0.36084869473730358</v>
      </c>
      <c r="S67" s="2">
        <f>'Dati GitHub protezione civile'!F43</f>
        <v>58320</v>
      </c>
      <c r="T67" s="3">
        <f t="shared" si="9"/>
        <v>0.63915130526269648</v>
      </c>
      <c r="U67" s="3">
        <f>Tabella3[[#This Row],[Tot. Deceduti]]/Tabella3[[#This Row],[Cumulata]]</f>
        <v>0.12320470267084406</v>
      </c>
      <c r="V67" s="3">
        <f>Tabella3[[#This Row],[Tot Guariti]]/Tabella3[[#This Row],[Cumulata]]</f>
        <v>0.16917672239972703</v>
      </c>
      <c r="W67" s="2">
        <f>'Dati GitHub protezione civile'!M43</f>
        <v>691461</v>
      </c>
      <c r="X67" s="3">
        <f t="shared" si="12"/>
        <v>0.13196116628414328</v>
      </c>
      <c r="Y67" s="14">
        <v>60483973</v>
      </c>
      <c r="Z67" s="4">
        <f t="shared" ref="Z67" si="14">B67/Y67</f>
        <v>1.5085979884291E-3</v>
      </c>
    </row>
    <row r="68" spans="1:26" x14ac:dyDescent="0.3">
      <c r="A68" s="12">
        <v>43927</v>
      </c>
      <c r="B68" s="2">
        <f>Tabella2[[#This Row],[Totale positivi]]</f>
        <v>93187</v>
      </c>
      <c r="C68" s="3">
        <f>(B68-B67)/B67</f>
        <v>2.1272165355193651E-2</v>
      </c>
      <c r="D68" s="2">
        <f>B68-B67</f>
        <v>1941</v>
      </c>
      <c r="E68" s="2">
        <f>Tabella2[[#This Row],[Guariti]]</f>
        <v>22837</v>
      </c>
      <c r="F68" s="3">
        <f>(E68-E67)/E67</f>
        <v>4.6848498739399495E-2</v>
      </c>
      <c r="G68" s="2">
        <f>Tabella3[[#This Row],[Tot Guariti]]-E67</f>
        <v>1022</v>
      </c>
      <c r="H68" s="2">
        <f>Tabella2[[#This Row],[Deceduti]]</f>
        <v>16523</v>
      </c>
      <c r="I68" s="3">
        <f>(H68-H67)/H67</f>
        <v>4.0032731163844655E-2</v>
      </c>
      <c r="J68" s="2">
        <f>H68-H67</f>
        <v>636</v>
      </c>
      <c r="K68" s="2">
        <f>B68+E68+H68</f>
        <v>132547</v>
      </c>
      <c r="L68" s="4">
        <f>(K68-K67)/K67</f>
        <v>2.7910475540527963E-2</v>
      </c>
      <c r="M68" s="13">
        <f>K68-K67</f>
        <v>3599</v>
      </c>
      <c r="N68" s="2">
        <f>'Dati GitHub protezione civile'!C44</f>
        <v>28976</v>
      </c>
      <c r="O68" s="2">
        <f>'Dati GitHub protezione civile'!D44</f>
        <v>3898</v>
      </c>
      <c r="P68" s="3">
        <f>Tabella3[[#This Row],[In terapia intensiva]]/Tabella3[[#This Row],[Tot. Positivi]]</f>
        <v>4.1829868973140033E-2</v>
      </c>
      <c r="Q68" s="2">
        <f>SUM(N68:O68)</f>
        <v>32874</v>
      </c>
      <c r="R68" s="3">
        <f>Q68/B68</f>
        <v>0.35277452863596853</v>
      </c>
      <c r="S68" s="2">
        <f>'Dati GitHub protezione civile'!F44</f>
        <v>60313</v>
      </c>
      <c r="T68" s="3">
        <f>S68/B68</f>
        <v>0.64722547136403141</v>
      </c>
      <c r="U68" s="3">
        <f>Tabella3[[#This Row],[Tot. Deceduti]]/Tabella3[[#This Row],[Cumulata]]</f>
        <v>0.12465766860057187</v>
      </c>
      <c r="V68" s="3">
        <f>Tabella3[[#This Row],[Tot Guariti]]/Tabella3[[#This Row],[Cumulata]]</f>
        <v>0.17229360151493434</v>
      </c>
      <c r="W68" s="2">
        <f>'Dati GitHub protezione civile'!M44</f>
        <v>721732</v>
      </c>
      <c r="X68" s="3">
        <f>B68/W68</f>
        <v>0.12911579367410617</v>
      </c>
      <c r="Y68" s="14">
        <v>60483973</v>
      </c>
      <c r="Z68" s="4">
        <f>B68/Y68</f>
        <v>1.5406891342934763E-3</v>
      </c>
    </row>
    <row r="69" spans="1:26" x14ac:dyDescent="0.3">
      <c r="A69" s="12">
        <v>43928</v>
      </c>
      <c r="B69" s="2">
        <f>Tabella2[[#This Row],[Totale positivi]]</f>
        <v>94067</v>
      </c>
      <c r="C69" s="3">
        <f t="shared" ref="C69:C70" si="15">(B69-B68)/B68</f>
        <v>9.443377295116271E-3</v>
      </c>
      <c r="D69" s="2">
        <f t="shared" ref="D69:D70" si="16">B69-B68</f>
        <v>880</v>
      </c>
      <c r="E69" s="2">
        <f>Tabella2[[#This Row],[Guariti]]</f>
        <v>24392</v>
      </c>
      <c r="F69" s="3">
        <f t="shared" ref="F69:F70" si="17">(E69-E68)/E68</f>
        <v>6.8091255418837857E-2</v>
      </c>
      <c r="G69" s="2">
        <f>Tabella3[[#This Row],[Tot Guariti]]-E68</f>
        <v>1555</v>
      </c>
      <c r="H69" s="2">
        <f>Tabella2[[#This Row],[Deceduti]]</f>
        <v>17127</v>
      </c>
      <c r="I69" s="3">
        <f t="shared" ref="I69:I70" si="18">(H69-H68)/H68</f>
        <v>3.6555105005144348E-2</v>
      </c>
      <c r="J69" s="2">
        <f t="shared" ref="J69:J70" si="19">H69-H68</f>
        <v>604</v>
      </c>
      <c r="K69" s="2">
        <f t="shared" ref="K69:K70" si="20">B69+E69+H69</f>
        <v>135586</v>
      </c>
      <c r="L69" s="4">
        <f t="shared" ref="L69:L70" si="21">(K69-K68)/K68</f>
        <v>2.2927716206326814E-2</v>
      </c>
      <c r="M69" s="13">
        <f t="shared" ref="M69:M70" si="22">K69-K68</f>
        <v>3039</v>
      </c>
      <c r="N69" s="2">
        <f>'Dati GitHub protezione civile'!C45</f>
        <v>28718</v>
      </c>
      <c r="O69" s="2">
        <f>'Dati GitHub protezione civile'!D45</f>
        <v>3792</v>
      </c>
      <c r="P69" s="3">
        <f>Tabella3[[#This Row],[In terapia intensiva]]/Tabella3[[#This Row],[Tot. Positivi]]</f>
        <v>4.0311692729650142E-2</v>
      </c>
      <c r="Q69" s="2">
        <f t="shared" ref="Q69:Q70" si="23">SUM(N69:O69)</f>
        <v>32510</v>
      </c>
      <c r="R69" s="3">
        <f t="shared" ref="R69:R70" si="24">Q69/B69</f>
        <v>0.34560472854454805</v>
      </c>
      <c r="S69" s="2">
        <f>'Dati GitHub protezione civile'!F45</f>
        <v>61557</v>
      </c>
      <c r="T69" s="3">
        <f t="shared" ref="T69:T70" si="25">S69/B69</f>
        <v>0.65439527145545195</v>
      </c>
      <c r="U69" s="3">
        <f>Tabella3[[#This Row],[Tot. Deceduti]]/Tabella3[[#This Row],[Cumulata]]</f>
        <v>0.12631835145221484</v>
      </c>
      <c r="V69" s="3">
        <f>Tabella3[[#This Row],[Tot Guariti]]/Tabella3[[#This Row],[Cumulata]]</f>
        <v>0.17990057970586934</v>
      </c>
      <c r="W69" s="2">
        <f>'Dati GitHub protezione civile'!M45</f>
        <v>755445</v>
      </c>
      <c r="X69" s="3">
        <f t="shared" ref="X69:X70" si="26">B69/W69</f>
        <v>0.12451866118645302</v>
      </c>
      <c r="Y69" s="14">
        <v>60483973</v>
      </c>
      <c r="Z69" s="4">
        <f t="shared" ref="Z69:Z70" si="27">B69/Y69</f>
        <v>1.5552384430830958E-3</v>
      </c>
    </row>
    <row r="70" spans="1:26" x14ac:dyDescent="0.3">
      <c r="A70" s="12">
        <v>43929</v>
      </c>
      <c r="B70" s="2">
        <f>Tabella2[[#This Row],[Totale positivi]]</f>
        <v>95262</v>
      </c>
      <c r="C70" s="3">
        <f t="shared" si="15"/>
        <v>1.2703711184581202E-2</v>
      </c>
      <c r="D70" s="2">
        <f t="shared" si="16"/>
        <v>1195</v>
      </c>
      <c r="E70" s="2">
        <f>Tabella2[[#This Row],[Guariti]]</f>
        <v>26491</v>
      </c>
      <c r="F70" s="3">
        <f t="shared" si="17"/>
        <v>8.6052804198097743E-2</v>
      </c>
      <c r="G70" s="2">
        <f>Tabella3[[#This Row],[Tot Guariti]]-E69</f>
        <v>2099</v>
      </c>
      <c r="H70" s="2">
        <f>Tabella2[[#This Row],[Deceduti]]</f>
        <v>17669</v>
      </c>
      <c r="I70" s="3">
        <f t="shared" si="18"/>
        <v>3.1645939160390026E-2</v>
      </c>
      <c r="J70" s="2">
        <f t="shared" si="19"/>
        <v>542</v>
      </c>
      <c r="K70" s="2">
        <f t="shared" si="20"/>
        <v>139422</v>
      </c>
      <c r="L70" s="4">
        <f t="shared" si="21"/>
        <v>2.8292006549348752E-2</v>
      </c>
      <c r="M70" s="13">
        <f t="shared" si="22"/>
        <v>3836</v>
      </c>
      <c r="N70" s="2">
        <f>'Dati GitHub protezione civile'!C46</f>
        <v>28485</v>
      </c>
      <c r="O70" s="2">
        <f>'Dati GitHub protezione civile'!D46</f>
        <v>3693</v>
      </c>
      <c r="P70" s="3">
        <f>Tabella3[[#This Row],[In terapia intensiva]]/Tabella3[[#This Row],[Tot. Positivi]]</f>
        <v>3.876676954084525E-2</v>
      </c>
      <c r="Q70" s="2">
        <f t="shared" si="23"/>
        <v>32178</v>
      </c>
      <c r="R70" s="3">
        <f t="shared" si="24"/>
        <v>0.33778421616174342</v>
      </c>
      <c r="S70" s="2">
        <f>'Dati GitHub protezione civile'!F46</f>
        <v>63084</v>
      </c>
      <c r="T70" s="3">
        <f t="shared" si="25"/>
        <v>0.66221578383825663</v>
      </c>
      <c r="U70" s="3">
        <f>Tabella3[[#This Row],[Tot. Deceduti]]/Tabella3[[#This Row],[Cumulata]]</f>
        <v>0.12673035819311157</v>
      </c>
      <c r="V70" s="3">
        <f>Tabella3[[#This Row],[Tot Guariti]]/Tabella3[[#This Row],[Cumulata]]</f>
        <v>0.19000588142473929</v>
      </c>
      <c r="W70" s="2">
        <f>'Dati GitHub protezione civile'!M46</f>
        <v>807125</v>
      </c>
      <c r="X70" s="3">
        <f t="shared" si="26"/>
        <v>0.11802632801610655</v>
      </c>
      <c r="Y70" s="14">
        <v>60483973</v>
      </c>
      <c r="Z70" s="4">
        <f t="shared" si="27"/>
        <v>1.574995743087181E-3</v>
      </c>
    </row>
    <row r="71" spans="1:26" x14ac:dyDescent="0.3">
      <c r="A71" s="12">
        <v>43930</v>
      </c>
      <c r="B71" s="2">
        <f>Tabella2[[#This Row],[Totale positivi]]</f>
        <v>96877</v>
      </c>
      <c r="C71" s="3">
        <f t="shared" ref="C71" si="28">(B71-B70)/B70</f>
        <v>1.695324473557137E-2</v>
      </c>
      <c r="D71" s="2">
        <f t="shared" ref="D71" si="29">B71-B70</f>
        <v>1615</v>
      </c>
      <c r="E71" s="2">
        <f>Tabella2[[#This Row],[Guariti]]</f>
        <v>28470</v>
      </c>
      <c r="F71" s="3">
        <f t="shared" ref="F71" si="30">(E71-E70)/E70</f>
        <v>7.4704616662262649E-2</v>
      </c>
      <c r="G71" s="2">
        <f>Tabella3[[#This Row],[Tot Guariti]]-E70</f>
        <v>1979</v>
      </c>
      <c r="H71" s="2">
        <f>Tabella2[[#This Row],[Deceduti]]</f>
        <v>18279</v>
      </c>
      <c r="I71" s="3">
        <f t="shared" ref="I71" si="31">(H71-H70)/H70</f>
        <v>3.4523742147263566E-2</v>
      </c>
      <c r="J71" s="2">
        <f t="shared" ref="J71" si="32">H71-H70</f>
        <v>610</v>
      </c>
      <c r="K71" s="2">
        <f t="shared" ref="K71" si="33">B71+E71+H71</f>
        <v>143626</v>
      </c>
      <c r="L71" s="4">
        <f t="shared" ref="L71" si="34">(K71-K70)/K70</f>
        <v>3.0153060492605185E-2</v>
      </c>
      <c r="M71" s="13">
        <f t="shared" ref="M71" si="35">K71-K70</f>
        <v>4204</v>
      </c>
      <c r="N71" s="2">
        <f>'Dati GitHub protezione civile'!C47</f>
        <v>28399</v>
      </c>
      <c r="O71" s="2">
        <f>'Dati GitHub protezione civile'!D47</f>
        <v>3605</v>
      </c>
      <c r="P71" s="3">
        <f>Tabella3[[#This Row],[In terapia intensiva]]/Tabella3[[#This Row],[Tot. Positivi]]</f>
        <v>3.7212134975277929E-2</v>
      </c>
      <c r="Q71" s="2">
        <f t="shared" ref="Q71" si="36">SUM(N71:O71)</f>
        <v>32004</v>
      </c>
      <c r="R71" s="3">
        <f t="shared" ref="R71" si="37">Q71/B71</f>
        <v>0.33035705069314697</v>
      </c>
      <c r="S71" s="2">
        <f>'Dati GitHub protezione civile'!F47</f>
        <v>64873</v>
      </c>
      <c r="T71" s="3">
        <f t="shared" ref="T71" si="38">S71/B71</f>
        <v>0.66964294930685297</v>
      </c>
      <c r="U71" s="3">
        <f>Tabella3[[#This Row],[Tot. Deceduti]]/Tabella3[[#This Row],[Cumulata]]</f>
        <v>0.12726804339047249</v>
      </c>
      <c r="V71" s="3">
        <f>Tabella3[[#This Row],[Tot Guariti]]/Tabella3[[#This Row],[Cumulata]]</f>
        <v>0.19822316293707268</v>
      </c>
      <c r="W71" s="2">
        <f>'Dati GitHub protezione civile'!M47</f>
        <v>853369</v>
      </c>
      <c r="X71" s="3">
        <f t="shared" ref="X71" si="39">B71/W71</f>
        <v>0.11352298946879955</v>
      </c>
      <c r="Y71" s="14">
        <v>60483974</v>
      </c>
      <c r="Z71" s="4">
        <f t="shared" ref="Z71" si="40">B71/Y71</f>
        <v>1.6016970048958754E-3</v>
      </c>
    </row>
    <row r="72" spans="1:26" x14ac:dyDescent="0.3">
      <c r="A72" s="12">
        <v>43931</v>
      </c>
      <c r="B72" s="2">
        <f>Tabella2[[#This Row],[Totale positivi]]</f>
        <v>98273</v>
      </c>
      <c r="C72" s="3">
        <f t="shared" ref="C72" si="41">(B72-B71)/B71</f>
        <v>1.4410025083353118E-2</v>
      </c>
      <c r="D72" s="2">
        <f t="shared" ref="D72" si="42">B72-B71</f>
        <v>1396</v>
      </c>
      <c r="E72" s="2">
        <f>Tabella2[[#This Row],[Guariti]]</f>
        <v>30455</v>
      </c>
      <c r="F72" s="3">
        <f t="shared" ref="F72" si="43">(E72-E71)/E71</f>
        <v>6.9722514927994375E-2</v>
      </c>
      <c r="G72" s="2">
        <f>Tabella3[[#This Row],[Tot Guariti]]-E71</f>
        <v>1985</v>
      </c>
      <c r="H72" s="2">
        <f>Tabella2[[#This Row],[Deceduti]]</f>
        <v>18849</v>
      </c>
      <c r="I72" s="3">
        <f t="shared" ref="I72" si="44">(H72-H71)/H71</f>
        <v>3.1183325127195141E-2</v>
      </c>
      <c r="J72" s="2">
        <f t="shared" ref="J72" si="45">H72-H71</f>
        <v>570</v>
      </c>
      <c r="K72" s="2">
        <f t="shared" ref="K72" si="46">B72+E72+H72</f>
        <v>147577</v>
      </c>
      <c r="L72" s="4">
        <f t="shared" ref="L72" si="47">(K72-K71)/K71</f>
        <v>2.7508946848063719E-2</v>
      </c>
      <c r="M72" s="13">
        <f t="shared" ref="M72" si="48">K72-K71</f>
        <v>3951</v>
      </c>
      <c r="N72" s="2">
        <f>'Dati GitHub protezione civile'!C48</f>
        <v>28242</v>
      </c>
      <c r="O72" s="2">
        <f>'Dati GitHub protezione civile'!D48</f>
        <v>3497</v>
      </c>
      <c r="P72" s="3">
        <f>Tabella3[[#This Row],[In terapia intensiva]]/Tabella3[[#This Row],[Tot. Positivi]]</f>
        <v>3.5584545093769397E-2</v>
      </c>
      <c r="Q72" s="2">
        <f t="shared" ref="Q72" si="49">SUM(N72:O72)</f>
        <v>31739</v>
      </c>
      <c r="R72" s="3">
        <f t="shared" ref="R72" si="50">Q72/B72</f>
        <v>0.32296765133861793</v>
      </c>
      <c r="S72" s="2">
        <f>'Dati GitHub protezione civile'!F48</f>
        <v>66534</v>
      </c>
      <c r="T72" s="3">
        <f t="shared" ref="T72" si="51">S72/B72</f>
        <v>0.67703234866138207</v>
      </c>
      <c r="U72" s="3">
        <f>Tabella3[[#This Row],[Tot. Deceduti]]/Tabella3[[#This Row],[Cumulata]]</f>
        <v>0.12772315469212683</v>
      </c>
      <c r="V72" s="3">
        <f>Tabella3[[#This Row],[Tot Guariti]]/Tabella3[[#This Row],[Cumulata]]</f>
        <v>0.20636684578220182</v>
      </c>
      <c r="W72" s="2">
        <f>'Dati GitHub protezione civile'!M48</f>
        <v>906864</v>
      </c>
      <c r="X72" s="3">
        <f t="shared" ref="X72" si="52">B72/W72</f>
        <v>0.10836575274793134</v>
      </c>
      <c r="Y72" s="14">
        <v>60483975</v>
      </c>
      <c r="Z72" s="4">
        <f t="shared" ref="Z72" si="53">B72/Y72</f>
        <v>1.6247774720494147E-3</v>
      </c>
    </row>
    <row r="73" spans="1:26" x14ac:dyDescent="0.3">
      <c r="A73" s="12">
        <v>43932</v>
      </c>
      <c r="B73" s="2">
        <f>Tabella2[[#This Row],[Totale positivi]]</f>
        <v>100269</v>
      </c>
      <c r="C73" s="3">
        <f t="shared" ref="C73:C74" si="54">(B73-B72)/B72</f>
        <v>2.0310766945142614E-2</v>
      </c>
      <c r="D73" s="2">
        <f t="shared" ref="D73:D74" si="55">B73-B72</f>
        <v>1996</v>
      </c>
      <c r="E73" s="2">
        <f>Tabella2[[#This Row],[Guariti]]</f>
        <v>32534</v>
      </c>
      <c r="F73" s="3">
        <f t="shared" ref="F73:F74" si="56">(E73-E72)/E72</f>
        <v>6.8264652766376624E-2</v>
      </c>
      <c r="G73" s="2">
        <f>Tabella3[[#This Row],[Tot Guariti]]-E72</f>
        <v>2079</v>
      </c>
      <c r="H73" s="2">
        <f>Tabella2[[#This Row],[Deceduti]]</f>
        <v>19468</v>
      </c>
      <c r="I73" s="3">
        <f t="shared" ref="I73:I74" si="57">(H73-H72)/H72</f>
        <v>3.2839938458273647E-2</v>
      </c>
      <c r="J73" s="2">
        <f t="shared" ref="J73:J74" si="58">H73-H72</f>
        <v>619</v>
      </c>
      <c r="K73" s="2">
        <f t="shared" ref="K73:K74" si="59">B73+E73+H73</f>
        <v>152271</v>
      </c>
      <c r="L73" s="4">
        <f t="shared" ref="L73:L74" si="60">(K73-K72)/K72</f>
        <v>3.1807124416406353E-2</v>
      </c>
      <c r="M73" s="13">
        <f t="shared" ref="M73:M74" si="61">K73-K72</f>
        <v>4694</v>
      </c>
      <c r="N73" s="2">
        <f>'Dati GitHub protezione civile'!C49</f>
        <v>28144</v>
      </c>
      <c r="O73" s="2">
        <f>'Dati GitHub protezione civile'!D49</f>
        <v>3381</v>
      </c>
      <c r="P73" s="3">
        <f>Tabella3[[#This Row],[In terapia intensiva]]/Tabella3[[#This Row],[Tot. Positivi]]</f>
        <v>3.3719295096191246E-2</v>
      </c>
      <c r="Q73" s="2">
        <f t="shared" ref="Q73:Q74" si="62">SUM(N73:O73)</f>
        <v>31525</v>
      </c>
      <c r="R73" s="3">
        <f t="shared" ref="R73:R74" si="63">Q73/B73</f>
        <v>0.31440425256061194</v>
      </c>
      <c r="S73" s="2">
        <f>'Dati GitHub protezione civile'!F49</f>
        <v>68744</v>
      </c>
      <c r="T73" s="3">
        <f t="shared" ref="T73:T74" si="64">S73/B73</f>
        <v>0.685595747439388</v>
      </c>
      <c r="U73" s="3">
        <f>Tabella3[[#This Row],[Tot. Deceduti]]/Tabella3[[#This Row],[Cumulata]]</f>
        <v>0.12785100248898346</v>
      </c>
      <c r="V73" s="3">
        <f>Tabella3[[#This Row],[Tot Guariti]]/Tabella3[[#This Row],[Cumulata]]</f>
        <v>0.21365854299242798</v>
      </c>
      <c r="W73" s="2">
        <f>'Dati GitHub protezione civile'!M49</f>
        <v>963473</v>
      </c>
      <c r="X73" s="3">
        <f t="shared" ref="X73:X74" si="65">B73/W73</f>
        <v>0.10407037872363833</v>
      </c>
      <c r="Y73" s="14">
        <v>60483976</v>
      </c>
      <c r="Z73" s="4">
        <f t="shared" ref="Z73:Z74" si="66">B73/Y73</f>
        <v>1.6577779212133806E-3</v>
      </c>
    </row>
    <row r="74" spans="1:26" x14ac:dyDescent="0.3">
      <c r="A74" s="12">
        <v>43933</v>
      </c>
      <c r="B74" s="2">
        <f>Tabella2[[#This Row],[Totale positivi]]</f>
        <v>102253</v>
      </c>
      <c r="C74" s="3">
        <f t="shared" si="54"/>
        <v>1.9786773579072294E-2</v>
      </c>
      <c r="D74" s="2">
        <f t="shared" si="55"/>
        <v>1984</v>
      </c>
      <c r="E74" s="2">
        <f>Tabella2[[#This Row],[Guariti]]</f>
        <v>34211</v>
      </c>
      <c r="F74" s="3">
        <f t="shared" si="56"/>
        <v>5.1546074875514845E-2</v>
      </c>
      <c r="G74" s="2">
        <f>Tabella3[[#This Row],[Tot Guariti]]-E73</f>
        <v>1677</v>
      </c>
      <c r="H74" s="2">
        <f>Tabella2[[#This Row],[Deceduti]]</f>
        <v>19899</v>
      </c>
      <c r="I74" s="3">
        <f t="shared" si="57"/>
        <v>2.213889459626053E-2</v>
      </c>
      <c r="J74" s="2">
        <f t="shared" si="58"/>
        <v>431</v>
      </c>
      <c r="K74" s="2">
        <f t="shared" si="59"/>
        <v>156363</v>
      </c>
      <c r="L74" s="4">
        <f t="shared" si="60"/>
        <v>2.6873140650550662E-2</v>
      </c>
      <c r="M74" s="13">
        <f t="shared" si="61"/>
        <v>4092</v>
      </c>
      <c r="N74" s="2">
        <f>'Dati GitHub protezione civile'!C50</f>
        <v>27847</v>
      </c>
      <c r="O74" s="2">
        <f>'Dati GitHub protezione civile'!D50</f>
        <v>3343</v>
      </c>
      <c r="P74" s="3">
        <f>Tabella3[[#This Row],[In terapia intensiva]]/Tabella3[[#This Row],[Tot. Positivi]]</f>
        <v>3.2693417308049644E-2</v>
      </c>
      <c r="Q74" s="2">
        <f t="shared" si="62"/>
        <v>31190</v>
      </c>
      <c r="R74" s="3">
        <f t="shared" si="63"/>
        <v>0.30502772534791156</v>
      </c>
      <c r="S74" s="2">
        <f>'Dati GitHub protezione civile'!F50</f>
        <v>71063</v>
      </c>
      <c r="T74" s="3">
        <f t="shared" si="64"/>
        <v>0.69497227465208844</v>
      </c>
      <c r="U74" s="3">
        <f>Tabella3[[#This Row],[Tot. Deceduti]]/Tabella3[[#This Row],[Cumulata]]</f>
        <v>0.12726156443659944</v>
      </c>
      <c r="V74" s="3">
        <f>Tabella3[[#This Row],[Tot Guariti]]/Tabella3[[#This Row],[Cumulata]]</f>
        <v>0.21879216950301542</v>
      </c>
      <c r="W74" s="2">
        <f>'Dati GitHub protezione civile'!M50</f>
        <v>1010193</v>
      </c>
      <c r="X74" s="3">
        <f t="shared" si="65"/>
        <v>0.10122125178060035</v>
      </c>
      <c r="Y74" s="14">
        <v>60483977</v>
      </c>
      <c r="Z74" s="4">
        <f t="shared" si="66"/>
        <v>1.6905799696339413E-3</v>
      </c>
    </row>
    <row r="75" spans="1:26" x14ac:dyDescent="0.3">
      <c r="A75" s="12">
        <v>43934</v>
      </c>
      <c r="B75" s="2">
        <f>Tabella2[[#This Row],[Totale positivi]]</f>
        <v>103616</v>
      </c>
      <c r="C75" s="3">
        <f t="shared" ref="C75" si="67">(B75-B74)/B74</f>
        <v>1.3329682258711235E-2</v>
      </c>
      <c r="D75" s="2">
        <f t="shared" ref="D75" si="68">B75-B74</f>
        <v>1363</v>
      </c>
      <c r="E75" s="2">
        <f>Tabella2[[#This Row],[Guariti]]</f>
        <v>35435</v>
      </c>
      <c r="F75" s="3">
        <f t="shared" ref="F75" si="69">(E75-E74)/E74</f>
        <v>3.5777966151237905E-2</v>
      </c>
      <c r="G75" s="2">
        <f>Tabella3[[#This Row],[Tot Guariti]]-E74</f>
        <v>1224</v>
      </c>
      <c r="H75" s="2">
        <f>Tabella2[[#This Row],[Deceduti]]</f>
        <v>20465</v>
      </c>
      <c r="I75" s="3">
        <f t="shared" ref="I75" si="70">(H75-H74)/H74</f>
        <v>2.844364038393889E-2</v>
      </c>
      <c r="J75" s="2">
        <f t="shared" ref="J75" si="71">H75-H74</f>
        <v>566</v>
      </c>
      <c r="K75" s="2">
        <f t="shared" ref="K75" si="72">B75+E75+H75</f>
        <v>159516</v>
      </c>
      <c r="L75" s="4">
        <f t="shared" ref="L75" si="73">(K75-K74)/K74</f>
        <v>2.0164616949022468E-2</v>
      </c>
      <c r="M75" s="13">
        <f t="shared" ref="M75" si="74">K75-K74</f>
        <v>3153</v>
      </c>
      <c r="N75" s="2">
        <f>'Dati GitHub protezione civile'!C51</f>
        <v>28023</v>
      </c>
      <c r="O75" s="2">
        <f>'Dati GitHub protezione civile'!D51</f>
        <v>3260</v>
      </c>
      <c r="P75" s="3">
        <f>Tabella3[[#This Row],[In terapia intensiva]]/Tabella3[[#This Row],[Tot. Positivi]]</f>
        <v>3.1462322421247683E-2</v>
      </c>
      <c r="Q75" s="2">
        <f t="shared" ref="Q75" si="75">SUM(N75:O75)</f>
        <v>31283</v>
      </c>
      <c r="R75" s="3">
        <f t="shared" ref="R75" si="76">Q75/B75</f>
        <v>0.30191283199505869</v>
      </c>
      <c r="S75" s="2">
        <f>'Dati GitHub protezione civile'!F51</f>
        <v>72333</v>
      </c>
      <c r="T75" s="3">
        <f t="shared" ref="T75" si="77">S75/B75</f>
        <v>0.69808716800494131</v>
      </c>
      <c r="U75" s="3">
        <f>Tabella3[[#This Row],[Tot. Deceduti]]/Tabella3[[#This Row],[Cumulata]]</f>
        <v>0.12829434037964843</v>
      </c>
      <c r="V75" s="3">
        <f>Tabella3[[#This Row],[Tot Guariti]]/Tabella3[[#This Row],[Cumulata]]</f>
        <v>0.22214072569522805</v>
      </c>
      <c r="W75" s="2">
        <f>'Dati GitHub protezione civile'!M51</f>
        <v>1046910</v>
      </c>
      <c r="X75" s="3">
        <f t="shared" ref="X75" si="78">B75/W75</f>
        <v>9.8973168658241878E-2</v>
      </c>
      <c r="Y75" s="14">
        <v>60483978</v>
      </c>
      <c r="Z75" s="4">
        <f t="shared" ref="Z75" si="79">B75/Y75</f>
        <v>1.7131148351386544E-3</v>
      </c>
    </row>
    <row r="76" spans="1:26" x14ac:dyDescent="0.3">
      <c r="A76" s="12">
        <v>43935</v>
      </c>
      <c r="B76" s="2">
        <f>Tabella2[[#This Row],[Totale positivi]]</f>
        <v>104291</v>
      </c>
      <c r="C76" s="3">
        <f t="shared" ref="C76" si="80">(B76-B75)/B75</f>
        <v>6.5144379246448421E-3</v>
      </c>
      <c r="D76" s="2">
        <f t="shared" ref="D76" si="81">B76-B75</f>
        <v>675</v>
      </c>
      <c r="E76" s="2">
        <f>Tabella2[[#This Row],[Guariti]]</f>
        <v>37130</v>
      </c>
      <c r="F76" s="3">
        <f t="shared" ref="F76" si="82">(E76-E75)/E75</f>
        <v>4.7834062367715535E-2</v>
      </c>
      <c r="G76" s="2">
        <f>Tabella3[[#This Row],[Tot Guariti]]-E75</f>
        <v>1695</v>
      </c>
      <c r="H76" s="2">
        <f>Tabella2[[#This Row],[Deceduti]]</f>
        <v>21067</v>
      </c>
      <c r="I76" s="3">
        <f t="shared" ref="I76" si="83">(H76-H75)/H75</f>
        <v>2.941607622770584E-2</v>
      </c>
      <c r="J76" s="2">
        <f t="shared" ref="J76" si="84">H76-H75</f>
        <v>602</v>
      </c>
      <c r="K76" s="2">
        <f t="shared" ref="K76" si="85">B76+E76+H76</f>
        <v>162488</v>
      </c>
      <c r="L76" s="4">
        <f t="shared" ref="L76" si="86">(K76-K75)/K75</f>
        <v>1.8631359863587351E-2</v>
      </c>
      <c r="M76" s="13">
        <f t="shared" ref="M76" si="87">K76-K75</f>
        <v>2972</v>
      </c>
      <c r="N76" s="2">
        <f>'Dati GitHub protezione civile'!C52</f>
        <v>28011</v>
      </c>
      <c r="O76" s="2">
        <f>'Dati GitHub protezione civile'!D52</f>
        <v>3186</v>
      </c>
      <c r="P76" s="3">
        <f>Tabella3[[#This Row],[In terapia intensiva]]/Tabella3[[#This Row],[Tot. Positivi]]</f>
        <v>3.0549136550613188E-2</v>
      </c>
      <c r="Q76" s="2">
        <f t="shared" ref="Q76" si="88">SUM(N76:O76)</f>
        <v>31197</v>
      </c>
      <c r="R76" s="3">
        <f t="shared" ref="R76" si="89">Q76/B76</f>
        <v>0.29913415347441297</v>
      </c>
      <c r="S76" s="2">
        <f>'Dati GitHub protezione civile'!F52</f>
        <v>73094</v>
      </c>
      <c r="T76" s="3">
        <f t="shared" ref="T76" si="90">S76/B76</f>
        <v>0.70086584652558703</v>
      </c>
      <c r="U76" s="3">
        <f>Tabella3[[#This Row],[Tot. Deceduti]]/Tabella3[[#This Row],[Cumulata]]</f>
        <v>0.12965265127270936</v>
      </c>
      <c r="V76" s="3">
        <f>Tabella3[[#This Row],[Tot Guariti]]/Tabella3[[#This Row],[Cumulata]]</f>
        <v>0.22850918221653291</v>
      </c>
      <c r="W76" s="2">
        <f>'Dati GitHub protezione civile'!M52</f>
        <v>1073689</v>
      </c>
      <c r="X76" s="3">
        <f t="shared" ref="X76" si="91">B76/W76</f>
        <v>9.7133341218919075E-2</v>
      </c>
      <c r="Y76" s="14">
        <v>60483979</v>
      </c>
      <c r="Z76" s="4">
        <f t="shared" ref="Z76" si="92">B76/Y76</f>
        <v>1.7242747868819941E-3</v>
      </c>
    </row>
    <row r="77" spans="1:26" x14ac:dyDescent="0.3">
      <c r="A77" s="12">
        <v>43936</v>
      </c>
      <c r="B77" s="2">
        <f>Tabella2[[#This Row],[Totale positivi]]</f>
        <v>105418</v>
      </c>
      <c r="C77" s="3">
        <f t="shared" ref="C77:C82" si="93">(B77-B76)/B76</f>
        <v>1.0806301598412135E-2</v>
      </c>
      <c r="D77" s="2">
        <f t="shared" ref="D77:D82" si="94">B77-B76</f>
        <v>1127</v>
      </c>
      <c r="E77" s="2">
        <f>Tabella2[[#This Row],[Guariti]]</f>
        <v>38092</v>
      </c>
      <c r="F77" s="3">
        <f t="shared" ref="F77:F82" si="95">(E77-E76)/E76</f>
        <v>2.5908968489092379E-2</v>
      </c>
      <c r="G77" s="2">
        <f>Tabella3[[#This Row],[Tot Guariti]]-E76</f>
        <v>962</v>
      </c>
      <c r="H77" s="2">
        <f>Tabella2[[#This Row],[Deceduti]]</f>
        <v>21645</v>
      </c>
      <c r="I77" s="3">
        <f t="shared" ref="I77:I82" si="96">(H77-H76)/H76</f>
        <v>2.7436274742488252E-2</v>
      </c>
      <c r="J77" s="2">
        <f t="shared" ref="J77:J82" si="97">H77-H76</f>
        <v>578</v>
      </c>
      <c r="K77" s="2">
        <f t="shared" ref="K77:K82" si="98">B77+E77+H77</f>
        <v>165155</v>
      </c>
      <c r="L77" s="4">
        <f t="shared" ref="L77:L82" si="99">(K77-K76)/K76</f>
        <v>1.641351976761361E-2</v>
      </c>
      <c r="M77" s="13">
        <f t="shared" ref="M77:M82" si="100">K77-K76</f>
        <v>2667</v>
      </c>
      <c r="N77" s="2">
        <f>'Dati GitHub protezione civile'!C53</f>
        <v>27643</v>
      </c>
      <c r="O77" s="2">
        <f>'Dati GitHub protezione civile'!D53</f>
        <v>3079</v>
      </c>
      <c r="P77" s="3">
        <f>Tabella3[[#This Row],[In terapia intensiva]]/Tabella3[[#This Row],[Tot. Positivi]]</f>
        <v>2.920753571496329E-2</v>
      </c>
      <c r="Q77" s="2">
        <f t="shared" ref="Q77:Q82" si="101">SUM(N77:O77)</f>
        <v>30722</v>
      </c>
      <c r="R77" s="3">
        <f t="shared" ref="R77:R82" si="102">Q77/B77</f>
        <v>0.29143030601984482</v>
      </c>
      <c r="S77" s="2">
        <f>'Dati GitHub protezione civile'!F53</f>
        <v>74696</v>
      </c>
      <c r="T77" s="3">
        <f t="shared" ref="T77:T82" si="103">S77/B77</f>
        <v>0.70856969398015524</v>
      </c>
      <c r="U77" s="3">
        <f>Tabella3[[#This Row],[Tot. Deceduti]]/Tabella3[[#This Row],[Cumulata]]</f>
        <v>0.13105870243104961</v>
      </c>
      <c r="V77" s="3">
        <f>Tabella3[[#This Row],[Tot Guariti]]/Tabella3[[#This Row],[Cumulata]]</f>
        <v>0.2306439405407042</v>
      </c>
      <c r="W77" s="2">
        <f>'Dati GitHub protezione civile'!M53</f>
        <v>1117404</v>
      </c>
      <c r="X77" s="3">
        <f t="shared" ref="X77:X82" si="104">B77/W77</f>
        <v>9.4341885298423842E-2</v>
      </c>
      <c r="Y77" s="14">
        <v>60483979</v>
      </c>
      <c r="Z77" s="4">
        <f t="shared" ref="Z77:Z82" si="105">B77/Y77</f>
        <v>1.7429078202675786E-3</v>
      </c>
    </row>
    <row r="78" spans="1:26" x14ac:dyDescent="0.3">
      <c r="A78" s="12">
        <v>43937</v>
      </c>
      <c r="B78" s="2">
        <f>Tabella2[[#This Row],[Totale positivi]]</f>
        <v>106607</v>
      </c>
      <c r="C78" s="3">
        <f t="shared" si="93"/>
        <v>1.1278908725265135E-2</v>
      </c>
      <c r="D78" s="2">
        <f t="shared" si="94"/>
        <v>1189</v>
      </c>
      <c r="E78" s="2">
        <f>Tabella2[[#This Row],[Guariti]]</f>
        <v>40164</v>
      </c>
      <c r="F78" s="3">
        <f t="shared" si="95"/>
        <v>5.4394623543001154E-2</v>
      </c>
      <c r="G78" s="2">
        <f>Tabella3[[#This Row],[Tot Guariti]]-E77</f>
        <v>2072</v>
      </c>
      <c r="H78" s="2">
        <f>Tabella2[[#This Row],[Deceduti]]</f>
        <v>22170</v>
      </c>
      <c r="I78" s="3">
        <f t="shared" si="96"/>
        <v>2.4255024255024255E-2</v>
      </c>
      <c r="J78" s="2">
        <f t="shared" si="97"/>
        <v>525</v>
      </c>
      <c r="K78" s="2">
        <f t="shared" si="98"/>
        <v>168941</v>
      </c>
      <c r="L78" s="4">
        <f t="shared" si="99"/>
        <v>2.2923919953982623E-2</v>
      </c>
      <c r="M78" s="13">
        <f t="shared" si="100"/>
        <v>3786</v>
      </c>
      <c r="N78" s="2">
        <f>'Dati GitHub protezione civile'!C54</f>
        <v>26893</v>
      </c>
      <c r="O78" s="2">
        <f>'Dati GitHub protezione civile'!D54</f>
        <v>2936</v>
      </c>
      <c r="P78" s="3">
        <f>Tabella3[[#This Row],[In terapia intensiva]]/Tabella3[[#This Row],[Tot. Positivi]]</f>
        <v>2.7540405414278612E-2</v>
      </c>
      <c r="Q78" s="2">
        <f t="shared" si="101"/>
        <v>29829</v>
      </c>
      <c r="R78" s="3">
        <f t="shared" si="102"/>
        <v>0.27980339002129317</v>
      </c>
      <c r="S78" s="2">
        <f>'Dati GitHub protezione civile'!F54</f>
        <v>76778</v>
      </c>
      <c r="T78" s="3">
        <f t="shared" si="103"/>
        <v>0.72019660997870683</v>
      </c>
      <c r="U78" s="3">
        <f>Tabella3[[#This Row],[Tot. Deceduti]]/Tabella3[[#This Row],[Cumulata]]</f>
        <v>0.1312292457130004</v>
      </c>
      <c r="V78" s="3">
        <f>Tabella3[[#This Row],[Tot Guariti]]/Tabella3[[#This Row],[Cumulata]]</f>
        <v>0.23773980265299721</v>
      </c>
      <c r="W78" s="2">
        <f>'Dati GitHub protezione civile'!M54</f>
        <v>1178403</v>
      </c>
      <c r="X78" s="3">
        <f t="shared" si="104"/>
        <v>9.0467352849576924E-2</v>
      </c>
      <c r="Y78" s="14">
        <v>60483980</v>
      </c>
      <c r="Z78" s="4">
        <f t="shared" si="105"/>
        <v>1.76256588934789E-3</v>
      </c>
    </row>
    <row r="79" spans="1:26" x14ac:dyDescent="0.3">
      <c r="A79" s="12">
        <v>43938</v>
      </c>
      <c r="B79" s="2">
        <f>Tabella2[[#This Row],[Totale positivi]]</f>
        <v>106962</v>
      </c>
      <c r="C79" s="3">
        <f t="shared" si="93"/>
        <v>3.3299877118763309E-3</v>
      </c>
      <c r="D79" s="2">
        <f t="shared" si="94"/>
        <v>355</v>
      </c>
      <c r="E79" s="2">
        <f>Tabella2[[#This Row],[Guariti]]</f>
        <v>42727</v>
      </c>
      <c r="F79" s="3">
        <f t="shared" si="95"/>
        <v>6.3813365202669059E-2</v>
      </c>
      <c r="G79" s="2">
        <f>Tabella3[[#This Row],[Tot Guariti]]-E78</f>
        <v>2563</v>
      </c>
      <c r="H79" s="2">
        <f>Tabella2[[#This Row],[Deceduti]]</f>
        <v>22745</v>
      </c>
      <c r="I79" s="3">
        <f t="shared" si="96"/>
        <v>2.5935949481281011E-2</v>
      </c>
      <c r="J79" s="2">
        <f t="shared" si="97"/>
        <v>575</v>
      </c>
      <c r="K79" s="2">
        <f t="shared" si="98"/>
        <v>172434</v>
      </c>
      <c r="L79" s="4">
        <f t="shared" si="99"/>
        <v>2.0675857251940027E-2</v>
      </c>
      <c r="M79" s="13">
        <f t="shared" si="100"/>
        <v>3493</v>
      </c>
      <c r="N79" s="2">
        <f>'Dati GitHub protezione civile'!C55</f>
        <v>25786</v>
      </c>
      <c r="O79" s="2">
        <f>'Dati GitHub protezione civile'!D55</f>
        <v>2812</v>
      </c>
      <c r="P79" s="3">
        <f>Tabella3[[#This Row],[In terapia intensiva]]/Tabella3[[#This Row],[Tot. Positivi]]</f>
        <v>2.6289710364428488E-2</v>
      </c>
      <c r="Q79" s="2">
        <f t="shared" si="101"/>
        <v>28598</v>
      </c>
      <c r="R79" s="3">
        <f t="shared" si="102"/>
        <v>0.26736598044165216</v>
      </c>
      <c r="S79" s="2">
        <f>'Dati GitHub protezione civile'!F55</f>
        <v>78364</v>
      </c>
      <c r="T79" s="3">
        <f t="shared" si="103"/>
        <v>0.73263401955834784</v>
      </c>
      <c r="U79" s="3">
        <f>Tabella3[[#This Row],[Tot. Deceduti]]/Tabella3[[#This Row],[Cumulata]]</f>
        <v>0.1319055406706334</v>
      </c>
      <c r="V79" s="3">
        <f>Tabella3[[#This Row],[Tot Guariti]]/Tabella3[[#This Row],[Cumulata]]</f>
        <v>0.24778755929805027</v>
      </c>
      <c r="W79" s="2">
        <f>'Dati GitHub protezione civile'!M55</f>
        <v>1244108</v>
      </c>
      <c r="X79" s="3">
        <f t="shared" si="104"/>
        <v>8.5974851057946736E-2</v>
      </c>
      <c r="Y79" s="14">
        <v>60483981</v>
      </c>
      <c r="Z79" s="4">
        <f t="shared" si="105"/>
        <v>1.7684351828627153E-3</v>
      </c>
    </row>
    <row r="80" spans="1:26" x14ac:dyDescent="0.3">
      <c r="A80" s="12">
        <v>43939</v>
      </c>
      <c r="B80" s="2">
        <f>Tabella2[[#This Row],[Totale positivi]]</f>
        <v>107771</v>
      </c>
      <c r="C80" s="3">
        <f t="shared" si="93"/>
        <v>7.5634337428245541E-3</v>
      </c>
      <c r="D80" s="2">
        <f t="shared" si="94"/>
        <v>809</v>
      </c>
      <c r="E80" s="2">
        <f>Tabella2[[#This Row],[Guariti]]</f>
        <v>44927</v>
      </c>
      <c r="F80" s="3">
        <f t="shared" si="95"/>
        <v>5.1489690359725698E-2</v>
      </c>
      <c r="G80" s="2">
        <f>Tabella3[[#This Row],[Tot Guariti]]-E79</f>
        <v>2200</v>
      </c>
      <c r="H80" s="2">
        <f>Tabella2[[#This Row],[Deceduti]]</f>
        <v>23227</v>
      </c>
      <c r="I80" s="3">
        <f t="shared" si="96"/>
        <v>2.1191470652890745E-2</v>
      </c>
      <c r="J80" s="2">
        <f t="shared" si="97"/>
        <v>482</v>
      </c>
      <c r="K80" s="2">
        <f t="shared" si="98"/>
        <v>175925</v>
      </c>
      <c r="L80" s="4">
        <f t="shared" si="99"/>
        <v>2.0245427235927951E-2</v>
      </c>
      <c r="M80" s="13">
        <f t="shared" si="100"/>
        <v>3491</v>
      </c>
      <c r="N80" s="2">
        <f>'Dati GitHub protezione civile'!C56</f>
        <v>25007</v>
      </c>
      <c r="O80" s="2">
        <f>'Dati GitHub protezione civile'!D56</f>
        <v>2733</v>
      </c>
      <c r="P80" s="3">
        <f>Tabella3[[#This Row],[In terapia intensiva]]/Tabella3[[#This Row],[Tot. Positivi]]</f>
        <v>2.5359326720546343E-2</v>
      </c>
      <c r="Q80" s="2">
        <f t="shared" si="101"/>
        <v>27740</v>
      </c>
      <c r="R80" s="3">
        <f t="shared" si="102"/>
        <v>0.25739763016024719</v>
      </c>
      <c r="S80" s="2">
        <f>'Dati GitHub protezione civile'!F56</f>
        <v>80031</v>
      </c>
      <c r="T80" s="3">
        <f t="shared" si="103"/>
        <v>0.74260236983975281</v>
      </c>
      <c r="U80" s="3">
        <f>Tabella3[[#This Row],[Tot. Deceduti]]/Tabella3[[#This Row],[Cumulata]]</f>
        <v>0.13202785277817253</v>
      </c>
      <c r="V80" s="3">
        <f>Tabella3[[#This Row],[Tot Guariti]]/Tabella3[[#This Row],[Cumulata]]</f>
        <v>0.25537587039931792</v>
      </c>
      <c r="W80" s="2">
        <f>'Dati GitHub protezione civile'!M56</f>
        <v>1305833</v>
      </c>
      <c r="X80" s="3">
        <f t="shared" si="104"/>
        <v>8.2530461398969093E-2</v>
      </c>
      <c r="Y80" s="14">
        <v>60483982</v>
      </c>
      <c r="Z80" s="4">
        <f t="shared" si="105"/>
        <v>1.7818105957375624E-3</v>
      </c>
    </row>
    <row r="81" spans="1:26" x14ac:dyDescent="0.3">
      <c r="A81" s="12">
        <v>43940</v>
      </c>
      <c r="B81" s="2">
        <f>Tabella2[[#This Row],[Totale positivi]]</f>
        <v>108257</v>
      </c>
      <c r="C81" s="3">
        <f t="shared" si="93"/>
        <v>4.5095619415241577E-3</v>
      </c>
      <c r="D81" s="2">
        <f t="shared" si="94"/>
        <v>486</v>
      </c>
      <c r="E81" s="2">
        <f>Tabella2[[#This Row],[Guariti]]</f>
        <v>47055</v>
      </c>
      <c r="F81" s="3">
        <f t="shared" si="95"/>
        <v>4.7365726623188727E-2</v>
      </c>
      <c r="G81" s="2">
        <f>Tabella3[[#This Row],[Tot Guariti]]-E80</f>
        <v>2128</v>
      </c>
      <c r="H81" s="2">
        <f>Tabella2[[#This Row],[Deceduti]]</f>
        <v>23660</v>
      </c>
      <c r="I81" s="3">
        <f t="shared" si="96"/>
        <v>1.8642097558875446E-2</v>
      </c>
      <c r="J81" s="2">
        <f t="shared" si="97"/>
        <v>433</v>
      </c>
      <c r="K81" s="2">
        <f t="shared" si="98"/>
        <v>178972</v>
      </c>
      <c r="L81" s="4">
        <f t="shared" si="99"/>
        <v>1.731988063095069E-2</v>
      </c>
      <c r="M81" s="13">
        <f t="shared" si="100"/>
        <v>3047</v>
      </c>
      <c r="N81" s="2">
        <f>'Dati GitHub protezione civile'!C57</f>
        <v>25033</v>
      </c>
      <c r="O81" s="2">
        <f>'Dati GitHub protezione civile'!D57</f>
        <v>2635</v>
      </c>
      <c r="P81" s="3">
        <f>Tabella3[[#This Row],[In terapia intensiva]]/Tabella3[[#This Row],[Tot. Positivi]]</f>
        <v>2.434022742178335E-2</v>
      </c>
      <c r="Q81" s="2">
        <f t="shared" si="101"/>
        <v>27668</v>
      </c>
      <c r="R81" s="3">
        <f t="shared" si="102"/>
        <v>0.25557700656770466</v>
      </c>
      <c r="S81" s="2">
        <f>'Dati GitHub protezione civile'!F57</f>
        <v>80589</v>
      </c>
      <c r="T81" s="3">
        <f t="shared" si="103"/>
        <v>0.74442299343229534</v>
      </c>
      <c r="U81" s="3">
        <f>Tabella3[[#This Row],[Tot. Deceduti]]/Tabella3[[#This Row],[Cumulata]]</f>
        <v>0.13219945019332632</v>
      </c>
      <c r="V81" s="3">
        <f>Tabella3[[#This Row],[Tot Guariti]]/Tabella3[[#This Row],[Cumulata]]</f>
        <v>0.26291822184475783</v>
      </c>
      <c r="W81" s="2">
        <f>'Dati GitHub protezione civile'!M57</f>
        <v>1356541</v>
      </c>
      <c r="X81" s="3">
        <f t="shared" si="104"/>
        <v>7.9803706633267996E-2</v>
      </c>
      <c r="Y81" s="14">
        <v>60483983</v>
      </c>
      <c r="Z81" s="4">
        <f t="shared" si="105"/>
        <v>1.789845751395043E-3</v>
      </c>
    </row>
    <row r="82" spans="1:26" x14ac:dyDescent="0.3">
      <c r="A82" s="12">
        <v>43941</v>
      </c>
      <c r="B82" s="2">
        <f>Tabella2[[#This Row],[Totale positivi]]</f>
        <v>108237</v>
      </c>
      <c r="C82" s="3">
        <f t="shared" si="93"/>
        <v>-1.8474555917862123E-4</v>
      </c>
      <c r="D82" s="2">
        <f t="shared" si="94"/>
        <v>-20</v>
      </c>
      <c r="E82" s="2">
        <f>Tabella2[[#This Row],[Guariti]]</f>
        <v>48877</v>
      </c>
      <c r="F82" s="3">
        <f t="shared" si="95"/>
        <v>3.8720646052491765E-2</v>
      </c>
      <c r="G82" s="2">
        <f>Tabella3[[#This Row],[Tot Guariti]]-E81</f>
        <v>1822</v>
      </c>
      <c r="H82" s="2">
        <f>Tabella2[[#This Row],[Deceduti]]</f>
        <v>24114</v>
      </c>
      <c r="I82" s="3">
        <f t="shared" si="96"/>
        <v>1.918850380388842E-2</v>
      </c>
      <c r="J82" s="2">
        <f t="shared" si="97"/>
        <v>454</v>
      </c>
      <c r="K82" s="2">
        <f t="shared" si="98"/>
        <v>181228</v>
      </c>
      <c r="L82" s="4">
        <f t="shared" si="99"/>
        <v>1.2605323737791387E-2</v>
      </c>
      <c r="M82" s="13">
        <f t="shared" si="100"/>
        <v>2256</v>
      </c>
      <c r="N82" s="2">
        <f>'Dati GitHub protezione civile'!C58</f>
        <v>24906</v>
      </c>
      <c r="O82" s="2">
        <f>'Dati GitHub protezione civile'!D58</f>
        <v>2573</v>
      </c>
      <c r="P82" s="3">
        <f>Tabella3[[#This Row],[In terapia intensiva]]/Tabella3[[#This Row],[Tot. Positivi]]</f>
        <v>2.3771907942755251E-2</v>
      </c>
      <c r="Q82" s="2">
        <f t="shared" si="101"/>
        <v>27479</v>
      </c>
      <c r="R82" s="3">
        <f t="shared" si="102"/>
        <v>0.25387806387834105</v>
      </c>
      <c r="S82" s="2">
        <f>'Dati GitHub protezione civile'!F58</f>
        <v>80758</v>
      </c>
      <c r="T82" s="3">
        <f t="shared" si="103"/>
        <v>0.746121936121659</v>
      </c>
      <c r="U82" s="3">
        <f>Tabella3[[#This Row],[Tot. Deceduti]]/Tabella3[[#This Row],[Cumulata]]</f>
        <v>0.13305890921932592</v>
      </c>
      <c r="V82" s="3">
        <f>Tabella3[[#This Row],[Tot Guariti]]/Tabella3[[#This Row],[Cumulata]]</f>
        <v>0.26969894276822565</v>
      </c>
      <c r="W82" s="2">
        <f>'Dati GitHub protezione civile'!M58</f>
        <v>1398024</v>
      </c>
      <c r="X82" s="3">
        <f t="shared" si="104"/>
        <v>7.7421417658065955E-2</v>
      </c>
      <c r="Y82" s="14">
        <v>60483984</v>
      </c>
      <c r="Z82" s="4">
        <f t="shared" si="105"/>
        <v>1.7895150557542638E-3</v>
      </c>
    </row>
    <row r="83" spans="1:26" x14ac:dyDescent="0.3">
      <c r="A83" s="12">
        <v>43942</v>
      </c>
      <c r="B83" s="2">
        <f>Tabella2[[#This Row],[Totale positivi]]</f>
        <v>107709</v>
      </c>
      <c r="C83" s="3">
        <f t="shared" ref="C83" si="106">(B83-B82)/B82</f>
        <v>-4.8781839851437126E-3</v>
      </c>
      <c r="D83" s="2">
        <f t="shared" ref="D83" si="107">B83-B82</f>
        <v>-528</v>
      </c>
      <c r="E83" s="2">
        <f>Tabella2[[#This Row],[Guariti]]</f>
        <v>51600</v>
      </c>
      <c r="F83" s="3">
        <f t="shared" ref="F83" si="108">(E83-E82)/E82</f>
        <v>5.5711275241933832E-2</v>
      </c>
      <c r="G83" s="2">
        <f>Tabella3[[#This Row],[Tot Guariti]]-E82</f>
        <v>2723</v>
      </c>
      <c r="H83" s="2">
        <f>Tabella2[[#This Row],[Deceduti]]</f>
        <v>24648</v>
      </c>
      <c r="I83" s="3">
        <f t="shared" ref="I83" si="109">(H83-H82)/H82</f>
        <v>2.2144812142323961E-2</v>
      </c>
      <c r="J83" s="2">
        <f t="shared" ref="J83" si="110">H83-H82</f>
        <v>534</v>
      </c>
      <c r="K83" s="2">
        <f t="shared" ref="K83" si="111">B83+E83+H83</f>
        <v>183957</v>
      </c>
      <c r="L83" s="4">
        <f t="shared" ref="L83" si="112">(K83-K82)/K82</f>
        <v>1.5058379499856535E-2</v>
      </c>
      <c r="M83" s="13">
        <f t="shared" ref="M83" si="113">K83-K82</f>
        <v>2729</v>
      </c>
      <c r="N83" s="2">
        <f>'Dati GitHub protezione civile'!C59</f>
        <v>24134</v>
      </c>
      <c r="O83" s="2">
        <f>'Dati GitHub protezione civile'!D59</f>
        <v>2471</v>
      </c>
      <c r="P83" s="3">
        <f>Tabella3[[#This Row],[In terapia intensiva]]/Tabella3[[#This Row],[Tot. Positivi]]</f>
        <v>2.2941444076168195E-2</v>
      </c>
      <c r="Q83" s="2">
        <f t="shared" ref="Q83" si="114">SUM(N83:O83)</f>
        <v>26605</v>
      </c>
      <c r="R83" s="3">
        <f t="shared" ref="R83" si="115">Q83/B83</f>
        <v>0.24700814230937063</v>
      </c>
      <c r="S83" s="2">
        <f>'Dati GitHub protezione civile'!F59</f>
        <v>81104</v>
      </c>
      <c r="T83" s="3">
        <f t="shared" ref="T83" si="116">S83/B83</f>
        <v>0.75299185769062937</v>
      </c>
      <c r="U83" s="3">
        <f>Tabella3[[#This Row],[Tot. Deceduti]]/Tabella3[[#This Row],[Cumulata]]</f>
        <v>0.13398783411340695</v>
      </c>
      <c r="V83" s="3">
        <f>Tabella3[[#This Row],[Tot Guariti]]/Tabella3[[#This Row],[Cumulata]]</f>
        <v>0.2805003343172589</v>
      </c>
      <c r="W83" s="2">
        <f>'Dati GitHub protezione civile'!M59</f>
        <v>1450150</v>
      </c>
      <c r="X83" s="3">
        <f t="shared" ref="X83" si="117">B83/W83</f>
        <v>7.427438540840603E-2</v>
      </c>
      <c r="Y83" s="14">
        <v>60483985</v>
      </c>
      <c r="Z83" s="4">
        <f t="shared" ref="Z83" si="118">B83/Y83</f>
        <v>1.7807854426258455E-3</v>
      </c>
    </row>
    <row r="84" spans="1:26" x14ac:dyDescent="0.3">
      <c r="A84" s="12">
        <v>43943</v>
      </c>
      <c r="B84" s="2">
        <f>Tabella2[[#This Row],[Totale positivi]]</f>
        <v>107699</v>
      </c>
      <c r="C84" s="3">
        <f t="shared" ref="C84:C85" si="119">(B84-B83)/B83</f>
        <v>-9.2842752230547129E-5</v>
      </c>
      <c r="D84" s="2">
        <f t="shared" ref="D84:D85" si="120">B84-B83</f>
        <v>-10</v>
      </c>
      <c r="E84" s="2">
        <f>Tabella2[[#This Row],[Guariti]]</f>
        <v>54543</v>
      </c>
      <c r="F84" s="3">
        <f t="shared" ref="F84:F85" si="121">(E84-E83)/E83</f>
        <v>5.7034883720930234E-2</v>
      </c>
      <c r="G84" s="2">
        <f>Tabella3[[#This Row],[Tot Guariti]]-E83</f>
        <v>2943</v>
      </c>
      <c r="H84" s="2">
        <f>Tabella2[[#This Row],[Deceduti]]</f>
        <v>25085</v>
      </c>
      <c r="I84" s="3">
        <f t="shared" ref="I84:I85" si="122">(H84-H83)/H83</f>
        <v>1.7729633235962348E-2</v>
      </c>
      <c r="J84" s="2">
        <f t="shared" ref="J84:J85" si="123">H84-H83</f>
        <v>437</v>
      </c>
      <c r="K84" s="2">
        <f t="shared" ref="K84:K85" si="124">B84+E84+H84</f>
        <v>187327</v>
      </c>
      <c r="L84" s="4">
        <f t="shared" ref="L84:L85" si="125">(K84-K83)/K83</f>
        <v>1.8319498578472142E-2</v>
      </c>
      <c r="M84" s="13">
        <f t="shared" ref="M84:M85" si="126">K84-K83</f>
        <v>3370</v>
      </c>
      <c r="N84" s="2">
        <f>'Dati GitHub protezione civile'!C60</f>
        <v>23805</v>
      </c>
      <c r="O84" s="2">
        <f>'Dati GitHub protezione civile'!D60</f>
        <v>2384</v>
      </c>
      <c r="P84" s="3">
        <f>Tabella3[[#This Row],[In terapia intensiva]]/Tabella3[[#This Row],[Tot. Positivi]]</f>
        <v>2.2135767277319196E-2</v>
      </c>
      <c r="Q84" s="2">
        <f t="shared" ref="Q84:Q85" si="127">SUM(N84:O84)</f>
        <v>26189</v>
      </c>
      <c r="R84" s="3">
        <f t="shared" ref="R84:R85" si="128">Q84/B84</f>
        <v>0.24316846024568473</v>
      </c>
      <c r="S84" s="2">
        <f>'Dati GitHub protezione civile'!F60</f>
        <v>81510</v>
      </c>
      <c r="T84" s="3">
        <f t="shared" ref="T84:T85" si="129">S84/B84</f>
        <v>0.75683153975431527</v>
      </c>
      <c r="U84" s="3">
        <f>Tabella3[[#This Row],[Tot. Deceduti]]/Tabella3[[#This Row],[Cumulata]]</f>
        <v>0.13391022116406071</v>
      </c>
      <c r="V84" s="3">
        <f>Tabella3[[#This Row],[Tot Guariti]]/Tabella3[[#This Row],[Cumulata]]</f>
        <v>0.29116464791514302</v>
      </c>
      <c r="W84" s="2">
        <f>'Dati GitHub protezione civile'!M60</f>
        <v>1513251</v>
      </c>
      <c r="X84" s="3">
        <f t="shared" ref="X84:X85" si="130">B84/W84</f>
        <v>7.1170612145638759E-2</v>
      </c>
      <c r="Y84" s="14">
        <v>60483986</v>
      </c>
      <c r="Z84" s="4">
        <f t="shared" ref="Z84:Z85" si="131">B84/Y84</f>
        <v>1.7806200801646901E-3</v>
      </c>
    </row>
    <row r="85" spans="1:26" x14ac:dyDescent="0.3">
      <c r="A85" s="12">
        <v>43944</v>
      </c>
      <c r="B85" s="2">
        <f>Tabella2[[#This Row],[Totale positivi]]</f>
        <v>106848</v>
      </c>
      <c r="C85" s="3">
        <f t="shared" si="119"/>
        <v>-7.9016518259222464E-3</v>
      </c>
      <c r="D85" s="2">
        <f t="shared" si="120"/>
        <v>-851</v>
      </c>
      <c r="E85" s="2">
        <f>Tabella2[[#This Row],[Guariti]]</f>
        <v>57576</v>
      </c>
      <c r="F85" s="3">
        <f t="shared" si="121"/>
        <v>5.560750233760519E-2</v>
      </c>
      <c r="G85" s="2">
        <f>Tabella3[[#This Row],[Tot Guariti]]-E84</f>
        <v>3033</v>
      </c>
      <c r="H85" s="2">
        <f>Tabella2[[#This Row],[Deceduti]]</f>
        <v>25549</v>
      </c>
      <c r="I85" s="3">
        <f t="shared" si="122"/>
        <v>1.8497109826589597E-2</v>
      </c>
      <c r="J85" s="2">
        <f t="shared" si="123"/>
        <v>464</v>
      </c>
      <c r="K85" s="2">
        <f t="shared" si="124"/>
        <v>189973</v>
      </c>
      <c r="L85" s="4">
        <f t="shared" si="125"/>
        <v>1.4125032696834947E-2</v>
      </c>
      <c r="M85" s="13">
        <f t="shared" si="126"/>
        <v>2646</v>
      </c>
      <c r="N85" s="2">
        <f>'Dati GitHub protezione civile'!C61</f>
        <v>22871</v>
      </c>
      <c r="O85" s="2">
        <f>'Dati GitHub protezione civile'!D61</f>
        <v>2267</v>
      </c>
      <c r="P85" s="3">
        <f>Tabella3[[#This Row],[In terapia intensiva]]/Tabella3[[#This Row],[Tot. Positivi]]</f>
        <v>2.1217056004791852E-2</v>
      </c>
      <c r="Q85" s="2">
        <f t="shared" si="127"/>
        <v>25138</v>
      </c>
      <c r="R85" s="3">
        <f t="shared" si="128"/>
        <v>0.23526879305181192</v>
      </c>
      <c r="S85" s="2">
        <f>'Dati GitHub protezione civile'!F61</f>
        <v>81710</v>
      </c>
      <c r="T85" s="3">
        <f t="shared" si="129"/>
        <v>0.76473120694818808</v>
      </c>
      <c r="U85" s="3">
        <f>Tabella3[[#This Row],[Tot. Deceduti]]/Tabella3[[#This Row],[Cumulata]]</f>
        <v>0.13448753243882025</v>
      </c>
      <c r="V85" s="3">
        <f>Tabella3[[#This Row],[Tot Guariti]]/Tabella3[[#This Row],[Cumulata]]</f>
        <v>0.30307464744990076</v>
      </c>
      <c r="W85" s="2">
        <f>'Dati GitHub protezione civile'!M61</f>
        <v>1579909</v>
      </c>
      <c r="X85" s="3">
        <f t="shared" si="130"/>
        <v>6.7629211555855426E-2</v>
      </c>
      <c r="Y85" s="14">
        <v>60483987</v>
      </c>
      <c r="Z85" s="4">
        <f t="shared" si="131"/>
        <v>1.7665502110500752E-3</v>
      </c>
    </row>
    <row r="86" spans="1:26" x14ac:dyDescent="0.3">
      <c r="A86" s="12">
        <v>43945</v>
      </c>
      <c r="B86" s="2">
        <f>Tabella2[[#This Row],[Totale positivi]]</f>
        <v>106527</v>
      </c>
      <c r="C86" s="3">
        <f t="shared" ref="C86:C87" si="132">(B86-B85)/B85</f>
        <v>-3.0042677448337825E-3</v>
      </c>
      <c r="D86" s="2">
        <f t="shared" ref="D86:D87" si="133">B86-B85</f>
        <v>-321</v>
      </c>
      <c r="E86" s="2">
        <f>Tabella2[[#This Row],[Guariti]]</f>
        <v>60498</v>
      </c>
      <c r="F86" s="3">
        <f t="shared" ref="F86:F87" si="134">(E86-E85)/E85</f>
        <v>5.0750312630262612E-2</v>
      </c>
      <c r="G86" s="2">
        <f>Tabella3[[#This Row],[Tot Guariti]]-E85</f>
        <v>2922</v>
      </c>
      <c r="H86" s="2">
        <f>Tabella2[[#This Row],[Deceduti]]</f>
        <v>25969</v>
      </c>
      <c r="I86" s="3">
        <f t="shared" ref="I86:I87" si="135">(H86-H85)/H85</f>
        <v>1.6438999569454774E-2</v>
      </c>
      <c r="J86" s="2">
        <f t="shared" ref="J86:J87" si="136">H86-H85</f>
        <v>420</v>
      </c>
      <c r="K86" s="2">
        <f t="shared" ref="K86:K87" si="137">B86+E86+H86</f>
        <v>192994</v>
      </c>
      <c r="L86" s="4">
        <f t="shared" ref="L86:L87" si="138">(K86-K85)/K85</f>
        <v>1.5902259794812947E-2</v>
      </c>
      <c r="M86" s="13">
        <f t="shared" ref="M86:M87" si="139">K86-K85</f>
        <v>3021</v>
      </c>
      <c r="N86" s="2">
        <f>'Dati GitHub protezione civile'!C62</f>
        <v>22068</v>
      </c>
      <c r="O86" s="2">
        <f>'Dati GitHub protezione civile'!D62</f>
        <v>2173</v>
      </c>
      <c r="P86" s="3">
        <f>Tabella3[[#This Row],[In terapia intensiva]]/Tabella3[[#This Row],[Tot. Positivi]]</f>
        <v>2.0398584396444094E-2</v>
      </c>
      <c r="Q86" s="2">
        <f t="shared" ref="Q86:Q87" si="140">SUM(N86:O86)</f>
        <v>24241</v>
      </c>
      <c r="R86" s="3">
        <f t="shared" ref="R86:R87" si="141">Q86/B86</f>
        <v>0.22755733288274335</v>
      </c>
      <c r="S86" s="2">
        <f>'Dati GitHub protezione civile'!F62</f>
        <v>82286</v>
      </c>
      <c r="T86" s="3">
        <f t="shared" ref="T86:T87" si="142">S86/B86</f>
        <v>0.77244266711725662</v>
      </c>
      <c r="U86" s="3">
        <f>Tabella3[[#This Row],[Tot. Deceduti]]/Tabella3[[#This Row],[Cumulata]]</f>
        <v>0.13455858731359524</v>
      </c>
      <c r="V86" s="3">
        <f>Tabella3[[#This Row],[Tot Guariti]]/Tabella3[[#This Row],[Cumulata]]</f>
        <v>0.31347088510523641</v>
      </c>
      <c r="W86" s="2">
        <f>'Dati GitHub protezione civile'!M62</f>
        <v>1642356</v>
      </c>
      <c r="X86" s="3">
        <f t="shared" ref="X86:X87" si="143">B86/W86</f>
        <v>6.4862307563037486E-2</v>
      </c>
      <c r="Y86" s="14">
        <v>60483988</v>
      </c>
      <c r="Z86" s="4">
        <f t="shared" ref="Z86:Z87" si="144">B86/Y86</f>
        <v>1.7612429921122265E-3</v>
      </c>
    </row>
    <row r="87" spans="1:26" x14ac:dyDescent="0.3">
      <c r="A87" s="12">
        <v>43946</v>
      </c>
      <c r="B87" s="2">
        <f>Tabella2[[#This Row],[Totale positivi]]</f>
        <v>105847</v>
      </c>
      <c r="C87" s="3">
        <f t="shared" si="132"/>
        <v>-6.383358209655768E-3</v>
      </c>
      <c r="D87" s="2">
        <f t="shared" si="133"/>
        <v>-680</v>
      </c>
      <c r="E87" s="2">
        <f>Tabella2[[#This Row],[Guariti]]</f>
        <v>63120</v>
      </c>
      <c r="F87" s="3">
        <f t="shared" si="134"/>
        <v>4.3340275711593775E-2</v>
      </c>
      <c r="G87" s="2">
        <f>Tabella3[[#This Row],[Tot Guariti]]-E86</f>
        <v>2622</v>
      </c>
      <c r="H87" s="2">
        <f>Tabella2[[#This Row],[Deceduti]]</f>
        <v>26384</v>
      </c>
      <c r="I87" s="3">
        <f t="shared" si="135"/>
        <v>1.5980592244599329E-2</v>
      </c>
      <c r="J87" s="2">
        <f t="shared" si="136"/>
        <v>415</v>
      </c>
      <c r="K87" s="2">
        <f t="shared" si="137"/>
        <v>195351</v>
      </c>
      <c r="L87" s="4">
        <f t="shared" si="138"/>
        <v>1.2212814906162887E-2</v>
      </c>
      <c r="M87" s="13">
        <f t="shared" si="139"/>
        <v>2357</v>
      </c>
      <c r="N87" s="2">
        <f>'Dati GitHub protezione civile'!C63</f>
        <v>21533</v>
      </c>
      <c r="O87" s="2">
        <f>'Dati GitHub protezione civile'!D63</f>
        <v>2102</v>
      </c>
      <c r="P87" s="3">
        <f>Tabella3[[#This Row],[In terapia intensiva]]/Tabella3[[#This Row],[Tot. Positivi]]</f>
        <v>1.9858852872542444E-2</v>
      </c>
      <c r="Q87" s="2">
        <f t="shared" si="140"/>
        <v>23635</v>
      </c>
      <c r="R87" s="3">
        <f t="shared" si="141"/>
        <v>0.22329399982994322</v>
      </c>
      <c r="S87" s="2">
        <f>'Dati GitHub protezione civile'!F63</f>
        <v>82212</v>
      </c>
      <c r="T87" s="3">
        <f t="shared" si="142"/>
        <v>0.77670600017005675</v>
      </c>
      <c r="U87" s="3">
        <f>Tabella3[[#This Row],[Tot. Deceduti]]/Tabella3[[#This Row],[Cumulata]]</f>
        <v>0.13505945707982042</v>
      </c>
      <c r="V87" s="3">
        <f>Tabella3[[#This Row],[Tot Guariti]]/Tabella3[[#This Row],[Cumulata]]</f>
        <v>0.32311070841715683</v>
      </c>
      <c r="W87" s="2">
        <f>'Dati GitHub protezione civile'!M63</f>
        <v>1707743</v>
      </c>
      <c r="X87" s="3">
        <f t="shared" si="143"/>
        <v>6.198063760179371E-2</v>
      </c>
      <c r="Y87" s="14">
        <v>60483989</v>
      </c>
      <c r="Z87" s="4">
        <f t="shared" si="144"/>
        <v>1.7500003182660455E-3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180E-56D1-4564-A349-6699B56A11F2}">
  <dimension ref="A1"/>
  <sheetViews>
    <sheetView topLeftCell="A16" zoomScale="60" zoomScaleNormal="60" workbookViewId="0">
      <selection activeCell="AI33" sqref="AI33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4 7 8 e e 3 c - 3 d 2 6 - 4 b 3 3 - a b 0 d - e 3 8 1 d 5 d 7 7 c e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 4 7 . 4 5 2 3 6 3 6 8 0 1 9 7 3 5 1 < / L a t i t u d e > < L o n g i t u d e > - 3 2 . 7 6 9 8 9 5 3 0 2 7 7 5 1 9 < / L o n g i t u d e > < R o t a t i o n > 0 < / R o t a t i o n > < P i v o t A n g l e > 0 < / P i v o t A n g l e > < D i s t a n c e > 2 . 2 5 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Z v S U R B V H h e 7 X 3 3 d 1 t H l u Z F z g D B n K M o K l i y Z F u y 3 O 3 c Y X p 2 w v b M b u / s 6 d n t 3 T O z c 2 b / t v l t d 8 9 0 9 5 z T z v b Y l q 2 c S I p i z p l E z n u / W 6 + A R x C k q G B L A P F J x a r 3 8 A g C V f X V D X W r y v K v X 3 1 f o D p e C l i t V v K 6 X R T w e a j B 5 + M 7 e Z U s F r z K C b n C T j R G u 7 E E x Z M p y u f x X B 0 v A + q E e k F o b m 6 h V 7 r D 5 P W 4 q c C E y O V y k g p M G i v z p l A o U M 7 g i d W i m s g i x F L Q Z e R I N p u N L E z I Z K Z A 9 y b n a G V z W 1 6 v 4 8 d F n V A / E u z u B m p v H 6 L + U J o 8 9 g z l m T D R J N H Y q p 0 2 Y h Y h k I a 5 D A T d e d p N W q n J l 6 d U h i i a h r R S Z H r / R J L s f K m J Z U 5 2 u 5 3 Z a K c H 0 4 s 0 s 7 y 2 7 3 3 r e P 5 g Q l 2 r 1 / I P B E 9 4 k H K W B j r V k i I b Z W l 2 y 0 q r E Z C H y O v I U y x 9 O J G O C p A H G G j M 0 Y m W r J T x X l A h k f A 6 J F g q w 8 R M J O n m w 7 k 6 u X 4 g W P 7 1 3 + u E e p 4 I N P V S u t B M Y V e G l n b Y A m J 1 D p 1 X d + D y 3 I y n 7 e S a U D / p T 5 H H w X + L y x t x O 7 X 6 c 8 X X k C O B Y C A X 1 M v 5 z R i N z S 7 K 6 3 U 8 H 1 h + X y f U M 8 N i s Z K 3 5 R V q 8 x b o 0 R q r Y U N x e r h q o 6 H m N H 0 8 7 m L 1 b j 9 Z n p Y 8 h w H U + W A 4 K b m V D T H 8 X d h j Q C V i I U E t j G Y t 9 M 3 t B 0 y y u n P j W V E n 1 D P C 2 / o a v d a e I K c 1 K 9 J I S y Q A + Z / G 3 c X y k + B x z 2 u C m H G l L 0 X f z L i M K 6 J T r V n q b l A q o P l 5 M 7 k 0 s S C 1 4 B D 5 6 P r o D 0 L 2 4 w I m 1 P V 6 7 T 0 F W j t O 0 q u d l p J 3 j j u h T s A n E y 7 K 5 q R 4 I J 5 n x 9 W S C F K p n G y 4 b P b l + f O m j W v 1 e q 5 g 2 e P Q A K k k O R z 0 x 2 / u y j N 1 P B k s v / + 6 T q g n g b / 1 F F 3 q 4 g 6 Z y 7 A 0 2 k 8 k d O i P W M 2 r h O d J o C e B m W D w G L a 6 d q m r 0 U Y O J g 4 G g 7 w x I N g d d l Y B H X I f q u B W P E v f P Z g w f r O O o 0 D 5 X + s 4 E h w N F y m V s F M h m + K O u F f F Q 0 q x d l V O J v 0 a 0 o u C + T P A / b 6 a C t L 4 h l d e g 0 R a S 3 r J 5 X Z z 2 S 7 3 M p k M b W 9 t U d B l o Z 9 d G C a n 3 S b 3 6 3 g 8 R F O o p 8 O T v + 0 i W f y v U j K Z p p P N C T W q M 5 H S 6 T R F o 1 H p q A / X 7 P T 5 o x K Z d A d + E X D b 9 / / d t / p T k u M z 7 S Q s 1 B f O i j c w k r J Q J G m h 2 4 t 2 S v O A o D + 3 1 W b l 7 6 e i M N 5 5 Z Z A + f O 1 U x b q p p 7 L 0 h 6 9 v v L i h s w p g b 7 h A q V R G S P T h i T g l E g l y 8 2 i u y Z L N Z s n G 6 t H H 4 2 6 Z r H 0 Z A A 2 v 0 k f 5 4 E S S b T v l J N G A C n i q N U f r M S s N N W d p b s t G P W H l b k f K 8 f d z O J 1 F G + u z O 5 N c F 3 V v 4 E G o q 3 w H w O F t Y d F 0 X q Q S S H O x e V F I p M m U T q k R X 6 I R u P P y u C 7 X P L B T f 1 N W O q 9 c c + f + c D h J D Z 4 f r x M e x G u Q q b 8 x S 2 F v 6 b N A B b w 6 6 6 C u U J Z 2 d 3 a E T E B J U t l E S q X 4 + 2 Z Z F f z p q R 7 q D P v l m T r 2 w / K H b + o S q h y e 5 g s U j + e E S F T I 0 d t 9 E S G O 7 m R m I x / X 3 8 8 5 a T t h p c u 9 a Q q 4 8 i I h t u J W u j b v L E q F E E s C y q V p J + M W 1 e B F V 3 p H M E c + Z 4 G m N p X d x F + D 3 h l M k d 2 S Y / I k y e P 1 8 f f P i J M C 3 x d k y r L d 6 H Z 7 W C K z 3 b U V o Q c L G / K 7 d Z R Q l 1 B l c L C K F 4 1 m x D D v C a X p 9 b b N i m R a 2 r X J N a A 1 o N U o w n y I O 6 l N y P T + U I I m u c M i e m G H J Q H I 9 O 5 Q S s h 0 v i N D P z + Z p O 6 G n O S 4 D 0 n W F n g 2 S V a i + u H A 5 5 9 Y t 1 M D E x 2 f H 9 7 J L 6 d c E m C L 7 4 j v z 0 q f P I v v a X c 4 y O V y y 3 1 8 A b / L T u + e 7 Z f X 6 y i h 7 p Q w J V v w A t t I a b G X + s N p G g g n e c R R L m U A H Q 2 d b 5 b t j F a / m j D N 5 C w U K K y L y n S C b Z C F b R v N r H K n Y 3 z 6 y M M d t k A u O 3 d I Y + i C r Y I Q o d Z A j q I p N Q 8 0 s 2 U n p 6 1 A 0 5 s O O t e R l r L G a 1 1 p I R z S U f A K E x W S 5 6 j Y Y E l a D i c T B 4 O I V v c A P Z h g q g D 3 l p a W a X N z n V X A 7 o p 1 e W z T H 7 + 5 e f T a r 2 F Y A q + K 1 w 5 k u t g R p b D P K p 0 I n Q e R B A C u J z f s k t 4 f i F D B 6 h T v 3 p n 2 j B r l W a W b 2 / W S m y X S B N 9 P M 9 l g Q / W y 3 T L N k g o V D h t m j k n 3 L q t X k G a p L O 4 S x d M W e a a B 7 Z s B f g b 3 8 b o m F 1 T K e f 4 9 E N j n K g i p y 3 G W P 4 e f V c 5 C w U K J j I X u L D m M V 4 6 G d l Y D e 1 l i u q 0 J c j p L H k s Q K Z V M i m t d A 3 W C u n K 5 X F I v n 9 + d N l 4 5 3 r D 8 8 d s 6 o e A S B 5 k C T l b z g g l q C Z S i w P X I r K / N 8 X G f P X K x t E m T g z s 9 y I P O / y n b S y A E i A E S g H A g E e 5 9 O e W m 9 4 a S E m U O K Y K 3 / P i h u 2 h P H V U K 3 V 9 x 0 O J O 5 b k h S D y E G + X 4 T e d Y 8 j 0 p 4 D x 5 r T t d / I 4 a q A M z c K 3 r B X G D f I e + G p 2 V 7 3 S c s V / e H z N Y / O e F T G 5 b h k Z a 0 n v I B O h O k + Q R H 0 h k S l U G 2 w g E S 7 I 0 A Z k Q t 4 e O 3 M f k g R T D X A / I h P V L 8 P 6 1 + H L y D K Q W 8 o + Y T D 8 z 1 L m j k g l Y Y 1 v t I G R Z U k L S P Q 2 Z A H j 9 8 F 0 z G R W m p O s C O d Q 9 D V x H d n c o F o t R L B q l e C J D V 4 a V + n e c c b x t K J F M a o 7 p d R 6 V f c 6 8 R D s A 6 D C 4 j 3 w 9 Z h M 1 D n D Z l E 0 B K Q O v 3 t f T L l p k V e z q r F P u Y 1 I V 6 t Y m 2 0 o g j J M F C T x + 1 + e d o h o C M P 6 B A K t u T w O o f c 8 b Y Z Z M P a z u I c D 2 6 x k X O R z q + 4 g T w s g R V Y 8 6 g X q L 5 P X 5 y e f z s a 1 l J 4 8 b K m 2 B 3 h h s 2 1 / P x y j x U F f p d u 0 n a 1 C p e Y h j + / B E g l W l P H d 8 J W n 0 q A w 7 A Z I k 6 F Y j c 5 o l k c 2 q X t O G P y Q C P H l v 9 K T F h v n p Q I q + Y s L A Q f G z 4 a T Y N O i k W 6 z + 6 c h z D Z B S E / h J 8 L z m t C A d 4 c 6 H d / F 1 / v w j r R n y 8 v f C 5 8 b 3 A p x O R a y C E b c o 0 e m W A u 1 u b x S l d 2 R n h 3 Y 4 w Y m B O M A L f U 3 8 G 5 X r v d a T 5 d + u 3 n q 6 Y b K K Y Q + d p w S r K J h n + m l / Q r x w 6 B g g G D q Q J p Q G 1 L p c H h 4 5 p f Y g Y s C M c b a T F n d t d L Y t S 7 c W H b K w D 4 T C u 4 B 4 c K e 3 + P P 0 U R m h N C D V 3 h 5 U E 8 V H A a Q i y P g s s P P A 8 Q Z L Z T 9 L y Z 2 d X Q o E g z T N a i o c E / / O 7 w / g M + s I d U D q h d P G + h o 1 t 7 I k Y k J p p w 0 k 1 8 O H E 3 T q 1 I j c i 8 f j d H d p 1 / j N 4 4 N j Z 0 O 5 w m c o k W S j n T s A X N S a T E A 5 m f A M A E L B 8 c D 9 R 0 J x z M j w S H 6 y J U v v D 6 V o 2 v C 8 r b G K i J G + J M U s t F 3 B P a 0 B G + x J M N S U 3 e c 0 e F L A E w g y o e M H Q 0 F 5 v 7 5 w i t K x j a I 9 B 9 X V D H x 3 z F O 5 P R 6 5 R l 2 t r K 7 T 5 s a 6 D D I j I y d p c 3 N L C O a w O 6 j b d + y 6 1 / E i l M P T R L G E i k 8 7 2 5 a i F h 9 L E R O B z O X P R r n z G P 1 J z y F d n b Z R 3 u q m d Z N T w G G q Q a w 5 A q A y P V q 3 U 9 z o k I h K O M y F D b X w S Y A 5 r G d V + 9 4 Z T N L U 1 D R t b 2 / L r k s A S I E 5 K A C k g q q K c C Q N x C w C V q s a O B A 8 2 9 Q Y o s a m Z q k 7 S C z E O o J Q d r u N m h v D Z M 8 d X f L W A n h g O j 7 / 0 p Z O I V O n Z 0 s m Z t E J z B O X Z r x 3 y i 4 d Z y W i O g + k z M m 2 g j g n s D C v H A + Z Q H C N o y P i d x D S A 9 U M g F O i 0 S B b J Y Q 9 e / / 2 Y Y A X E X N W U M 2 e B b D z Q I D O z k 4 h w P L y s t z 3 e r 2 U y W R p c X F J r n 2 B E N 1 c c M p y D n j 1 A P w e I H N V / H k e r b H K x / W K u o Q a j b o E + Q o W / t 5 s g p n b o N b / W T m Z b a q a T d b g O f F U D T S m 6 U R b y Q Z C Z 9 J A Z y j H T i R K G e 6 7 s J + g I g H w B m p o y T P I Z A I Q z q P v I a w I a P T m i + p f J c A Z c F T E 0 1 b a T V n p / v K T T d q W A 3 Z b I B A w r o j a 2 9 v p 4 4 c u 8 V b G s k 4 m W g e N M s e S i R h d 6 E q T z + 9 j 1 b B B n i 0 U 1 B q w e C w m k e j u 1 B T X M X c l r k s s Z 4 G q D N L Z e b i G o + J U q 2 9 f e 9 R q O h Y q n y P Q R 6 l U l o Y a U 9 Q f z h T X M G m g n E m n u f F L n f T m g k P u w 1 X s Y P 7 B T T y 1 o Y g I Y m m n A N 4 G s X s I g I U X D 3 N A A C T V v C m a Q c 9 j V c K 3 p n 0 g H g c E 3 7 a z y v e s i D A p t w q t 4 p 3 T 6 A q p / f + 0 O h n w 2 G g + F q I v J l 0 0 s V I a R C b X E A B s I Q 9 L s 1 2 W W q 1 t n S y 9 t m l 7 c 5 1 O n h y W Q Q r e U x s T a j H q 4 2 u W q L 6 n m x e r N t Q 8 o e w O J 3 d m P 5 1 t T V C H P y E k W V 5 e k U h q A N d I G G n 1 D q 2 3 F x 1 0 u g 0 2 l I W G O 1 R n h 5 a j X d 9 I U O d G V + 1 0 v j N D K d N k r w a e w Q Q v A A m 3 c E B k A 1 S 3 H m M j l a M A n / A G q 2 B v 9 p W 8 b 0 + L 2 S 0 7 R V g C a 0 B S Q h K D b A C I O 9 K a p T P h N b I 6 S 0 s 2 T v e o 1 b 7 b 2 1 s s 5 Y J S f 4 h C 9 / k D r O o 5 a H N z U 6 Q V p N P r J / y S r y / O y e / U O r j m D F l V o 6 n g G a F u 3 y 4 1 + 5 S T Q S Y m W b X D s g R 0 B E D b B P D m I Y E k 8 P 5 p f D e Z k x A h j N 5 m j L R k 6 f a S s + h 8 M A P R 4 4 i I A C D h t G O j H O 2 B P B P z a O o b P h H C m R A h / u 2 M m h 9 6 F u C 7 d n R 1 7 Z F S i H a / N q f e G 9 E d w M q u V R Z Z a s D G A k K s A q L u 9 N 4 U m H b A p 0 w k S 4 6 I t Q h R I h 6 n n p 4 e G g h C S q l 2 q d U E b 2 m F 2 7 W R b A 4 v O Q o Z G m x W U g g J 6 k i W G 1 9 7 t v a A b Q N U y I O V U g e f X k 3 T T h Y b 9 + / H d Z Y U a x F r U f 2 D m o d J U r j Q w d U 0 S y Y E t A L Y R r k S J l m N f L P v a J 4 w / B V E N C C c q R z G m P D E + H r K J d E O e o o A c 2 i Y 1 D V P Q i + m m i m S s d H K k l p k i Y B Y Y G t r U 5 w V 0 W i E Y p x 8 P r + o z g 1 N n b S y s i L v O b o Z F C k W i 0 V Z U l n J y V o A P m q t p p p 2 S u S c g / R G d 5 x H 4 o K o e L r T i G Q q 6 4 E g m H Z Q n G 4 r j c Z L 8 c p k A u C 9 g 9 R A Z D j m q d A J Q b J l J h k k X F 8 j d y i W P p j P O d m y X 0 W D s w J z W J i z O i p 2 W E J B W p Y D X + l p g D m w d N 5 e n K w 2 E x / B v / A G A j 8 d z F P B a h e J h M h z 1 K W V y x 4 v q 3 p M J J f H L Y s Q U Y d e Z 5 4 8 o X Z Z q N j n X q T R N S c 1 N T U J 2 d o w h V X W T r W U D l B E q h 8 2 T z t d 6 V H O B 5 A J O / r o + L R w W H m r N E C m e H a / j Z P M Y P / x y r Y P o D n Z 4 E o W 4 + s y 3 E G 1 d 8 / F J A M Q G f 7 F Z G U S Q I U z 3 u Z Q a N v t O 1 b H n p I 7 F Q G J 7 O V q i U R Y N z O g J 3 Y x V Y D B A K o f i D w 5 8 U j s I 9 i b M 9 M z F G 5 s k k W H q O N Q K C z z U l h H F Y / H x H n i 9 f q o u 8 V L K x E 7 f T 3 L p J M 5 r g J 5 6 e h e z W o D V x W a s / Z S h p p Y R C X F F Q 4 y i V Q y g N F S A / d 3 U v Y 9 O 6 5 q u M 2 z t h W A t + w L R u i 1 X i K / L S H 3 B p p V Z 8 F u Q v o v 6 m X m 5 R h o U t H o j 8 N R X O S w 0 Z 5 m s h c L E g G 4 0 B E 1 o e s J p E J c I g A P J 4 j s 6 X u P G h s b Z f p h c G i Q p V S e H j w Y l T r G H B W C Z S G 5 p q d m 5 P f W N 7 b I 4 / H Q 6 d Y E s f y n r 2 Z 8 M q i F 3 R i k K r d b t a e a t K F c o Q H 6 a V + M 1 Q 8 0 n O o g y a T q 8 O g w e l E c A B U m w E Y + w n k A r K L V S C b U 7 x w E b 2 G T h t s d U o l X h t T v 3 V 1 U U v D u k p P G H u N s w P K P w z D D R P x u 1 i l x g p W A u S 2 o l u j 4 O N Y G A b r n D I I c G a a P g E l d R E 5 o m F c O Y 0 L 7 Y n d a C A T 1 E P V n Y 9 F 1 + v Q p W l p a o s 2 t b b p 9 + w 4 t L i 7 S 6 T O n J W 9 q b K D V l S X q b L D S 6 1 1 c l 1 z X X 0 1 7 R B o 6 k 1 s V 2 6 7 a U 0 3 a U O m s h y w F N W M P 3 m D U V O q G Q o w N 7 I W F B S m v R 2 2 0 z B 0 W k g K G t d m e 0 T F r l c C W E V 0 e V u 7 j c t x Z d I i j 4 i B X u Y Z e 8 l E O q I 9 Q 7 x B 9 g b 0 o D g L + B j Z W M R N T O 0 i O i i Z f T r Y O 0 w g G l T o M 1 z k G C r w b P J a Y R 9 v Y 3 B I C w a s 3 O T k p z w F 9 f X 1 M n i Y 6 f / 6 c e P M w S C E C A 3 X v 8 X i V X W X P 0 p W u H X I 5 L H R n s 4 U a / F x 3 R n v V U j p c p 6 l C + J q H 6 J 3 + m J A J o T A w o N G g a G T c g 5 7 v N 5 G m w Z s r G u K Y R x G R f Q S 8 d 1 L t B 2 F G t 1 / N 6 a w w S c 1 u 9 4 O A v S U q 4 e v p y k Q r h 8 1 S o I 1 Y 6 U P A O Y K F j U 8 C T E j r r c M E X A F 3 H i 4 x S f P y X h + y 6 q c 3 8 L y x 3 i F E m p 2 Z k 2 k H M 6 b Y p i r H 1 + M J 8 g e C o g 5 i L i q R i N N b / W n R H O D Q s M d q b 9 c k b o 0 y i l V 5 i s b d 4 o Q A c U A i s 5 Q B w S T + j B / t 7 u 4 W y Q V S V N p p V c N n O / p K 2 v l o a f J T 7 x V x G O 4 t 7 y c O H A F Y T n 8 U I K Y Q k 7 w g B T x y i G i o h M e 9 m 3 l Z C T y X K 4 U B I d M g q 8 H 4 X b j q N X r 6 B s j C p E O E u s b o 6 B i d O 3 d W y u Y I 9 Y K j Q e a 6 Q K b J R 1 P U 3 N x M G x s b 5 E 8 9 k r Y J e v F 3 8 X z t p J q S U B Y e + Z r c c E 9 j s n F v Z w W Z I K l k 8 x P j 3 u T k F N s 6 j k M 7 / 1 t D R o G h o 8 k / H E 7 s U a 3 w 3 p + N l m y X d s s j o 3 Q 4 4 D Y 3 A / M / 5 u 2 c j w o 4 D Q 5 b x f s 4 W Y n X o W I i 6 P Y O 2 3 4 A o i h w D 0 C E C A D 7 b D O a Z b W u m 8 I N D W J P w d u H N V A a Z v W z 2 Z + n u 7 N J m o 2 G K e Y 5 Q W N j D 8 V O O 9 E T 5 r b g d m B S l V w 3 t Q F I X v 5 i t Z H s w R E a a V F z J M p + K j U W G k 9 y Y z k B F g q e O D E k q 2 z N x n c 5 b k 2 X J B S 2 A O v w R q T S s L R d A 0 Q 9 0 Z g k h y V H w + F d a u / s M V 4 5 H I u 7 e 8 e z K N s t G N F f F L C w E O R E f W j X O W I a N b B s p C 1 U u o Y 9 h U n y g z D c k q F o P i S 2 5 E 4 2 Q B u O 0 0 I o H y f E S K J N / J k d a b t a S T U l o Z L J A q V Y T w e g 8 g G K W E o S Y A R 2 u p z i 8 Y M e j w a F X o + K q A Q s e V 9 L K y M d H Q z p b L d D D H R M 5 J r R 1 R q g 9 4 Y z 1 N f i J O 9 j v H c a I B B C i L D z L I A Y w h 8 D B 3 1 f D a 1 y d g Z z t J N g e 5 C / q z X P K r T c 3 Y u h o U F a X V 2 V M u p 6 d n a O 5 u f n Z f c n u P s h p T Q y 5 B L 1 L 8 p N o z o g / z A N e r W A 2 i G U x U 6 n G n e Z M M o l v l f l U 1 1 B e / A Q y K m x s b E p e S X 7 4 / a c c q W f a Y n t U U x 0 j F s l w F O 4 Z K y h O g r g T c O k 6 f i a 4 8 i 2 0 7 N C 7 7 t + 2 F + D u m e N z Z K T 7 U s s z / / w l F r d W w m 6 D p P J p O y B 3 s D q Y G c g Q c t c D + b 9 A 7 E L F P 5 m Y 8 B J s Z h 6 r 1 o j F X c N f M X q T 7 b A S c o k S 5 H T G l h G A G i J B X t H Y 3 r D Q v G 8 h 6 5 P p 8 X 9 X I 5 Y T t k Q n W G b S L c v D d K V S y c z 4 C k 8 a M + 8 g 4 B 3 q 7 R x 5 Q 8 F e D J F 2 j 5 m z m q 5 M C D H 4 G i J h k l a r M g 1 A 5 O 8 T q c K N I Z 0 G h 4 + I Q c q O O J 7 N 7 4 c a s 7 I 6 R 5 o K 7 w f n t n d 3 R V C O W N r c r 8 W U s 3 M Q + U y L J V I n d 0 k o 5 4 B q B g A v H v b W 5 t i 7 2 j E M 1 a a S 3 X R w 0 f z N L u 5 v 0 P b W E n B E T Y A 3 O D m j V Q w + m p o W 2 1 r Y 1 0 2 c z m K h + 9 F A Z 9 M O 1 T k A I N D g D k q M 1 C v m B S f n Z 2 l L z 7 / k q a m p m h m Z l b 2 k d j a 2 p I 9 J Q C E H w 0 M D E h Z Y 6 D R e C / 5 0 x Y J n o U k Q 6 Q 7 N g P V 7 V j t S a Z d a i H 1 h 1 M U D s N 7 V C I M l g 1 g V a l G Q 7 h R O n 8 8 p i R Z f 3 B X 7 A R 3 o G W P r q / x 9 g m u I O P 9 y u e c d J g P l i w g 6 B M A e b H N m N 7 D 7 2 U E P h n W c t 1 j + w Y e O e 1 8 q I Q 2 2 6 J R K g H 2 U m 9 v L 7 3 z 7 t v U 1 d U l j h 0 Q I x Q K G U + U 0 J a 7 Z 5 R K Q F v h U 3 R 1 d Y q k w u / u Q u h x u 5 j b s 1 p T W T e p T t h 8 P R R j 4 Y F J X B A G C a o I V p R 6 f S p a H J H P A C K i X Y Y N h e D N k 1 h U 5 / H t m 4 j F k Z + H Q c 9 d Y a e k 7 x a D s o 9 E q C E s 9 5 4 k e v x F I M 1 1 g c + L O S c A p N I x f R q v t G e o p a V Z 4 v T M W F u D e k a i r t 2 7 e 5 / W 1 9 d F G i E c S a 2 H U k A I 0 7 n T p j k H A 6 i Z B L c T v H y Q b O i F X Y 5 5 W l i o j S 3 H u E b L O V Z 9 K U d + G m 5 O F x e 2 w a u n D 5 Q G U N a h R 4 i U 1 k s V F t e i d H 3 e R R e 7 s F x b b g n w e / q 8 W Y 3 y B X 1 4 Z y z / B m B s t / h L 6 h F O z O g K H e x O f p F A 3 O L 5 8 K L s s Y 4 j d / R c E 1 b n d v J n x u v A P N u B c I m X E + r c u X N 0 / / 4 D 2 T H p 4 m s X h B z Y 4 Q j b C s C G 0 j Y q y k B L + r a o y r o t U H H Y s w I F U c / 5 X 0 t r M 4 V t q M v K 7 V t N q S Y k V N i l j l j R S x D 0 H I c G V p g m 4 k r 1 K z Y s Y 2 z D L + E 7 N 2 Y L M q m q Y f 5 d D f O S c z g Q M F + D h X l A k w t z U 1 K U u E C 4 w Q 9 a U P i i g f k z j 9 t F K x u q r r A B i 8 a Z t g y 9 2 W t c 7 4 x L F x k f G 1 f X J p w 5 c 1 p U P W B 9 d V 2 8 f w / u j 7 K k 6 q d d b o M 7 t + 9 K X B / Q 3 h K i L y f V f o e q 6 g s 0 t 6 1 I D F s L y 0 G W l 1 d Z q u + v 8 2 p E T U z s p p k N K g D W V Y w q l 1 g z g z w I 5 s S J f C A d V D + 4 t j 8 f y 9 D 7 I y R b E D c G H c X l 7 d o b C O D X x 1 b 3 x 8 Z h v R N s K k i x 5 a W F P V H p 2 C M C U d / Y m w H p Z Q M I 1 N T c R J 0 t a s e j W 0 Z 0 v I a E C n G d O n K 7 o s 6 B O F e v f r d n m T z 2 g 9 9 i I o A k X d 2 d 4 v 1 r 5 v e 8 d + 8 + N b A t 9 c q 5 s 1 L X c I 1 v b u 3 Q B y d 0 n a r 6 s P A g 9 u m d H X I z s T H R 2 9 P T J Z V d q W 2 r L V W 9 h L I 6 g 0 w m t b S 9 q a l R V D s 0 J q 7 1 I d L a s Y A c c 1 B p a 4 j y t o B U A J Z r L M w v y 8 a U A G w v D b x + s r W k 8 u g 9 + r Q 0 A t o 7 u m S h H Q A b T q s 8 C C t C X N 7 L h k 9 M q 3 0 x x 4 Q N Y u D 1 0 5 5 J T M a C V K + + e l 6 2 F k M s 5 O X L l 2 S 9 F O o m G o l K p P 7 c / I K E b h X 4 Y a h 3 A 4 M D I p U m J h 6 x x E q I r Y U l H A v W 8 1 K P A F r j 3 p K d I g l u H 2 + r t A c G O 4 1 8 Y v + 0 R 7 W B e x q + b f U m Z 6 C T W p w q a l n b R g B G T z R Y p b 0 j f H a 1 f g i A R 8 4 T C N K 5 T k U k L O c 2 A 3 9 F o 8 3 Y v g u L E W F 7 Y C m 6 3 i E I w I F k 6 b z 6 D C 8 y h O g w a O c L A m o R C Y K Y P U h n f F 5 8 J 0 w H N J l i D M 2 D 0 f V r N 8 j r 8 9 L K y i q 9 9 d Y V a u k a o o y j i V z h f l k L h a N t o M Y t L S 1 R W 1 s b d f X 0 S f 1 h v z 8 B t w n 2 V N c 7 z 9 5 / M K a W 0 R h 1 l d 7 F B P H e 9 q 2 2 Z P n k 5 u h L 2 v R H h G + E L j S u S Y N j J F Q 2 k t b X S 8 B 9 2 E b 6 I G a o a R h 9 b 9 y 8 Q x c v K H 1 f Y 3 N 9 j R q b W 4 y r y k B 0 A 1 a x I h I b w a P Y G R b B s + O s I l o t e W r 1 F / b M V b 3 M w J Z p D 1 a U h M a g g S j 2 C 6 Z D A j S w 5 R h C t V D X i B z H Z L c + W E D V P V E 8 u k O 9 4 T w V t s f o w o U L c q Q P X s j l c + S 3 p 2 k z y u + f y 8 h U g z O z T g P h h A y E c G 6 k k i n y 9 p Q C b a s R V T + x a 2 d 9 P B 6 L c G N v i y t X w S I 2 F U g E N 7 k Z e h 0 P y P T x z X V a t 5 / m x s 7 T v 3 y 2 Q P c X M k p d t D l k J x 8 z s E T h / r 1 7 / H q B p t f S F D T m o e C c A H A e F M j k p A R 9 M J y u G j I B m k w A X O m V y A Q 8 u H 9 f T u r A f B + A 6 Y F A / J b M y e k B z O s P 0 X o m L O o f S H a q N U N + 7 L T L D 2 y z q c l D n b Q L E M v Y x Y u I e 3 h d 8 r L 2 r b Z U 9 R O 7 c b Z 3 M W G L T U J 0 Q w F a I u H 0 c g B l b d 9 g X z 7 g g 1 e b a b j d Q l f v r 9 K f v d b I U o f o 7 l S E Q g 0 h 8 Q z C K M f v 3 L p 5 S 5 Y o B I M h H p 0 t E g D 7 0 b h L V g V j W 2 Q N O P D P 9 9 h o t Y r I p I F p A 8 x H Y X X u Q b j 8 5 m U h A C Q K B g / g z Q s j 4 o S B c w e H J G A N F Q 6 W + 3 j C I y F Y c O C k W F O W t k H z G D m u 2 8 N O m p 6 Z V 9 f y U g 1 M 7 n 5 6 a w z f p W q R t A 3 T O 3 0 7 0 v H R 2 F r n R 5 C m P i x M H 7 i M e w A M Y f 0 c I i n 0 5 K 8 Z k H B 4 B h O U e k T e 3 t 6 h B i Y b K u z j c R A V q 3 n w P r h j k b k c P U G 6 E r H S 4 q 5 9 z 4 r a l x n o D K g S 7 M u H J S 0 H A f N N C w t L N G d h C c T X O H z b U T Y p r u e 2 g F f a U x R y Z + n T h 3 Y a C i f p w R K r f 9 x O 2 W y a 3 u y O U p z V v G w 6 J Y G 1 S W 6 f Q N 8 Z 4 z e r E 9 X R 2 o c A o x p c 3 S C U 2 S m h v U d 4 D W T C c 3 C r I + k o C P y O m U w 6 h A i A R E P S Z A I c D j U q o y O 9 2 p U T C W U p 5 M h W S H F H z E v U h e 5 a 2 I G 1 W s g E 4 H N D f V 3 a L R 1 v W g l + v 5 / W r M N S x i T w Z 5 P K Q a M T Q p o Q U K u B J S l Y N O m 2 5 2 l s V W 3 u I q o d f n J 5 Y d s m k + Z y h 6 + r H V V v Q z m s B Z F A 6 P x m 4 F p J K Z f s a Y B r P V + k 7 S h I I M x J a S C K A o B 0 i r A 9 B j c x j G 7 E v m F 5 x 6 f j F v p k V H n G N q M W s j K R 3 h r M U s 7 i l i 2 H P 3 / k l u X k 2 M o Y t g i O t 6 l G w O t 3 0 H L 6 J H + l Z E F J o E u s 5 p U D h I T 3 U A M l E C W B R 4 U w i k j n 2 9 O S d z f w I M T 5 j X l j a 2 y j X a s 1 V b 2 E C n t y s h E I 4 s h 2 E h b Z O B I b L Q J a 5 Q u w 7 Q N p B E c E T j f X c 0 1 Q P T B v h S B a A C Q C m S D p g s E g f T 3 n F 0 + W n q d 5 b S h A H 5 w q U G 8 4 S y f b c v T G g L O 4 Y x D O Q s J k K A C v H 7 b + + r H W N / 0 Q q B Q x D w n 0 p W n D T n j w 1 J K M v d A n k A A i j Z g o I I t O Q 4 0 4 I N x Y V Z 0 v 0 K V e r L L m g T F T A x I K s V T V / K + f 9 X I Q A 5 I G e 9 g h 7 G c u G h J V D 1 J J B 2 y i 8 a C n Q z p h r g T E w q F g c F p g U e L y 0 q I E 0 9 5 f d d P 0 a o p 2 E 2 h 8 + d U i E H J k V m 8 w H z W 3 X e o 8 G V t p 4 x K M 1 I / b R q x a g A E I d Z f Y V Y G x G j g M o V w K I 4 Z R n 3 Z v J h G S z Z q n y z 1 x 6 g j q L d 7 y Q j i U r Z S h + 8 t c l z z w m d u 3 2 v 5 V v Y T K 4 1 g a J k 4 o 3 I S x U I B O L r s b M b S U w n i L R W 0 A V D 0 0 o s b M t o s W 0 h 3 0 2 Z R f o i E m t k P 0 3 Y J v 3 8 Y n 5 k n c 4 4 B v v v m W v v 7 3 b 4 R M k C Q N j c 3 G K w o 4 T R E a g R m o s + I u v C A N E 0 Q f 0 P a T v i Q 5 m Y W Y c 5 I A Z n l d p Y H g t r q u c i F V 9 T b U x q 4 y g P V u P R r c R n u i F f R C Q 2 1 r g X D a C W G 3 5 G k r 5 a n 6 x n x W h D x 5 2 S s Q 7 n O k K 1 f e p L d + c k X C j h x u T 0 U 1 U O + H o Y E T 7 3 E e l k g g / Y / L H Q H Y S o p c 6 2 s b R T L l D W J h J b D L y s + Y 2 r Y a U 9 U P u R l n E y U T c V o z H S Q N I C w I C a q f d p d r a E c E n B B Y x T u + v r d T H D f o h Y Z w M h y 0 l g u b r g A H B f y + 3 p 0 u 7 h 6 l p L 8 i E v 8 Q E i V Y k c A 1 J s b b 2 9 s o n w O R m G B 8 D S m G b c n 6 G 2 T m t 6 r B v b A C z a o o 7 S Y t 4 h a H 5 N H S x 4 x b y w F p V D O w 7 4 M G J o W P O / S h A H D c P A 6 V A n 6 9 h X U K e / M y O a w A E p U I B N J s R N X E u l b / s P J X S 6 g M 2 8 B A I p E 0 N I m 9 b V x N q e o j J Z I Z K + 2 Y N r g v B / Y G 1 + 5 w D d h J 6 z E b T Z s 2 c z z O + L e b E b p x 4 6 b s 6 m p e d X s U Y G L 3 X K e S R p q Y a B k h j o l A Q V d W V D s Q D C R C b J 8 Q j K / X 1 9 b l N T y L 9 U S V 2 r l a U t X b U E l W J T D Z e B g + n / K K p w p r m 0 A g n N K O D R w n s D l I H W T z t t D F i x d k X R M 8 o J X Q a 9 7 / 3 A A m c L E E B D Y W N m v R w A r p C 5 0 p + u B E g l X B F J M u T u f 5 W k s k 5 C 3 N z Q b B 8 n K 8 E P J s l v 9 G h T a u p l T 1 N h S 3 j i w a P A x o J 0 R O m F 3 c d e w F o i S w 2 K / c 3 t Q w b 3 P W H c q J z Y X j d D S w S h r A N t W D 9 l F q c L N E Y p L 4 H I a L n M t K I q k c k g r z f 0 v L y 0 p i 5 X J 7 1 k Z V K 6 q e U F A T Q g 2 H 2 0 G H b b V c h w J q C E v Z 1 9 f 3 n 4 i h I + o B r P g 9 Z T o y V W M z p R Z 2 Y h 9 E S D l l P / G 1 z q V s 5 E Y Z p / E 3 N T Y W 7 + k J 9 2 p G 1 U / s g l C I T C j f z d V l E k Y w m O s 4 H D C m o T p X 2 h 3 2 r n F K C H w + + s C E c o x 0 + + j b b 7 8 T G 0 y 8 e E w Q s 2 Q S 2 w m e P e S 4 5 r L f 7 x M i Q z r h H j Z 7 M b d t N f 6 r e g l l 4 U a 7 N u u g t / u U K 7 z d r 0 a 5 l G k C H z P 6 d R w O f R A 2 o s k 1 u G r F X a 6 n J L A 8 4 y D A / r p 8 + Q 2 6 e + e e r E t T J D K R C b k h o b D + D D l U T E g 0 u c d 5 j p + r d l S 9 U 8 L j 2 J a R E H N R 5 z r S d C I c k V M i z C 5 0 n H R e x + M B l / i a 7 V Q x M B a x e t g N C l L m U u f B n l Q A 5 E M 7 9 P b 1 y G 5 Q R R I V 8 / 0 J 9 p q Q C 5 K L U 9 f J s x X b u J p S 1 U s o p w 1 h L D m 6 v d l K + c g 8 x a I x 6 r D N G 6 8 q b M b V u V B 1 H I 5 P J 1 x k 9 z Z K X a H O O o I 5 k U q / O J W m m c m H x l P 7 I a q d I X 2 w g + z Y 2 L i J O E o C S W L S K H d 5 T r Z u X s M C T p Z M 2 V y W 0 m w / u X y l W M h q B R O q j G J V m A r c Q H C f Z 7 n B 0 p k 0 3 d r u 4 / t E l / Q e c 4 y D l i P U U R k 4 k g c L D b W g x 1 l Q e t 9 D M x S Z 9 k q h c L h h z 7 V O C C + a n p q m p c U l 8 r G 9 h o h + L a G w O N T t C / A 7 7 m / f a k p V P 7 G L J K M j N w q 2 E b M Z a 5 0 A R J 9 j n z w z K g R T 1 F E B 5 f u z w 6 W N i V 8 N T S S k H N e 9 m T j Y O Q r R / K V 7 O d r c U k f e d H V 3 U 3 N L s 9 z D M p l c V k k o 2 G 7 V P q m L V P U 2 F J J F 1 I 0 c O d 0 e t p f 2 a r H Y y R V z J k C L H 5 4 n K d Z x C G C D l g O b 1 O B c Y q A o l Z C Y M F r d 0 w n 7 b m B v P p R B N k g h 7 N G H K H + o e H K P i Q T b T J w R n I K h h n 3 t W o 2 p 6 m 0 o I O j F 8 o I c f T Z m o e U F t a c 2 o B 0 T o y t K a p U H 0 N a x H z g E 4 X z Z w Q E 4 U K 2 v r 3 d / F I V B K H M C e Y D V t T W 6 e / c + P X r 0 i M m 0 x L Z V Q 5 E 8 y q O X l z k v S C d s H 9 Y 2 o I 7 C q X b U h A 3 l d m a U c V u w U X d X u 2 y W Y g Y 2 v r 9 i 2 p u 8 j o N h P g N L A 9 I f e 3 G Y I R J K k 8 h Q + U q q X 4 G l W Z c c v t b d 0 y 2 n e G A C d 2 t 7 2 7 C Z F K m g 8 i H c K J V O U 3 N 3 P 7 9 r 5 f a t p l Q z Q z Y 8 f X k e 7 e Z T H b L z E L 6 e G d / M O F / 6 Y 2 Z e R s B Z g E W a e p c o M 5 E q J l H x 0 B Z 5 U R M x c y v 3 m E D x W F z I p E / 1 w L w U v H 3 m z X W q H T V z C j w i J c Q d m 7 C K 2 / Z 8 m / J I m e e j z F 6 / O h 4 P k O D 6 9 Z v F w 9 T K y S T S R h I k T q m s C T Q w 2 C / k U i o e 8 q y Q S a 4 5 g W D Y S Q o n 7 5 a 3 Z 7 W m m p F Q n c 3 Y q J 9 H P W 4 o n E z u s Z n O J D K w v G u t k + q I W F p a k j 0 J L 1 1 6 X a 4 r S i Y h j r 7 W p F H X O E g A P r s S m T C R m 1 b X L J 2 y O G I o k Z R 0 6 e d / K X + j F l A T N l Q x c c O B V J 9 P 2 C W s R Q N S C j F o Y 6 u O 4 i 5 F M l 9 Q R 0 U g d A j 7 E W J Z B a D I V H K T l 0 i F + l Z l I Z J B J s w F w o Y C e T T p I J 0 w r S F u c s N V 7 n Q 5 5 X l 1 e E B Z W 1 Z p q h k J B T Q G u e F 4 9 E u k c 5 Q 0 B / M x 1 m N W 2 X x S 7 z l e A 2 F j z x 3 a I Q H b B x v a a A m v i K S J o U i k c 6 X u o a w S y t P T M + o Z 4 x p t A k 8 e d C L Y T k i r K 6 t i m w 2 9 c l H + R q 2 g J i Z 2 d Q r 5 l R 2 F B l x Y X O T R E a Q q M Q f b I 2 v g D N k 6 u N 5 Q c Q w 4 b O A y R 3 w d d i X a M Q J c K 0 k k r d Y p g o E 4 R m L y Y A l G T 3 e 3 c Z 0 v 2 k y L r E I K m W B H c R 4 I B s Q h 0 T 1 8 p m J b V m u q i Y l d c 7 J Z Y E d l a S r e w Y 2 e l c Y E z M 4 J F L H 8 v T 1 9 3 b h z P I H N W S C E 3 u 6 P 0 c W 2 b a k r u M d P n x o h p 8 N B q 6 t r 4 p T A 2 U 9 z 8 / N y / h M I I 5 J H S G R I J p C K 1 T g Q a G Z m R t 0 H k Z g 4 e E + Q 6 u F i U k 4 0 h O 2 E O S r k o Y b a m M w 1 p 9 q y o T g N 9 j i 4 M T O U S H H n 2 L o m D Y t k B j o R T i 7 s 6 + s 5 d E l C r Q H q i G l c o U T G I k v Y 3 U 6 b L L 8 A W b C 3 B D o + 1 D E c 8 2 m z W W U + C U v W Q R i Q Y f L R J F 3 / / g b d Y L L t 7 k Z k D R X 2 7 n v w Y J S 6 x H Z S s X k g k z g g O J 3 s D c u O v p l s h v w + H 6 3 w + 7 z x i 7 / m T 7 G 3 / a o 9 1 Z Q N p Y G o i R w 3 3 H b a J z k M Y i S z l A K + X W q h b 2 d c 9 K r p 4 O Z a B u x G w y w q 4 m 1 j Y 5 U 7 d 3 D 2 V V 7 O d e r p 6 Z Y y U p J t H z 0 H 5 X I x y Z q a q L e 3 h 8 6 d f 0 X O 0 o U K h + e m W T K 1 t r Y U S a Q l E 8 g k y z T S M S l D 6 s U T C T m L 1 1 p 2 0 n 4 t o C Y J d a L f O G H D 3 0 V X e m N k K a h I C r l X h m j a Q r c W j u e + f J 3 B X N H b K U f + u J Q j Q s f o g R R e r 0 d y u e a k b C K l 7 k H N g 2 T D x C x C k 2 I s g Z T q p x I 2 E o U 9 B k D q 4 b B r r N I F L v 3 y P 0 p e a 6 i Z i V 1 z c t j 5 R 4 F H S R 4 R v 5 i w G u q H m q O C z n 8 Q S t t g H Q 9 0 h l R d a B I V g 1 w N Q q D c 1 t Y q K p 2 Q i M k i r x l k K u b y f F 5 2 4 x W p x A n 2 F h w b 0 A o y T K T G x r B M 4 s q e F X z P x U Q 0 t 1 m t p J q z o X Q 6 N e T n x s 8 w m T I y M r 7 V G z V I p Y i 1 T / d h f D V 1 v N Z M h d y K Q B h w c J C c J k Y p z 8 u e h i C G 1 B 0 I Z B B r L 5 m Y Q N E o u V 0 u W f M 0 P j Y u a q L H 7 R b n A 3 Y 2 w g Q u t g / D v S u / + h v + 6 5 X b r d p T T a p 8 g M 2 G L 4 d G V 9 L p k / s p a n Q l x K N 1 r h 1 L C 3 C c y n H b v K U 0 O f v + k K o D E A q O C N h F Q g 7 j n i Y K S D A 7 M 8 d l R T B 9 3 0 w m e A A t T C A 4 L N C t e l n 9 g 3 q I Y 1 X h h A i F g r S y s k K 7 k Q g 5 m V B 2 4 y C H W k T N E g o 4 e 6 q B 8 t k 0 N z 4 2 o X f Q y W a c Q 5 S l o D N F j p W P a G t 5 U j p V O T w 1 G E Q r R C p G O 2 C j i B J x W l p a p P P j u q T u q Y S y z + e V H A 4 I 5 K h D l e f o 4 c M J + X 2 Q F f / F n c 6 D G N Q 8 S D 4 c o w r v I S J X k L / 1 F 7 9 R H 6 h G Y f l 6 f K b 2 e o 8 J k 9 M 7 t B P J k c 3 u p C u D B f K 5 b L J d V T K V J q c n R J G M n U Z X X R L + U u 4 F r B W A R O j t W j p d 7 k m R L R + j u b l 5 6 f i Q K L B v h F B M O k W m g p J W L J U w A e v 2 u M X g V l I q K 6 f B w 0 6 C a o e 5 K 8 T + N T U 3 C 4 n g j J B D v z c 2 y M U q I 8 7 O T S T i 1 N E z Q K e u v K s + V I 3 C q n Y T q 9 1 / Q / 0 s p d i W o l y a b s 5 i O Y I a O d d Z P R l b I W r x p q n D n 1 a 2 F X e o W o O Q C U S C d O L v h 3 T t 2 v f 8 i o X 6 + / t p 6 M S Q D D B a 4 i j p o 0 i j 7 y E M C e 5 u i c H j u g O Z M E + F i d l I J E q P H k 3 K g Q 1 Z l k C Q Q t j 8 H / F 8 b r d L c p A N B D t 9 5 b 1 i u 9 T q v 5 p W + T R e O 9 / G a l 6 S u h x z 0 r B I U F N G m m L S C Y Y a o Q p i N F b 2 F j q d B s J x q g 1 a E i m J U 1 L f 9 H W q 4 R I l s r b i / Z J t h L x E J q 3 + Q R L B m Y B y 0 t j 2 G u 8 F 1 Q 6 S C / b X L p M M R F I S K k N L i 8 u y 6 S U I h 2 3 F f v a b 3 8 n v 1 T q O B a G w x w E O Y s b O q J h k 1 O E z m N 3 H N a T W u w N R G m l m Q x 2 d C R 0 N x G J b A / v S Y Y S H y v Q y Q p M H n 1 U S d 3 T k m i y 4 3 k M s E A X 3 M a 1 g E K Y k l U p l q G k z M 3 M S E w k J B b U O 9 Y V d i 7 A U H q 5 x S C Y c E o D 6 x J o p e P R A I m w J t p B s p J W V V f m M A y N n y O 4 4 H n N 9 l m 8 e z l b f E P y U W L h 3 l z q a f a K u O J w O s t v s Q j Z 9 7 i 7 C b F I 5 O 1 2 d Y 3 v B s K n g v c J G + J X s K 3 X r R d l d I B E y z k F 2 + a + a U p O M 2 V Q s S y q S r U A n m t P U H s g I 2 R T p l O 0 E M i E e D 0 s 3 n F x H R a L x M w g 5 w r I M u M a 3 d 3 Z k Q l c f f 4 O 6 3 I x m y W F J 0 Z 3 5 A j l S S 9 Q S c g r Z f v X f / k m e O Q 6 w f H u M C A W M f v U n a m t t l b U 5 2 B o L R E I H g f T C + h x 0 E h u T C M b 2 F 5 M e O d 1 d E U q R y q J D C 4 p Q 1 z + u Q w M E Q c a 5 M M k g j H E N e 0 m e E Q I Z 9 4 v k U u S 5 3 B 2 h 6 c l J s Z + 2 N r f p 5 M i w r H R G n Q w O D g j R F J E g 1 f J i B 2 G N 1 M b m p n j s 8 F 6 I f o h G I p R h q f Z o O 8 Q q Y J q l V F q c E v 2 h q E i 0 v / j d P 8 s n P i 5 g Q s 0 d K 0 J B 7 0 8 v T V A 0 G p P Y M 7 v D L q M r R l K M y G 6 E 0 r B 0 A q G Q H m 4 4 a T n i U G T S p D L K i k s G o U p F h n H v M S R D p z w Q + j X z W 4 A 7 6 o c i h y q o s j x f K p c I x K m M W K i D 1 9 u 3 y M P 2 j 5 J M e V r f W J f X s f k k r k E G 1 I O 4 w Z k w 4 + M T E u 2 w t r p G 7 R 0 d F E 0 R z a w m q J C O 0 E 4 2 Q D k m U p Y J B T L 5 7 H E q p H b p N / / w T z U 9 5 1 Q J x 4 5 Q Q C Y R p 8 z 6 j O x p A N U G U g r E s j J J M E J b W f U T U n G O e 5 9 P I U x G k 8 l M K p X 4 B / f 7 M v L I p X E X z x i Q 5 w 2 g A x u l Y q Z K q s D d X 6 6 K A C F 0 L m U 8 Z J Q 5 B V x 5 2 s U x t c V 7 J a m k 5 q D U 9 U h L i h q 9 y v k C z x 0 2 S 8 F b L S w s y D q l m e l Z I Z v X 5 x M J N j E x S T 2 s 6 u G 4 T o Q h 2 T n H I s 7 x F a J Y g m 0 u 8 Z w q M m U z O F g t R 7 / + 2 1 9 S e 2 e 7 f O z j h G N J K G B z f p a c u S i P x g i b U e t 8 Q A C o P m J b a V K x l I o k 8 n R 7 N W A Q q E Q s / m G U 8 a s g D x c k 1 8 C 1 U T S g n j E u z F B M U R k A I h i 5 y p C D F O q e / M O F q a y T 3 E M q S i Y z s R D g m q H G x C 3 + z g g 5 a m B p H R G b E V s o F 9 V g l l B 3 b t 2 l c 6 + e V X Y U P H i s A k 5 N T V N H R z u N L h P t x h W Z c l x 3 G S Y S y A S n R 3 d P J / 3 V r 3 8 h n / u 4 w f L t x P E k F L A 9 e Y 9 y a e X 1 A 3 H Q u e A G R q f H q O 3 D v h R M k O W l F X E N f 8 m S S g j D z y o i G U l I o s p g i 2 S m v C L k R a P q 9 7 Q A O r 5 R L J b 5 B w g h R d x D G f d w q c i i X t L E 0 Q k E M n J c C 8 H y F I 9 s U p 9 7 S Z Z j I F o c e 5 a 3 t b U p z 2 e C V T 0 m F O y n i Y c T 1 M P f W + w p z E G x 6 n f 3 3 i g l v c N S Z / C O g l D Y d j k n Z M p S a 1 s r / a e / + w / y e Y 4 j L F c n 5 l V r H F M s 3 7 0 q 5 M H B y S d P D o u 7 O B g I 0 P z 8 v H S a 9 v Z 2 G a 0 H + v t k I 8 2 r s z h x 3 i C U O C h K 5 F K 8 w j 2 + x p t L 2 b h S x c M h H C k 1 h y Y K F 9 R 9 / X q R M H j d V D b d 3 0 s i R J O X y K X c 5 g V y Z N b p f C / b O P z Z s M c D J m e x Z b K D C R V u b G S V O C Y O C J A r l c n R z T l E S h h S S d Q 8 T r C d D D L B a f H b 3 y H w 9 f j i 2 B M K m L 9 z l T x O e 1 H d Q Y J b G M v A m 5 q b R H r h x I j e 3 l 5 K s 5 r 0 / W J Q 7 i k i m V U / g 0 C S 4 1 q u 5 L 9 c I z s E 3 N 1 1 Q X 5 w n 1 e 5 Z P w T B J G i L u M Z o 1 x M B p H M Z Z P q p 9 3 k 5 n I q t k m X h 9 R 2 1 X O z c + I B j b G t B M n c 2 d V B t x e d Q h 6 Q B h O 3 Z j L B s 4 f 7 e O 5 v / v O f y 3 s c Z 9 Q J Z W D + 9 j d M I C a V Q S g k c a E b C R H Z l y 9 f o r H x c Z Z W / Z S 3 + + n u s o u 7 t F l C a V K V y K T z 4 k 9 1 Y z / Q 4 Y 2 i o H g N w u A / f o A U 5 r J K c q d 4 D Z K Y y q Z 7 + Y K K H j e T S a Q V 5 3 5 n l t Z X F 6 i 7 v Z k a P W x P F r J 0 c 2 y J M s 5 2 Q y o Z k s l Y E q M k U 5 q / U 0 G W y v + X 3 2 I 5 e x 2 W q 4 / q h N J Y u v c 9 / O p 7 J B X U H d g Z k E g i l V j N Q 4 7 X Q J 5 7 9 8 Y o 4 r / I 5 Y M l l f G / W D 4 Q 0 h K q O V T R K E s O I s i V X M s 9 5 O X X S C A L 5 6 L m F a 8 1 q T S R k C s P H 0 g F Z 4 I m G A i k I y o g k Z R k U m q e S C e Q i S U T 5 u t 6 e r v p L 3 / 9 c 3 y w O h h M q A X V a n U I o m u L t L 0 w J Z I K x j m I o z s q 3 M X x Z I K i 0 b i s 8 c E m + A / H J + Q w s v s r T t p J G d E V Q h x N L O T q v Y t s w s t S L l W 9 w R U D + H t G 0 S C M l J D j s + B B 5 J I h h 9 t b 3 d c S S N 9 H L u Q x E 0 l I p M g j 9 w z y y D 1 I I + N a p J J I p x K Z M k y k A r + O q J K f / f I 9 G h 4 Z k M 9 W h 4 L l u z q h 9 g G d 7 O Z H / 0 8 I o 8 K S S q o f O q j e P B + E Q a x b f 1 + v b F L i D T T R V K x N E Q m E w j / h k D B I r g X 6 X j n 4 v T V A D v y X U j F X r y u y 4 H W V y z 8 p g z R G r l 8 z C C T E M Z G q S C a j L I m J o q W T E E n I V C I U p B L / k n z / f / z n 3 0 p 9 1 L E X d U I d g s n v P + f + k x P n B J a C Q 8 X R n Q i x g E o N t C l b g s t u l 1 u 8 g A W Q y S C U E M s g k J J Y 5 d D 3 9 j a D E E a V u I y M c z w j R J G 7 R l k n T S I j L x K r R C K U F Y H 0 v R K R z I R S p C o 5 I C S x 7 Y T 1 U I F A g H 7 3 D 7 W 9 S P B Z Y P l u s k 6 o w 7 A + M 0 H r c 5 M y 2 e t y u 0 T t Q 8 Q A S O T 1 + g x S K f s J a h B s q R s L L j l R v a T y K d K U C M W 5 L l a C t A g T Q j L V P I p g I I l R B m n k G s l Q + Z C E O O V u 8 h K Z 9 h B J r k E i k A n r w Z S a V y Q T k w h k w j N Q f S + / 9 R q 9 f u m 8 f J 4 6 K o M J t a h a r I 5 D U K A 7 n / x e 7 C q 9 s h X z M 5 B W Q i g j B 0 A 4 k O v 7 O c x X G W R C j h e F U L i H C z N w Y 2 8 z M C f w 0 y h r A s m F X M u V L k t S R N K E k m s m l P b s g S x C J h B L S y R c i z R S 1 0 o S G V K K 1 T t c 4 z t i 6 c Y / / u + / V 9 + l j k N R J 9 Q T Y G H 0 F m 0 s z I q k A k U Q T C u k 0 s T S C Q T i 9 H D d K W f + Z v L K 3 g K K n R L P q N I + K O K o H 2 Y S q S L n u M Y / 4 3 5 R Q g m B Q C h F p j 1 S C f e K R N J k U u T R W 1 Z r e w n X + G z w d p 5 / 9 S y 9 9 c 4 b 8 r f r e D w s 3 9 c J 9 c S 4 / q f / y 9 L K c F S w D S U 5 X y O Q V g X U M l l M x A J 5 F n b s t B q 1 S x k Q O h U Z p Q u m p g B v 1 A + 5 E O J I U Z U l 1 / e L B D L K Q i Q u g z S Q T H K t S C T 3 I I F w D Y K h L G R S E 7 f 4 W 1 D v M L n 7 d 3 9 f m 5 t R / p C w f D 9 V J 9 T T o U B f / Z 9 / k R 2 B x H b i f z p S X U s p d F Q t w Z C D X M m s h R 6 x 5 M r k z I Q C 9 p M K v N H X 5 S S S c j F p Q o F M J T e 5 I p A h j U A s I 1 d O B 9 x X U g k 5 v y i f E d / n f / y v / 6 p 5 X 8 c T g g m 1 V G r B O p 4 Y 6 K S 3 P v 2 D B N k K c U A m g 1 T o y H A x g 0 i Q X p g U l n 7 K 1 3 h N q 4 i L O z a W X v t d 0 E K c Y g 4 S q b L 8 w 7 0 9 B N L E 0 m Q y 2 U 2 c C 6 l E v V O S C a Q C 2 Q B I p M 6 u d v r r v / 2 V f J 4 6 n h 5 1 Q j 1 H 3 P 3 i T x T b 2 Z R O i c g C L F Y U 0 h h k g u d M z p T N Z C U Q F U T D i t d A I F g U U K P L F k r l M Z m s r k E e V V Y k U k Q q l Y t E Q g 7 S G K Q q k c k g l C G R R K 3 j v w U J C o n a 2 9 d D f / 5 X H 8 r f q u P Z Y b l W J 9 R z R y o e p W s f / 1 4 k g C K T k k T o 9 P A C Y h m E w + G U T s 0 0 k P t q D w u 1 z Z m 2 h + Z 3 n B T P O a U M C G l Q N v I i k Y R E h k M C p G E S m S U T 7 u E 5 v D + k k c f r o f / + P 3 8 j E 9 Z 1 P F 9 Y r k 3 X C f V D Y m 1 + m q b u 3 q T I 9 p a o g j a b X d R C U f / Q w 1 l c I N N O C m x r B t U x n r H S 7 J Z D C K f + m 4 m k y 4 p Q S u U z S G T k u J Z 3 5 z c X J 0 N z I 1 1 6 8 w I N D P X K 5 6 r j h w E T a r l O q B 8 J s F u m 7 t + n + f F b o o K h 4 8 N x Y W f V C 5 1 / c t O h t i 3 T K B J J 5 y V C K V I p A u E l v I H 2 K k I a Y u 7 o w u v n 6 P y F 0 0 K o O n 4 c 1 A n 1 g g F i T Y x P 0 + T D C V r b 2 J U V s 9 g Y R U k Z 1 T Q 6 V x J N 5 U j w y m H v h 1 A 4 R C M j Q z Q 4 3 F 9 X 4 1 4 o i P 4 / r 8 b f y I 5 a 9 P 8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 G u i d = " 1 e 3 f d 6 0 4 - 9 1 6 d - 4 7 1 b - b c 3 4 - 0 1 3 2 7 e 6 c 0 c a 1 "   R e v = " 1 "   R e v G u i d = " 9 d e a 9 d 1 c - 7 9 2 8 - 4 0 c b - 9 e 9 f - 3 5 9 1 b 4 8 7 9 3 2 4 " 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D a t a M a s h u p   x m l n s = " h t t p : / / s c h e m a s . m i c r o s o f t . c o m / D a t a M a s h u p " > A A A A A B Y D A A B Q S w M E F A A C A A g A f a G K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9 o Y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a G K U C i K R 7 g O A A A A E Q A A A B M A H A B G b 3 J t d W x h c y 9 T Z W N 0 a W 9 u M S 5 t I K I Y A C i g F A A A A A A A A A A A A A A A A A A A A A A A A A A A A C t O T S 7 J z M 9 T C I b Q h t Y A U E s B A i 0 A F A A C A A g A f a G K U F T B D G u m A A A A + A A A A B I A A A A A A A A A A A A A A A A A A A A A A E N v b m Z p Z y 9 Q Y W N r Y W d l L n h t b F B L A Q I t A B Q A A g A I A H 2 h i l A P y u m r p A A A A O k A A A A T A A A A A A A A A A A A A A A A A P I A A A B b Q 2 9 u d G V u d F 9 U e X B l c 1 0 u e G 1 s U E s B A i 0 A F A A C A A g A f a G K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n E O T E v o v 1 I n I K Z x 2 + a J P Q A A A A A A g A A A A A A E G Y A A A A B A A A g A A A A w t F n t 0 U 1 K 6 t l + n t 9 9 P Y B f a t r d 1 R S 2 d C N r C t 2 0 z L 4 1 I c A A A A A D o A A A A A C A A A g A A A A X r P y l r n d Y J B c R 6 t / 3 Q q s H 3 t e 7 M t + Y i 0 P m n U W 7 o 6 8 O 2 B Q A A A A p C F b Z A b b t D J u V i k q i c J o u z p Y X 2 7 L d v n 8 h f l x 1 e t 0 A A o b n b 1 u Y I + A m / m D W D Z I B j F W k Q C 9 9 G n P c E g x 6 X 9 c x i A t I K 9 d C x z 6 I I U J u e A 5 K a J B B m p A A A A A U s B 5 f V U O K n K 6 9 9 9 i G 6 Z H w Q K 6 j r 3 e Z s u F i b I A + 7 k H K L P d N y S I b 3 2 V / A b S O 4 1 8 D 5 E l J V h + E A x a n f S g 6 i b U j 3 n k q w = = < / D a t a M a s h u p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1 F E B 1 0 7 - A 1 F 6 - 4 A 7 3 - 9 7 E F - 2 1 3 6 E C D 7 F 4 7 F } "   T o u r I d = " f 8 5 3 0 e b f - b 3 1 2 - 4 d b 4 - b 5 2 9 - a b 0 8 6 e e 8 2 3 b 3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Z v S U R B V H h e 7 X 3 3 d 1 t H l u Z F z g D B n K M o K l i y Z F u y 3 O 3 c Y X p 2 w v b M b u / s 6 d n t 3 T O z c 2 b / t v l t d 8 9 0 9 5 z T z v b Y l q 2 c S I p i z p l E z n u / W 6 + A R x C k q G B L A P F J x a r 3 8 A g C V f X V D X W r y v K v X 3 1 f o D p e C l i t V v K 6 X R T w e a j B 5 + M 7 e Z U s F r z K C b n C T j R G u 7 E E x Z M p y u f x X B 0 v A + q E e k F o b m 6 h V 7 r D 5 P W 4 q c C E y O V y k g p M G i v z p l A o U M 7 g i d W i m s g i x F L Q Z e R I N p u N L E z I Z K Z A 9 y b n a G V z W 1 6 v 4 8 d F n V A / E u z u B m p v H 6 L + U J o 8 9 g z l m T D R J N H Y q p 0 2 Y h Y h k I a 5 D A T d e d p N W q n J l 6 d U h i i a h r R S Z H r / R J L s f K m J Z U 5 2 u 5 3 Z a K c H 0 4 s 0 s 7 y 2 7 3 3 r e P 5 g Q l 2 r 1 / I P B E 9 4 k H K W B j r V k i I b Z W l 2 y 0 q r E Z C H y O v I U y x 9 O J G O C p A H G G j M 0 Y m W r J T x X l A h k f A 6 J F g q w 8 R M J O n m w 7 k 6 u X 4 g W P 7 1 3 + u E e p 4 I N P V S u t B M Y V e G l n b Y A m J 1 D p 1 X d + D y 3 I y n 7 e S a U D / p T 5 H H w X + L y x t x O 7 X 6 c 8 X X k C O B Y C A X 1 M v 5 z R i N z S 7 K 6 3 U 8 H 1 h + X y f U M 8 N i s Z K 3 5 R V q 8 x b o 0 R q r Y U N x e r h q o 6 H m N H 0 8 7 m L 1 b j 9 Z n p Y 8 h w H U + W A 4 K b m V D T H 8 X d h j Q C V i I U E t j G Y t 9 M 3 t B 0 y y u n P j W V E n 1 D P C 2 / o a v d a e I K c 1 K 9 J I S y Q A + Z / G 3 c X y k + B x z 2 u C m H G l L 0 X f z L i M K 6 J T r V n q b l A q o P l 5 M 7 k 0 s S C 1 4 B D 5 6 P r o D 0 L 2 4 w I m 1 P V 6 7 T 0 F W j t O 0 q u d l p J 3 j j u h T s A n E y 7 K 5 q R 4 I J 5 n x 9 W S C F K p n G y 4 b P b l + f O m j W v 1 e q 5 g 2 e P Q A K k k O R z 0 x 2 / u y j N 1 P B k s v / + 6 T q g n g b / 1 F F 3 q 4 g 6 Z y 7 A 0 2 k 8 k d O i P W M 2 r h O d J o C e B m W D w G L a 6 d q m r 0 U Y O J g 4 G g 7 w x I N g d d l Y B H X I f q u B W P E v f P Z g w f r O O o 0 D 5 X + s 4 E h w N F y m V s F M h m + K O u F f F Q 0 q x d l V O J v 0 a 0 o u C + T P A / b 6 a C t L 4 h l d e g 0 R a S 3 r J 5 X Z z 2 S 7 3 M p k M b W 9 t U d B l o Z 9 d G C a n 3 S b 3 6 3 g 8 R F O o p 8 O T v + 0 i W f y v U j K Z p p P N C T W q M 5 H S 6 T R F o 1 H p q A / X 7 P T 5 o x K Z d A d + E X D b 9 / / d t / p T k u M z 7 S Q s 1 B f O i j c w k r J Q J G m h 2 4 t 2 S v O A o D + 3 1 W b l 7 6 e i M N 5 5 Z Z A + f O 1 U x b q p p 7 L 0 h 6 9 v v L i h s w p g b 7 h A q V R G S P T h i T g l E g l y 8 2 i u y Z L N Z s n G 6 t H H 4 2 6 Z r H 0 Z A A 2 v 0 k f 5 4 E S S b T v l J N G A C n i q N U f r M S s N N W d p b s t G P W H l b k f K 8 f d z O J 1 F G + u z O 5 N c F 3 V v 4 E G o q 3 w H w O F t Y d F 0 X q Q S S H O x e V F I p M m U T q k R X 6 I R u P P y u C 7 X P L B T f 1 N W O q 9 c c + f + c D h J D Z 4 f r x M e x G u Q q b 8 x S 2 F v 6 b N A B b w 6 6 6 C u U J Z 2 d 3 a E T E B J U t l E S q X 4 + 2 Z Z F f z p q R 7 q D P v l m T r 2 w / K H b + o S q h y e 5 g s U j + e E S F T I 0 d t 9 E S G O 7 m R m I x / X 3 8 8 5 a T t h p c u 9 a Q q 4 8 i I h t u J W u j b v L E q F E E s C y q V p J + M W 1 e B F V 3 p H M E c + Z 4 G m N p X d x F + D 3 h l M k d 2 S Y / I k y e P 1 8 f f P i J M C 3 x d k y r L d 6 H Z 7 W C K z 3 b U V o Q c L G / K 7 d Z R Q l 1 B l c L C K F 4 1 m x D D v C a X p 9 b b N i m R a 2 r X J N a A 1 o N U o w n y I O 6 l N y P T + U I I m u c M i e m G H J Q H I 9 O 5 Q S s h 0 v i N D P z + Z p O 6 G n O S 4 D 0 n W F n g 2 S V a i + u H A 5 5 9 Y t 1 M D E x 2 f H 9 7 J L 6 d c E m C L 7 4 j v z 0 q f P I v v a X c 4 y O V y y 3 1 8 A b / L T u + e 7 Z f X 6 y i h 7 p Q w J V v w A t t I a b G X + s N p G g g n e c R R L m U A H Q 2 d b 5 b t j F a / m j D N 5 C w U K K y L y n S C b Z C F b R v N r H K n Y 3 z 6 y M M d t k A u O 3 d I Y + i C r Y I Q o d Z A j q I p N Q 8 0 s 2 U n p 6 1 A 0 5 s O O t e R l r L G a 1 1 p I R z S U f A K E x W S 5 6 j Y Y E l a D i c T B 4 O I V v c A P Z h g q g D 3 l p a W a X N z n V X A 7 o p 1 e W z T H 7 + 5 e f T a r 2 F Y A q + K 1 w 5 k u t g R p b D P K p 0 I n Q e R B A C u J z f s k t 4 f i F D B 6 h T v 3 p n 2 j B r l W a W b 2 / W S m y X S B N 9 P M 9 l g Q / W y 3 T L N k g o V D h t m j k n 3 L q t X k G a p L O 4 S x d M W e a a B 7 Z s B f g b 3 8 b o m F 1 T K e f 4 9 E N j n K g i p y 3 G W P 4 e f V c 5 C w U K J j I X u L D m M V 4 6 G d l Y D e 1 l i u q 0 J c j p L H k s Q K Z V M i m t d A 3 W C u n K 5 X F I v n 9 + d N l 4 5 3 r D 8 8 d s 6 o e A S B 5 k C T l b z g g l q C Z S i w P X I r K / N 8 X G f P X K x t E m T g z s 9 y I P O / y n b S y A E i A E S g H A g E e 5 9 O e W m 9 4 a S E m U O K Y K 3 / P i h u 2 h P H V U K 3 V 9 x 0 O J O 5 b k h S D y E G + X 4 T e d Y 8 j 0 p 4 D x 5 r T t d / I 4 a q A M z c K 3 r B X G D f I e + G p 2 V 7 3 S c s V / e H z N Y / O e F T G 5 b h k Z a 0 n v I B O h O k + Q R H 0 h k S l U G 2 w g E S 7 I 0 A Z k Q t 4 e O 3 M f k g R T D X A / I h P V L 8 P 6 1 + H L y D K Q W 8 o + Y T D 8 z 1 L m j k g l Y Y 1 v t I G R Z U k L S P Q 2 Z A H j 9 8 F 0 z G R W m p O s C O d Q 9 D V x H d n c o F o t R L B q l e C J D V 4 a V + n e c c b x t K J F M a o 7 p d R 6 V f c 6 8 R D s A 6 D C 4 j 3 w 9 Z h M 1 D n D Z l E 0 B K Q O v 3 t f T L l p k V e z q r F P u Y 1 I V 6 t Y m 2 0 o g j J M F C T x + 1 + e d o h o C M P 6 B A K t u T w O o f c 8 b Y Z Z M P a z u I c D 2 6 x k X O R z q + 4 g T w s g R V Y 8 6 g X q L 5 P X 5 y e f z s a 1 l J 4 8 b K m 2 B 3 h h s 2 1 / P x y j x U F f p d u 0 n a 1 C p e Y h j + / B E g l W l P H d 8 J W n 0 q A w 7 A Z I k 6 F Y j c 5 o l k c 2 q X t O G P y Q C P H l v 9 K T F h v n p Q I q + Y s L A Q f G z 4 a T Y N O i k W 6 z + 6 c h z D Z B S E / h J 8 L z m t C A d 4 c 6 H d / F 1 / v w j r R n y 8 v f C 5 8 b 3 A p x O R a y C E b c o 0 e m W A u 1 u b x S l d 2 R n h 3 Y 4 w Y m B O M A L f U 3 8 G 5 X r v d a T 5 d + u 3 n q 6 Y b K K Y Q + d p w S r K J h n + m l / Q r x w 6 B g g G D q Q J p Q G 1 L p c H h 4 5 p f Y g Y s C M c b a T F n d t d L Y t S 7 c W H b K w D 4 T C u 4 B 4 c K e 3 + P P 0 U R m h N C D V 3 h 5 U E 8 V H A a Q i y P g s s P P A 8 Q Z L Z T 9 L y Z 2 d X Q o E g z T N a i o c E / / O 7 w / g M + s I d U D q h d P G + h o 1 t 7 I k Y k J p p w 0 k 1 8 O H E 3 T q 1 I j c i 8 f j d H d p 1 / j N 4 4 N j Z 0 O 5 w m c o k W S j n T s A X N S a T E A 5 m f A M A E L B 8 c D 9 R 0 J x z M j w S H 6 y J U v v D 6 V o 2 v C 8 r b G K i J G + J M U s t F 3 B P a 0 B G + x J M N S U 3 e c 0 e F L A E w g y o e M H Q 0 F 5 v 7 5 w i t K x j a I 9 B 9 X V D H x 3 z F O 5 P R 6 5 R l 2 t r K 7 T 5 s a 6 D D I j I y d p c 3 N L C O a w O 6 j b d + y 6 1 / E i l M P T R L G E i k 8 7 2 5 a i F h 9 L E R O B z O X P R r n z G P 1 J z y F d n b Z R 3 u q m d Z N T w G G q Q a w 5 A q A y P V q 3 U 9 z o k I h K O M y F D b X w S Y A 5 r G d V + 9 4 Z T N L U 1 D R t b 2 / L r k s A S I E 5 K A C k g q q K c C Q N x C w C V q s a O B A 8 2 9 Q Y o s a m Z q k 7 S C z E O o J Q d r u N m h v D Z M 8 d X f L W A n h g O j 7 / 0 p Z O I V O n Z 0 s m Z t E J z B O X Z r x 3 y i 4 d Z y W i O g + k z M m 2 g j g n s D C v H A + Z Q H C N o y P i d x D S A 9 U M g F O i 0 S B b J Y Q 9 e / / 2 Y Y A X E X N W U M 2 e B b D z Q I D O z k 4 h w P L y s t z 3 e r 2 U y W R p c X F J r n 2 B E N 1 c c M p y D n j 1 A P w e I H N V / H k e r b H K x / W K u o Q a j b o E + Q o W / t 5 s g p n b o N b / W T m Z b a q a T d b g O f F U D T S m 6 U R b y Q Z C Z 9 J A Z y j H T i R K G e 6 7 s J + g I g H w B m p o y T P I Z A I Q z q P v I a w I a P T m i + p f J c A Z c F T E 0 1 b a T V n p / v K T T d q W A 3 Z b I B A w r o j a 2 9 v p 4 4 c u 8 V b G s k 4 m W g e N M s e S i R h d 6 E q T z + 9 j 1 b B B n i 0 U 1 B q w e C w m k e j u 1 B T X M X c l r k s s Z 4 G q D N L Z e b i G o + J U q 2 9 f e 9 R q O h Y q n y P Q R 6 l U l o Y a U 9 Q f z h T X M G m g n E m n u f F L n f T m g k P u w 1 X s Y P 7 B T T y 1 o Y g I Y m m n A N 4 G s X s I g I U X D 3 N A A C T V v C m a Q c 9 j V c K 3 p n 0 g H g c E 3 7 a z y v e s i D A p t w q t 4 p 3 T 6 A q p / f + 0 O h n w 2 G g + F q I v J l 0 0 s V I a R C b X E A B s I Q 9 L s 1 2 W W q 1 t n S y 9 t m l 7 c 5 1 O n h y W Q Q r e U x s T a j H q 4 2 u W q L 6 n m x e r N t Q 8 o e w O J 3 d m P 5 1 t T V C H P y E k W V 5 e k U h q A N d I G G n 1 D q 2 3 F x 1 0 u g 0 2 l I W G O 1 R n h 5 a j X d 9 I U O d G V + 1 0 v j N D K d N k r w a e w Q Q v A A m 3 c E B k A 1 S 3 H m M j l a M A n / A G q 2 B v 9 p W 8 b 0 + L 2 S 0 7 R V g C a 0 B S Q h K D b A C I O 9 K a p T P h N b I 6 S 0 s 2 T v e o 1 b 7 b 2 1 s s 5 Y J S f 4 h C 9 / k D r O o 5 a H N z U 6 Q V p N P r J / y S r y / O y e / U O r j m D F l V o 6 n g G a F u 3 y 4 1 + 5 S T Q S Y m W b X D s g R 0 B E D b B P D m I Y E k 8 P 5 p f D e Z k x A h j N 5 m j L R k 6 f a S s + h 8 M A P R 4 4 i I A C D h t G O j H O 2 B P B P z a O o b P h H C m R A h / u 2 M m h 9 6 F u C 7 d n R 1 7 Z F S i H a / N q f e G 9 E d w M q u V R Z Z a s D G A k K s A q L u 9 N 4 U m H b A p 0 w k S 4 6 I t Q h R I h 6 n n p 4 e G g h C S q l 2 q d U E b 2 m F 2 7 W R b A 4 v O Q o Z G m x W U g g J 6 k i W G 1 9 7 t v a A b Q N U y I O V U g e f X k 3 T T h Y b 9 + / H d Z Y U a x F r U f 2 D m o d J U r j Q w d U 0 S y Y E t A L Y R r k S J l m N f L P v a J 4 w / B V E N C C c q R z G m P D E + H r K J d E O e o o A c 2 i Y 1 D V P Q i + m m i m S s d H K k l p k i Y B Y Y G t r U 5 w V 0 W i E Y p x 8 P r + o z g 1 N n b S y s i L v O b o Z F C k W i 0 V Z U l n J y V o A P m q t p p p 2 S u S c g / R G d 5 x H 4 o K o e L r T i G Q q 6 4 E g m H Z Q n G 4 r j c Z L 8 c p k A u C 9 g 9 R A Z D j m q d A J Q b J l J h k k X F 8 j d y i W P p j P O d m y X 0 W D s w J z W J i z O i p 2 W E J B W p Y D X + l p g D m w d N 5 e n K w 2 E x / B v / A G A j 8 d z F P B a h e J h M h z 1 K W V y x 4 v q 3 p M J J f H L Y s Q U Y d e Z 5 4 8 o X Z Z q N j n X q T R N S c 1 N T U J 2 d o w h V X W T r W U D l B E q h 8 2 T z t d 6 V H O B 5 A J O / r o + L R w W H m r N E C m e H a / j Z P M Y P / x y r Y P o D n Z 4 E o W 4 + s y 3 E G 1 d 8 / F J A M Q G f 7 F Z G U S Q I U z 3 u Z Q a N v t O 1 b H n p I 7 F Q G J 7 O V q i U R Y N z O g J 3 Y x V Y D B A K o f i D w 5 8 U j s I 9 i b M 9 M z F G 5 s k k W H q O N Q K C z z U l h H F Y / H x H n i 9 f q o u 8 V L K x E 7 f T 3 L p J M 5 r g J 5 6 e h e z W o D V x W a s / Z S h p p Y R C X F F Q 4 y i V Q y g N F S A / d 3 U v Y 9 O 6 5 q u M 2 z t h W A t + w L R u i 1 X i K / L S H 3 B p p V Z 8 F u Q v o v 6 m X m 5 R h o U t H o j 8 N R X O S w 0 Z 5 m s h c L E g G 4 0 B E 1 o e s J p E J c I g A P J 4 j s 6 X u P G h s b Z f p h c G i Q p V S e H j w Y l T r G H B W C Z S G 5 p q d m 5 P f W N 7 b I 4 / H Q 6 d Y E s f y n r 2 Z 8 M q i F 3 R i k K r d b t a e a t K F c o Q H 6 a V + M 1 Q 8 0 n O o g y a T q 8 O g w e l E c A B U m w E Y + w n k A r K L V S C b U 7 x w E b 2 G T h t s d U o l X h t T v 3 V 1 U U v D u k p P G H u N s w P K P w z D D R P x u 1 i l x g p W A u S 2 o l u j 4 O N Y G A b r n D I I c G a a P g E l d R E 5 o m F c O Y 0 L 7 Y n d a C A T 1 E P V n Y 9 F 1 + v Q p W l p a o s 2 t b b p 9 + w 4 t L i 7 S 6 T O n J W 9 q b K D V l S X q b L D S 6 1 1 c l 1 z X X 0 1 7 R B o 6 k 1 s V 2 6 7 a U 0 3 a U O m s h y w F N W M P 3 m D U V O q G Q o w N 7 I W F B S m v R 2 2 0 z B 0 W k g K G t d m e 0 T F r l c C W E V 0 e V u 7 j c t x Z d I i j 4 i B X u Y Z e 8 l E O q I 9 Q 7 x B 9 g b 0 o D g L + B j Z W M R N T O 0 i O i i Z f T r Y O 0 w g G l T o M 1 z k G C r w b P J a Y R 9 v Y 3 B I C w a s 3 O T k p z w F 9 f X 1 M n i Y 6 f / 6 c e P M w S C E C A 3 X v 8 X i V X W X P 0 p W u H X I 5 L H R n s 4 U a / F x 3 R n v V U j p c p 6 l C + J q H 6 J 3 + m J A J o T A w o N G g a G T c g 5 7 v N 5 G m w Z s r G u K Y R x G R f Q S 8 d 1 L t B 2 F G t 1 / N 6 a w w S c 1 u 9 4 O A v S U q 4 e v p y k Q r h 8 1 S o I 1 Y 6 U P A O Y K F j U 8 C T E j r r c M E X A F 3 H i 4 x S f P y X h + y 6 q c 3 8 L y x 3 i F E m p 2 Z k 2 k H M 6 b Y p i r H 1 + M J 8 g e C o g 5 i L i q R i N N b / W n R H O D Q s M d q b 9 c k b o 0 y i l V 5 i s b d 4 o Q A c U A i s 5 Q B w S T + j B / t 7 u 4 W y Q V S V N p p V c N n O / p K 2 v l o a f J T 7 x V x G O 4 t 7 y c O H A F Y T n 8 U I K Y Q k 7 w g B T x y i G i o h M e 9 m 3 l Z C T y X K 4 U B I d M g q 8 H 4 X b j q N X r 6 B s j C p E O E u s b o 6 B i d O 3 d W y u Y I 9 Y K j Q e a 6 Q K b J R 1 P U 3 N x M G x s b 5 E 8 9 k r Y J e v F 3 8 X z t p J q S U B Y e + Z r c c E 9 j s n F v Z w W Z I K l k 8 x P j 3 u T k F N s 6 j k M 7 / 1 t D R o G h o 8 k / H E 7 s U a 3 w 3 p + N l m y X d s s j o 3 Q 4 4 D Y 3 A / M / 5 u 2 c j w o 4 D Q 5 b x f s 4 W Y n X o W I i 6 P Y O 2 3 4 A o i h w D 0 C E C A D 7 b D O a Z b W u m 8 I N D W J P w d u H N V A a Z v W z 2 Z + n u 7 N J m o 2 G K e Y 5 Q W N j D 8 V O O 9 E T 5 r b g d m B S l V w 3 t Q F I X v 5 i t Z H s w R E a a V F z J M p + K j U W G k 9 y Y z k B F g q e O D E k q 2 z N x n c 5 b k 2 X J B S 2 A O v w R q T S s L R d A 0 Q 9 0 Z g k h y V H w + F d a u / s M V 4 5 H I u 7 e 8 e z K N s t G N F f F L C w E O R E f W j X O W I a N b B s p C 1 U u o Y 9 h U n y g z D c k q F o P i S 2 5 E 4 2 Q B u O 0 0 I o H y f E S K J N / J k d a b t a S T U l o Z L J A q V Y T w e g 8 g G K W E o S Y A R 2 u p z i 8 Y M e j w a F X o + K q A Q s e V 9 L K y M d H Q z p b L d D D H R M 5 J r R 1 R q g 9 4 Y z 1 N f i J O 9 j v H c a I B B C i L D z L I A Y w h 8 D B 3 1 f D a 1 y d g Z z t J N g e 5 C / q z X P K r T c 3 Y u h o U F a X V 2 V M u p 6 d n a O 5 u f n Z f c n u P s h p T Q y 5 B L 1 L 8 p N o z o g / z A N e r W A 2 i G U x U 6 n G n e Z M M o l v l f l U 1 1 B e / A Q y K m x s b E p e S X 7 4 / a c c q W f a Y n t U U x 0 j F s l w F O 4 Z K y h O g r g T c O k 6 f i a 4 8 i 2 0 7 N C 7 7 t + 2 F + D u m e N z Z K T 7 U s s z / / w l F r d W w m 6 D p P J p O y B 3 s D q Y G c g Q c t c D + b 9 A 7 E L F P 5 m Y 8 B J s Z h 6 r 1 o j F X c N f M X q T 7 b A S c o k S 5 H T G l h G A G i J B X t H Y 3 r D Q v G 8 h 6 5 P p 8 X 9 X I 5 Y T t k Q n W G b S L c v D d K V S y c z 4 C k 8 a M + 8 g 4 B 3 q 7 R x 5 Q 8 F e D J F 2 j 5 m z m q 5 M C D H 4 G i J h k l a r M g 1 A 5 O 8 T q c K N I Z 0 G h 4 + I Q c q O O J 7 N 7 4 c a s 7 I 6 R 5 o K 7 w f n t n d 3 R V C O W N r c r 8 W U s 3 M Q + U y L J V I n d 0 k o 5 4 B q B g A v H v b W 5 t i 7 2 j E M 1 a a S 3 X R w 0 f z N L u 5 v 0 P b W E n B E T Y A 3 O D m j V Q w + m p o W 2 1 r Y 1 0 2 c z m K h + 9 F A Z 9 M O 1 T k A I N D g D k q M 1 C v m B S f n Z 2 l L z 7 / k q a m p m h m Z l b 2 k d j a 2 p I 9 J Q C E H w 0 M D E h Z Y 6 D R e C / 5 0 x Y J n o U k Q 6 Q 7 N g P V 7 V j t S a Z d a i H 1 h 1 M U D s N 7 V C I M l g 1 g V a l G Q 7 h R O n 8 8 p i R Z f 3 B X 7 A R 3 o G W P r q / x 9 g m u I O P 9 y u e c d J g P l i w g 6 B M A e b H N m N 7 D 7 2 U E P h n W c t 1 j + w Y e O e 1 8 q I Q 2 2 6 J R K g H 2 U m 9 v L 7 3 z 7 t v U 1 d U l j h 0 Q I x Q K G U + U 0 J a 7 Z 5 R K Q F v h U 3 R 1 d Y q k w u / u Q u h x u 5 j b s 1 p T W T e p T t h 8 P R R j 4 Y F J X B A G C a o I V p R 6 f S p a H J H P A C K i X Y Y N h e D N k 1 h U 5 / H t m 4 j F k Z + H Q c 9 d Y a e k 7 x a D s o 9 E q C E s 9 5 4 k e v x F I M 1 1 g c + L O S c A p N I x f R q v t G e o p a V Z 4 v T M W F u D e k a i r t 2 7 e 5 / W 1 9 d F G i E c S a 2 H U k A I 0 7 n T p j k H A 6 i Z B L c T v H y Q b O i F X Y 5 5 W l i o j S 3 H u E b L O V Z 9 K U d + G m 5 O F x e 2 w a u n D 5 Q G U N a h R 4 i U 1 k s V F t e i d H 3 e R R e 7 s F x b b g n w e / q 8 W Y 3 y B X 1 4 Z y z / B m B s t / h L 6 h F O z O g K H e x O f p F A 3 O L 5 8 K L s s Y 4 j d / R c E 1 b n d v J n x u v A P N u B c I m X E + r c u X N 0 / / 4 D 2 T H p 4 m s X h B z Y 4 Q j b C s C G 0 j Y q y k B L + r a o y r o t U H H Y s w I F U c / 5 X 0 t r M 4 V t q M v K 7 V t N q S Y k V N i l j l j R S x D 0 H I c G V p g m 4 k r 1 K z Y s Y 2 z D L + E 7 N 2 Y L M q m q Y f 5 d D f O S c z g Q M F + D h X l A k w t z U 1 K U u E C 4 w Q 9 a U P i i g f k z j 9 t F K x u q r r A B i 8 a Z t g y 9 2 W t c 7 4 x L F x k f G 1 f X J p w 5 c 1 p U P W B 9 d V 2 8 f w / u j 7 K k 6 q d d b o M 7 t + 9 K X B / Q 3 h K i L y f V f o e q 6 g s 0 t 6 1 I D F s L y 0 G W l 1 d Z q u + v 8 2 p E T U z s p p k N K g D W V Y w q l 1 g z g z w I 5 s S J f C A d V D + 4 t j 8 f y 9 D 7 I y R b E D c G H c X l 7 d o b C O D X x 1 b 3 x 8 Z h v R N s K k i x 5 a W F P V H p 2 C M C U d / Y m w H p Z Q M I 1 N T c R J 0 t a s e j W 0 Z 0 v I a E C n G d O n K 7 o s 6 B O F e v f r d n m T z 2 g 9 9 i I o A k X d 2 d 4 v 1 r 5 v e 8 d + 8 + N b A t 9 c q 5 s 1 L X c I 1 v b u 3 Q B y d 0 n a r 6 s P A g 9 u m d H X I z s T H R 2 9 P T J Z V d q W 2 r L V W 9 h L I 6 g 0 w m t b S 9 q a l R V D s 0 J q 7 1 I d L a s Y A c c 1 B p a 4 j y t o B U A J Z r L M w v y 8 a U A G w v D b x + s r W k 8 u g 9 + r Q 0 A t o 7 u m S h H Q A b T q s 8 C C t C X N 7 L h k 9 M q 3 0 x x 4 Q N Y u D 1 0 5 5 J T M a C V K + + e l 6 2 F k M s 5 O X L l 2 S 9 F O o m G o l K p P 7 c / I K E b h X 4 Y a h 3 A 4 M D I p U m J h 6 x x E q I r Y U l H A v W 8 1 K P A F r j 3 p K d I g l u H 2 + r t A c G O 4 1 8 Y v + 0 R 7 W B e x q + b f U m Z 6 C T W p w q a l n b R g B G T z R Y p b 0 j f H a 1 f g i A R 8 4 T C N K 5 T k U k L O c 2 A 3 9 F o 8 3 Y v g u L E W F 7 Y C m 6 3 i E I w I F k 6 b z 6 D C 8 y h O g w a O c L A m o R C Y K Y P U h n f F 5 8 J 0 w H N J l i D M 2 D 0 f V r N 8 j r 8 9 L K y i q 9 9 d Y V a u k a o o y j i V z h f l k L h a N t o M Y t L S 1 R W 1 s b d f X 0 S f 1 h v z 8 B t w n 2 V N c 7 z 9 5 / M K a W 0 R h 1 l d 7 F B P H e 9 q 2 2 Z P n k 5 u h L 2 v R H h G + E L j S u S Y N j J F Q 2 k t b X S 8 B 9 2 E b 6 I G a o a R h 9 b 9 y 8 Q x c v K H 1 f Y 3 N 9 j R q b W 4 y r y k B 0 A 1 a x I h I b w a P Y G R b B s + O s I l o t e W r 1 F / b M V b 3 M w J Z p D 1 a U h M a g g S j 2 C 6 Z D A j S w 5 R h C t V D X i B z H Z L c + W E D V P V E 8 u k O 9 4 T w V t s f o w o U L c q Q P X s j l c + S 3 p 2 k z y u + f y 8 h U g z O z T g P h h A y E c G 6 k k i n y 9 p Q C b a s R V T + x a 2 d 9 P B 6 L c G N v i y t X w S I 2 F U g E N 7 k Z e h 0 P y P T x z X V a t 5 / m x s 7 T v 3 y 2 Q P c X M k p d t D l k J x 8 z s E T h / r 1 7 / H q B p t f S F D T m o e C c A H A e F M j k p A R 9 M J y u G j I B m k w A X O m V y A Q 8 u H 9 f T u r A f B + A 6 Y F A / J b M y e k B z O s P 0 X o m L O o f S H a q N U N + 7 L T L D 2 y z q c l D n b Q L E M v Y x Y u I e 3 h d 8 r L 2 r b Z U 9 R O 7 c b Z 3 M W G L T U J 0 Q w F a I u H 0 c g B l b d 9 g X z 7 g g 1 e b a b j d Q l f v r 9 K f v d b I U o f o 7 l S E Q g 0 h 8 Q z C K M f v 3 L p 5 S 5 Y o B I M h H p 0 t E g D 7 0 b h L V g V j W 2 Q N O P D P 9 9 h o t Y r I p I F p A 8 x H Y X X u Q b j 8 5 m U h A C Q K B g / g z Q s j 4 o S B c w e H J G A N F Q 6 W + 3 j C I y F Y c O C k W F O W t k H z G D m u 2 8 N O m p 6 Z V 9 f y U g 1 M 7 n 5 6 a w z f p W q R t A 3 T O 3 0 7 0 v H R 2 F r n R 5 C m P i x M H 7 i M e w A M Y f 0 c I i n 0 5 K 8 Z k H B 4 B h O U e k T e 3 t 6 h B i Y b K u z j c R A V q 3 n w P r h j k b k c P U G 6 E r H S 4 q 5 9 z 4 r a l x n o D K g S 7 M u H J S 0 H A f N N C w t L N G d h C c T X O H z b U T Y p r u e 2 g F f a U x R y Z + n T h 3 Y a C i f p w R K r f 9 x O 2 W y a 3 u y O U p z V v G w 6 J Y G 1 S W 6 f Q N 8 Z 4 z e r E 9 X R 2 o c A o x p c 3 S C U 2 S m h v U d 4 D W T C c 3 C r I + k o C P y O m U w 6 h A i A R E P S Z A I c D j U q o y O 9 2 p U T C W U p 5 M h W S H F H z E v U h e 5 a 2 I G 1 W s g E 4 H N D f V 3 a L R 1 v W g l + v 5 / W r M N S x i T w Z 5 P K Q a M T Q p o Q U K u B J S l Y N O m 2 5 2 l s V W 3 u I q o d f n J 5 Y d s m k + Z y h 6 + r H V V v Q z m s B Z F A 6 P x m 4 F p J K Z f s a Y B r P V + k 7 S h I I M x J a S C K A o B 0 i r A 9 B j c x j G 7 E v m F 5 x 6 f j F v p k V H n G N q M W s j K R 3 h r M U s 7 i l i 2 H P 3 / k l u X k 2 M o Y t g i O t 6 l G w O t 3 0 H L 6 J H + l Z E F J o E u s 5 p U D h I T 3 U A M l E C W B R 4 U w i k j n 2 9 O S d z f w I M T 5 j X l j a 2 y j X a s 1 V b 2 E C n t y s h E I 4 s h 2 E h b Z O B I b L Q J a 5 Q u w 7 Q N p B E c E T j f X c 0 1 Q P T B v h S B a A C Q C m S D p g s E g f T 3 n F 0 + W n q d 5 b S h A H 5 w q U G 8 4 S y f b c v T G g L O 4 Y x D O Q s J k K A C v H 7 b + + r H W N / 0 Q q B Q x D w n 0 p W n D T n j w 1 J K M v d A n k A A i j Z g o I I t O Q 4 0 4 I N x Y V Z 0 v 0 K V e r L L m g T F T A x I K s V T V / K + f 9 X I Q A 5 I G e 9 g h 7 G c u G h J V D 1 J J B 2 y i 8 a C n Q z p h r g T E w q F g c F p g U e L y 0 q I E 0 9 5 f d d P 0 a o p 2 E 2 h 8 + d U i E H J k V m 8 w H z W 3 X e o 8 G V t p 4 x K M 1 I / b R q x a g A E I d Z f Y V Y G x G j g M o V w K I 4 Z R n 3 Z v J h G S z Z q n y z 1 x 6 g j q L d 7 y Q j i U r Z S h + 8 t c l z z w m d u 3 2 v 5 V v Y T K 4 1 g a J k 4 o 3 I S x U I B O L r s b M b S U w n i L R W 0 A V D 0 0 o s b M t o s W 0 h 3 0 2 Z R f o i E m t k P 0 3 Y J v 3 8 Y n 5 k n c 4 4 B v v v m W v v 7 3 b 4 R M k C Q N j c 3 G K w o 4 T R E a g R m o s + I u v C A N E 0 Q f 0 P a T v i Q 5 m Y W Y c 5 I A Z n l d p Y H g t r q u c i F V 9 T b U x q 4 y g P V u P R r c R n u i F f R C Q 2 1 r g X D a C W G 3 5 G k r 5 a n 6 x n x W h D x 5 2 S s Q 7 n O k K 1 f e p L d + c k X C j h x u T 0 U 1 U O + H o Y E T 7 3 E e l k g g / Y / L H Q H Y S o p c 6 2 s b R T L l D W J h J b D L y s + Y 2 r Y a U 9 U P u R l n E y U T c V o z H S Q N I C w I C a q f d p d r a E c E n B B Y x T u + v r d T H D f o h Y Z w M h y 0 l g u b r g A H B f y + 3 p 0 u 7 h 6 l p L 8 i E v 8 Q E i V Y k c A 1 J s b b 2 9 s o n w O R m G B 8 D S m G b c n 6 G 2 T m t 6 r B v b A C z a o o 7 S Y t 4 h a H 5 N H S x 4 x b y w F p V D O w 7 4 M G J o W P O / S h A H D c P A 6 V A n 6 9 h X U K e / M y O a w A E p U I B N J s R N X E u l b / s P J X S 6 g M 2 8 B A I p E 0 N I m 9 b V x N q e o j J Z I Z K + 2 Y N r g v B / Y G 1 + 5 w D d h J 6 z E b T Z s 2 c z z O + L e b E b p x 4 6 b s 6 m p e d X s U Y G L 3 X K e S R p q Y a B k h j o l A Q V d W V D s Q D C R C b J 8 Q j K / X 1 9 b l N T y L 9 U S V 2 r l a U t X b U E l W J T D Z e B g + n / K K p w p r m 0 A g n N K O D R w n s D l I H W T z t t D F i x d k X R M 8 o J X Q a 9 7 / 3 A A m c L E E B D Y W N m v R w A r p C 5 0 p + u B E g l X B F J M u T u f 5 W k s k 5 C 3 N z Q b B 8 n K 8 E P J s l v 9 G h T a u p l T 1 N h S 3 j i w a P A x o J 0 R O m F 3 c d e w F o i S w 2 K / c 3 t Q w b 3 P W H c q J z Y X j d D S w S h r A N t W D 9 l F q c L N E Y p L 4 H I a L n M t K I q k c k g r z f 0 v L y 0 p i 5 X J 7 1 k Z V K 6 q e U F A T Q g 2 H 2 0 G H b b V c h w J q C E v Z 1 9 f 3 n 4 i h I + o B r P g 9 Z T o y V W M z p R Z 2 Y h 9 E S D l l P / G 1 z q V s 5 E Y Z p / E 3 N T Y W 7 + k J 9 2 p G 1 U / s g l C I T C j f z d V l E k Y w m O s 4 H D C m o T p X 2 h 3 2 r n F K C H w + + s C E c o x 0 + + j b b 7 8 T G 0 y 8 e E w Q s 2 Q S 2 w m e P e S 4 5 r L f 7 x M i Q z r h H j Z 7 M b d t N f 6 r e g l l 4 U a 7 N u u g t / u U K 7 z d r 0 a 5 l G k C H z P 6 d R w O f R A 2 o s k 1 u G r F X a 6 n J L A 8 4 y D A / r p 8 + Q 2 6 e + e e r E t T J D K R C b k h o b D + D D l U T E g 0 u c d 5 j p + r d l S 9 U 8 L j 2 J a R E H N R 5 z r S d C I c k V M i z C 5 0 n H R e x + M B l / i a 7 V Q x M B a x e t g N C l L m U u f B n l Q A 5 E M 7 9 P b 1 y G 5 Q R R I V 8 / 0 J 9 p q Q C 5 K L U 9 f J s x X b u J p S 1 U s o p w 1 h L D m 6 v d l K + c g 8 x a I x 6 r D N G 6 8 q b M b V u V B 1 H I 5 P J 1 x k 9 z Z K X a H O O o I 5 k U q / O J W m m c m H x l P 7 I a q d I X 2 w g + z Y 2 L i J O E o C S W L S K H d 5 T r Z u X s M C T p Z M 2 V y W 0 m w / u X y l W M h q B R O q j G J V m A r c Q H C f Z 7 n B 0 p k 0 3 d r u 4 / t E l / Q e c 4 y D l i P U U R k 4 k g c L D b W g x 1 l Q e t 9 D M x S Z 9 k q h c L h h z 7 V O C C + a n p q m p c U l 8 r G 9 h o h + L a G w O N T t C / A 7 7 m / f a k p V P 7 G L J K M j N w q 2 E b M Z a 5 0 A R J 9 j n z w z K g R T 1 F E B 5 f u z w 6 W N i V 8 N T S S k H N e 9 m T j Y O Q r R / K V 7 O d r c U k f e d H V 3 U 3 N L s 9 z D M p l c V k k o 2 G 7 V P q m L V P U 2 F J J F 1 I 0 c O d 0 e t p f 2 a r H Y y R V z J k C L H 5 4 n K d Z x C G C D l g O b 1 O B c Y q A o l Z C Y M F r d 0 w n 7 b m B v P p R B N k g h 7 N G H K H + o e H K P i Q T b T J w R n I K h h n 3 t W o 2 p 6 m 0 o I O j F 8 o I c f T Z m o e U F t a c 2 o B 0 T o y t K a p U H 0 N a x H z g E 4 X z Z w Q E 4 U K 2 v r 3 d / F I V B K H M C e Y D V t T W 6 e / c + P X r 0 i M m 0 x L Z V Q 5 E 8 y q O X l z k v S C d s H 9 Y 2 o I 7 C q X b U h A 3 l d m a U c V u w U X d X u 2 y W Y g Y 2 v r 9 i 2 p u 8 j o N h P g N L A 9 I f e 3 G Y I R J K k 8 h Q + U q q X 4 G l W Z c c v t b d 0 y 2 n e G A C d 2 t 7 2 7 C Z F K m g 8 i H c K J V O U 3 N 3 P 7 9 r 5 f a t p l Q z Q z Y 8 f X k e 7 e Z T H b L z E L 6 e G d / M O F / 6 Y 2 Z e R s B Z g E W a e p c o M 5 E q J l H x 0 B Z 5 U R M x c y v 3 m E D x W F z I p E / 1 w L w U v H 3 m z X W q H T V z C j w i J c Q d m 7 C K 2 / Z 8 m / J I m e e j z F 6 / O h 4 P k O D 6 9 Z v F w 9 T K y S T S R h I k T q m s C T Q w 2 C / k U i o e 8 q y Q S a 4 5 g W D Y S Q o n 7 5 a 3 Z 7 W m m p F Q n c 3 Y q J 9 H P W 4 o n E z u s Z n O J D K w v G u t k + q I W F p a k j 0 J L 1 1 6 X a 4 r S i Y h j r 7 W p F H X O E g A P r s S m T C R m 1 b X L J 2 y O G I o k Z R 0 6 e d / K X + j F l A T N l Q x c c O B V J 9 P 2 C W s R Q N S C j F o Y 6 u O 4 i 5 F M l 9 Q R 0 U g d A j 7 E W J Z B a D I V H K T l 0 i F + l Z l I Z J B J s w F w o Y C e T T p I J 0 w r S F u c s N V 7 n Q 5 5 X l 1 e E B Z W 1 Z p q h k J B T Q G u e F 4 9 E u k c 5 Q 0 B / M x 1 m N W 2 X x S 7 z l e A 2 F j z x 3 a I Q H b B x v a a A m v i K S J o U i k c 6 X u o a w S y t P T M + o Z 4 x p t A k 8 e d C L Y T k i r K 6 t i m w 2 9 c l H + R q 2 g J i Z 2 d Q r 5 l R 2 F B l x Y X O T R E a Q q M Q f b I 2 v g D N k 6 u N 5 Q c Q w 4 b O A y R 3 w d d i X a M Q J c K 0 k k r d Y p g o E 4 R m L y Y A l G T 3 e 3 c Z 0 v 2 k y L r E I K m W B H c R 4 I B s Q h 0 T 1 8 p m J b V m u q i Y l d c 7 J Z Y E d l a S r e w Y 2 e l c Y E z M 4 J F L H 8 v T 1 9 3 b h z P I H N W S C E 3 u 6 P 0 c W 2 b a k r u M d P n x o h p 8 N B q 6 t r 4 p T A 2 U 9 z 8 / N y / h M I I 5 J H S G R I J p C K 1 T g Q a G Z m R t 0 H k Z g 4 e E + Q 6 u F i U k 4 0 h O 2 E O S r k o Y b a m M w 1 p 9 q y o T g N 9 j i 4 M T O U S H H n 2 L o m D Y t k B j o R T i 7 s 6 + s 5 d E l C r Q H q i G l c o U T G I k v Y 3 U 6 b L L 8 A W b C 3 B D o + 1 D E c 8 2 m z W W U + C U v W Q R i Q Y f L R J F 3 / / g b d Y L L t 7 k Z k D R X 2 7 n v w Y J S 6 x H Z S s X k g k z g g O J 3 s D c u O v p l s h v w + H 6 3 w + 7 z x i 7 / m T 7 G 3 / a o 9 1 Z Q N p Y G o i R w 3 3 H b a J z k M Y i S z l A K + X W q h b 2 d c 9 K r p 4 O Z a B u x G w y w q 4 m 1 j Y 5 U 7 d 3 D 2 V V 7 O d e r p 6 Z Y y U p J t H z 0 H 5 X I x y Z q a q L e 3 h 8 6 d f 0 X O 0 o U K h + e m W T K 1 t r Y U S a Q l E 8 g k y z T S M S l D 6 s U T C T m L 1 1 p 2 0 n 4 t o C Y J d a L f O G H D 3 0 V X e m N k K a h I C r l X h m j a Q r c W j u e + f J 3 B X N H b K U f + u J Q j Q s f o g R R e r 0 d y u e a k b C K l 7 k H N g 2 T D x C x C k 2 I s g Z T q p x I 2 E o U 9 B k D q 4 b B r r N I F L v 3 y P 0 p e a 6 i Z i V 1 z c t j 5 R 4 F H S R 4 R v 5 i w G u q H m q O C z n 8 Q S t t g H Q 9 0 h l R d a B I V g 1 w N Q q D c 1 t Y q K p 2 Q i M k i r x l k K u b y f F 5 2 4 x W p x A n 2 F h w b 0 A o y T K T G x r B M 4 s q e F X z P x U Q 0 t 1 m t p J q z o X Q 6 N e T n x s 8 w m T I y M r 7 V G z V I p Y i 1 T / d h f D V 1 v N Z M h d y K Q B h w c J C c J k Y p z 8 u e h i C G 1 B 0 I Z B B r L 5 m Y Q N E o u V 0 u W f M 0 P j Y u a q L H 7 R b n A 3 Y 2 w g Q u t g / D v S u / + h v + 6 5 X b r d p T T a p 8 g M 2 G L 4 d G V 9 L p k / s p a n Q l x K N 1 r h 1 L C 3 C c y n H b v K U 0 O f v + k K o D E A q O C N h F Q g 7 j n i Y K S D A 7 M 8 d l R T B 9 3 0 w m e A A t T C A 4 L N C t e l n 9 g 3 q I Y 1 X h h A i F g r S y s k K 7 k Q g 5 m V B 2 4 y C H W k T N E g o 4 e 6 q B 8 t k 0 N z 4 2 o X f Q y W a c Q 5 S l o D N F j p W P a G t 5 U j p V O T w 1 G E Q r R C p G O 2 C j i B J x W l p a p P P j u q T u q Y S y z + e V H A 4 I 5 K h D l e f o 4 c M J + X 2 Q F f / F n c 6 D G N Q 8 S D 4 c o w r v I S J X k L / 1 F 7 9 R H 6 h G Y f l 6 f K b 2 e o 8 J k 9 M 7 t B P J k c 3 u p C u D B f K 5 b L J d V T K V J q c n R J G M n U Z X X R L + U u 4 F r B W A R O j t W j p d 7 k m R L R + j u b l 5 6 f i Q K L B v h F B M O k W m g p J W L J U w A e v 2 u M X g V l I q K 6 f B w 0 6 C a o e 5 K 8 T + N T U 3 C 4 n g j J B D v z c 2 y M U q I 8 7 O T S T i 1 N E z Q K e u v K s + V I 3 C q n Y T q 9 1 / Q / 0 s p d i W o l y a b s 5 i O Y I a O d d Z P R l b I W r x p q n D n 1 a 2 F X e o W o O Q C U S C d O L v h 3 T t 2 v f 8 i o X 6 + / t p 6 M S Q D D B a 4 i j p o 0 i j 7 y E M C e 5 u i c H j u g O Z M E + F i d l I J E q P H k 3 K g Q 1 Z l k C Q Q t j 8 H / F 8 b r d L c p A N B D t 9 5 b 1 i u 9 T q v 5 p W + T R e O 9 / G a l 6 S u h x z 0 r B I U F N G m m L S C Y Y a o Q p i N F b 2 F j q d B s J x q g 1 a E i m J U 1 L f 9 H W q 4 R I l s r b i / Z J t h L x E J q 3 + Q R L B m Y B y 0 t j 2 G u 8 F 1 Q 6 S C / b X L p M M R F I S K k N L i 8 u y 6 S U I h 2 3 F f v a b 3 8 n v 1 T q O B a G w x w E O Y s b O q J h k 1 O E z m N 3 H N a T W u w N R G m l m Q x 2 d C R 0 N x G J b A / v S Y Y S H y v Q y Q p M H n 1 U S d 3 T k m i y 4 3 k M s E A X 3 M a 1 g E K Y k l U p l q G k z M 3 M S E w k J B b U O 9 Y V d i 7 A U H q 5 x S C Y c E o D 6 x J o p e P R A I m w J t p B s p J W V V f m M A y N n y O 4 4 H n N 9 l m 8 e z l b f E P y U W L h 3 l z q a f a K u O J w O s t v s Q j Z 9 7 i 7 C b F I 5 O 1 2 d Y 3 v B s K n g v c J G + J X s K 3 X r R d l d I B E y z k F 2 + a + a U p O M 2 V Q s S y q S r U A n m t P U H s g I 2 R T p l O 0 E M i E e D 0 s 3 n F x H R a L x M w g 5 w r I M u M a 3 d 3 Z k Q l c f f 4 O 6 3 I x m y W F J 0 Z 3 5 A j l S S 9 Q S c g r Z f v X f / k m e O Q 6 w f H u M C A W M f v U n a m t t l b U 5 2 B o L R E I H g f T C + h x 0 E h u T C M b 2 F 5 M e O d 1 d E U q R y q J D C 4 p Q 1 z + u Q w M E Q c a 5 M M k g j H E N e 0 m e E Q I Z 9 4 v k U u S 5 3 B 2 h 6 c l J s Z + 2 N r f p 5 M i w r H R G n Q w O D g j R F J E g 1 f J i B 2 G N 1 M b m p n j s 8 F 6 I f o h G I p R h q f Z o O 8 Q q Y J q l V F q c E v 2 h q E i 0 v / j d P 8 s n P i 5 g Q s 0 d K 0 J B 7 0 8 v T V A 0 G p P Y M 7 v D L q M r R l K M y G 6 E 0 r B 0 A q G Q H m 4 4 a T n i U G T S p D L K i k s G o U p F h n H v M S R D p z w Q + j X z W 4 A 7 6 o c i h y q o s j x f K p c I x K m M W K i D 1 9 u 3 y M P 2 j 5 J M e V r f W J f X s f k k r k E G 1 I O 4 w Z k w 4 + M T E u 2 w t r p G 7 R 0 d F E 0 R z a w m q J C O 0 E 4 2 Q D k m U p Y J B T L 5 7 H E q p H b p N / / w T z U 9 5 1 Q J x 4 5 Q Q C Y R p 8 z 6 j O x p A N U G U g r E s j J J M E J b W f U T U n G O e 5 9 P I U x G k 8 l M K p X 4 B / f 7 M v L I p X E X z x i Q 5 w 2 g A x u l Y q Z K q s D d X 6 6 K A C F 0 L m U 8 Z J Q 5 B V x 5 2 s U x t c V 7 J a m k 5 q D U 9 U h L i h q 9 y v k C z x 0 2 S 8 F b L S w s y D q l m e l Z I Z v X 5 x M J N j E x S T 2 s 6 u G 4 T o Q h 2 T n H I s 7 x F a J Y g m 0 u 8 Z w q M m U z O F g t R 7 / + 2 1 9 S e 2 e 7 f O z j h G N J K G B z f p a c u S i P x g i b U e t 8 Q A C o P m J b a V K x l I o k 8 n R 7 N W A Q q E Q s / m G U 8 a s g D x c k 1 8 C 1 U T S g n j E u z F B M U R k A I h i 5 y p C D F O q e / M O F q a y T 3 E M q S i Y z s R D g m q H G x C 3 + z g g 5 a m B p H R G b E V s o F 9 V g l l B 3 b t 2 l c 6 + e V X Y U P H i s A k 5 N T V N H R z u N L h P t x h W Z c l x 3 G S Y S y A S n R 3 d P J / 3 V r 3 8 h n / u 4 w f L t x P E k F L A 9 e Y 9 y a e X 1 A 3 H Q u e A G R q f H q O 3 D v h R M k O W l F X E N f 8 m S S g j D z y o i G U l I o s p g i 2 S m v C L k R a P q 9 7 Q A O r 5 R L J b 5 B w g h R d x D G f d w q c i i X t L E 0 Q k E M n J c C 8 H y F I 9 s U p 9 7 S Z Z j I F o c e 5 a 3 t b U p z 2 e C V T 0 m F O y n i Y c T 1 M P f W + w p z E G x 6 n f 3 3 i g l v c N S Z / C O g l D Y d j k n Z M p S a 1 s r / a e / + w / y e Y 4 j L F c n 5 l V r H F M s 3 7 0 q 5 M H B y S d P D o u 7 O B g I 0 P z 8 v H S a 9 v Z 2 G a 0 H + v t k I 8 2 r s z h x 3 i C U O C h K 5 F K 8 w j 2 + x p t L 2 b h S x c M h H C k 1 h y Y K F 9 R 9 / X q R M H j d V D b d 3 0 s i R J O X y K X c 5 g V y Z N b p f C / b O P z Z s M c D J m e x Z b K D C R V u b G S V O C Y O C J A r l c n R z T l E S h h S S d Q 8 T r C d D D L B a f H b 3 y H w 9 f j i 2 B M K m L 9 z l T x O e 1 H d Q Y J b G M v A m 5 q b R H r h x I j e 3 l 5 K s 5 r 0 / W J Q 7 i k i m V U / g 0 C S 4 1 q u 5 L 9 c I z s E 3 N 1 1 Q X 5 w n 1 e 5 Z P w T B J G i L u M Z o 1 x M B p H M Z Z P q p 9 3 k 5 n I q t k m X h 9 R 2 1 X O z c + I B j b G t B M n c 2 d V B t x e d Q h 6 Q B h O 3 Z j L B s 4 f 7 e O 5 v / v O f y 3 s c Z 9 Q J Z W D + 9 j d M I C a V Q S g k c a E b C R H Z l y 9 f o r H x c Z Z W / Z S 3 + + n u s o u 7 t F l C a V K V y K T z 4 k 9 1 Y z / Q 4 Y 2 i o H g N w u A / f o A U 5 r J K c q d 4 D Z K Y y q Z 7 + Y K K H j e T S a Q V 5 3 5 n l t Z X F 6 i 7 v Z k a P W x P F r J 0 c 2 y J M s 5 2 Q y o Z k s l Y E q M k U 5 q / U 0 G W y v + X 3 2 I 5 e x 2 W q 4 / q h N J Y u v c 9 / O p 7 J B X U H d g Z k E g i l V j N Q 4 7 X Q J 5 7 9 8 Y o 4 r / I 5 Y M l l f G / W D 4 Q 0 h K q O V T R K E s O I s i V X M s 9 5 O X X S C A L 5 6 L m F a 8 1 q T S R k C s P H 0 g F Z 4 I m G A i k I y o g k Z R k U m q e S C e Q i S U T 5 u t 6 e r v p L 3 / 9 c 3 y w O h h M q A X V a n U I o m u L t L 0 w J Z I K x j m I o z s q 3 M X x Z I K i 0 b i s 8 c E m + A / H J + Q w s v s r T t p J G d E V Q h x N L O T q v Y t s w s t S L l W 9 w R U D + H t G 0 S C M l J D j s + B B 5 J I h h 9 t b 3 d c S S N 9 H L u Q x E 0 l I p M g j 9 w z y y D 1 I I + N a p J J I p x K Z M k y k A r + O q J K f / f I 9 G h 4 Z k M 9 W h 4 L l u z q h 9 g G d 7 O Z H / 0 8 I o 8 K S S q o f O q j e P B + E Q a x b f 1 + v b F L i D T T R V K x N E Q m E w j / h k D B I r g X 6 X j n 4 v T V A D v y X U j F X r y u y 4 H W V y z 8 p g z R G r l 8 z C C T E M Z G q S C a j L I m J o q W T E E n I V C I U p B L / k n z / f / z n 3 0 p 9 1 L E X d U I d g s n v P + f + k x P n B J a C Q 8 X R n Q i x g E o N t C l b g s t u l 1 u 8 g A W Q y S C U E M s g k J J Y 5 d D 3 9 j a D E E a V u I y M c z w j R J G 7 R l k n T S I j L x K r R C K U F Y H 0 v R K R z I R S p C o 5 I C S x 7 Y T 1 U I F A g H 7 3 D 7 W 9 S P B Z Y P l u s k 6 o w 7 A + M 0 H r c 5 M y 2 e t y u 0 T t Q 8 Q A S O T 1 + g x S K f s J a h B s q R s L L j l R v a T y K d K U C M W 5 L l a C t A g T Q j L V P I p g I I l R B m n k G s l Q + Z C E O O V u 8 h K Z 9 h B J r k E i k A n r w Z S a V y Q T k w h k w j N Q f S + / 9 R q 9 f u m 8 f J 4 6 K o M J t a h a r I 5 D U K A 7 n / x e 7 C q 9 s h X z M 5 B W Q i g j B 0 A 4 k O v 7 O c x X G W R C j h e F U L i H C z N w Y 2 8 z M C f w 0 y h r A s m F X M u V L k t S R N K E k m s m l P b s g S x C J h B L S y R c i z R S 1 0 o S G V K K 1 T t c 4 z t i 6 c Y / / u + / V 9 + l j k N R J 9 Q T Y G H 0 F m 0 s z I q k A k U Q T C u k 0 s T S C Q T i 9 H D d K W f + Z v L K 3 g K K n R L P q N I + K O K o H 2 Y S q S L n u M Y / 4 3 5 R Q g m B Q C h F p j 1 S C f e K R N J k U u T R W 1 Z r e w n X + G z w d p 5 / 9 S y 9 9 c 4 b 8 r f r e D w s 3 9 c J 9 c S 4 / q f / y 9 L K c F S w D S U 5 X y O Q V g X U M l l M x A J 5 F n b s t B q 1 S x k Q O h U Z p Q u m p g B v 1 A + 5 E O J I U Z U l 1 / e L B D L K Q i Q u g z S Q T H K t S C T 3 I I F w D Y K h L G R S E 7 f 4 W 1 D v M L n 7 d 3 9 f m 5 t R / p C w f D 9 V J 9 T T o U B f / Z 9 / k R 2 B x H b i f z p S X U s p d F Q t w Z C D X M m s h R 6 x 5 M r k z I Q C 9 p M K v N H X 5 S S S c j F p Q o F M J T e 5 I p A h j U A s I 1 d O B 9 x X U g k 5 v y i f E d / n f / y v / 6 p 5 X 8 c T g g m 1 V G r B O p 4 Y 6 K S 3 P v 2 D B N k K c U A m g 1 T o y H A x g 0 i Q X p g U l n 7 K 1 3 h N q 4 i L O z a W X v t d 0 E K c Y g 4 S q b L 8 w 7 0 9 B N L E 0 m Q y 2 U 2 c C 6 l E v V O S C a Q C 2 Q B I p M 6 u d v r r v / 2 V f J 4 6 n h 5 1 Q j 1 H 3 P 3 i T x T b 2 Z R O i c g C L F Y U 0 h h k g u d M z p T N Z C U Q F U T D i t d A I F g U U K P L F k r l M Z m s r k E e V V Y k U k Q q l Y t E Q g 7 S G K Q q k c k g l C G R R K 3 j v w U J C o n a 2 9 d D f / 5 X H 8 r f q u P Z Y b l W J 9 R z R y o e p W s f / 1 4 k g C K T k k T o 9 P A C Y h m E w + G U T s 0 0 k P t q D w u 1 z Z m 2 h + Z 3 n B T P O a U M C G l Q N v I i k Y R E h k M C p G E S m S U T 7 u E 5 v D + k k c f r o f / + P 3 8 j E 9 Z 1 P F 9 Y r k 3 X C f V D Y m 1 + m q b u 3 q T I 9 p a o g j a b X d R C U f / Q w 1 l c I N N O C m x r B t U x n r H S 7 J Z D C K f + m 4 m k y 4 p Q S u U z S G T k u J Z 3 5 z c X J 0 N z I 1 1 6 8 w I N D P X K 5 6 r j h w E T a r l O q B 8 J s F u m 7 t + n + f F b o o K h 4 8 N x Y W f V C 5 1 / c t O h t i 3 T K B J J 5 y V C K V I p A u E l v I H 2 K k I a Y u 7 o w u v n 6 P y F 0 0 K o O n 4 c 1 A n 1 g g F i T Y x P 0 + T D C V r b 2 J U V s 9 g Y R U k Z 1 T Q 6 V x J N 5 U j w y m H v h 1 A 4 R C M j Q z Q 4 3 F 9 X 4 1 4 o i P 4 / r 8 b f y I 5 a 9 P 8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F1FEB107-A1F6-4A73-97EF-2136ECD7F47F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9C59AA4-5941-479A-A1F5-2EE1AF83120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FE462A9-0486-4BCA-92A2-2ED655B090CD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Dati GitHub protezione civile</vt:lpstr>
      <vt:lpstr>Dati Covid-19 Italia</vt:lpstr>
      <vt:lpstr>Statistiche</vt:lpstr>
      <vt:lpstr>Dashboard 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2015-06-05T18:19:34Z</dcterms:created>
  <dcterms:modified xsi:type="dcterms:W3CDTF">2020-04-25T22:59:43Z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be877dc2-4f0c-48e8-9a42-24ae59b3a5a3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