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17FBCEA8-B3B6-487D-8165-3B191350DFCB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Dashboard grafici" sheetId="4" r:id="rId1"/>
    <sheet name="Dati GitHub protezione civile" sheetId="1" r:id="rId2"/>
    <sheet name="Dati Covid-19 Italia" sheetId="2" r:id="rId3"/>
    <sheet name="Statistich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E104" i="3"/>
  <c r="H104" i="3"/>
  <c r="N104" i="3"/>
  <c r="Q104" i="3" s="1"/>
  <c r="O104" i="3"/>
  <c r="S104" i="3"/>
  <c r="W104" i="3"/>
  <c r="B105" i="3"/>
  <c r="E105" i="3"/>
  <c r="H105" i="3"/>
  <c r="N105" i="3"/>
  <c r="O105" i="3"/>
  <c r="P105" i="3" s="1"/>
  <c r="S105" i="3"/>
  <c r="T105" i="3" s="1"/>
  <c r="W105" i="3"/>
  <c r="Z105" i="3"/>
  <c r="E106" i="3"/>
  <c r="F106" i="3" s="1"/>
  <c r="H106" i="3"/>
  <c r="J106" i="3" s="1"/>
  <c r="N106" i="3"/>
  <c r="O106" i="3"/>
  <c r="S106" i="3"/>
  <c r="W106" i="3"/>
  <c r="AD104" i="2"/>
  <c r="AE104" i="2"/>
  <c r="AD105" i="2"/>
  <c r="AE105" i="2"/>
  <c r="AD106" i="2"/>
  <c r="AE106" i="2"/>
  <c r="X104" i="2"/>
  <c r="Y104" i="2" s="1"/>
  <c r="AF105" i="2" s="1"/>
  <c r="X105" i="2"/>
  <c r="Y105" i="2" s="1"/>
  <c r="X106" i="2"/>
  <c r="Y106" i="2" s="1"/>
  <c r="AB106" i="2" s="1"/>
  <c r="P104" i="3" l="1"/>
  <c r="B104" i="3"/>
  <c r="C105" i="3" s="1"/>
  <c r="AF106" i="2"/>
  <c r="P106" i="3"/>
  <c r="B106" i="3"/>
  <c r="X105" i="3"/>
  <c r="Q106" i="3"/>
  <c r="R106" i="3" s="1"/>
  <c r="J105" i="3"/>
  <c r="Q105" i="3"/>
  <c r="R105" i="3" s="1"/>
  <c r="I106" i="3"/>
  <c r="C106" i="3"/>
  <c r="F105" i="3"/>
  <c r="I105" i="3"/>
  <c r="K106" i="3"/>
  <c r="U106" i="3" s="1"/>
  <c r="G106" i="3"/>
  <c r="K105" i="3"/>
  <c r="U105" i="3" s="1"/>
  <c r="G105" i="3"/>
  <c r="K104" i="3"/>
  <c r="U104" i="3" s="1"/>
  <c r="AC106" i="2"/>
  <c r="AC105" i="2"/>
  <c r="AA105" i="2"/>
  <c r="Z105" i="2"/>
  <c r="AB105" i="2"/>
  <c r="AA104" i="2"/>
  <c r="Z104" i="2"/>
  <c r="AB104" i="2"/>
  <c r="Z106" i="2"/>
  <c r="AA106" i="2"/>
  <c r="E102" i="3"/>
  <c r="H102" i="3"/>
  <c r="N102" i="3"/>
  <c r="Q102" i="3" s="1"/>
  <c r="O102" i="3"/>
  <c r="S102" i="3"/>
  <c r="W102" i="3"/>
  <c r="B103" i="3"/>
  <c r="D104" i="3" s="1"/>
  <c r="E103" i="3"/>
  <c r="F104" i="3" s="1"/>
  <c r="H103" i="3"/>
  <c r="I104" i="3" s="1"/>
  <c r="N103" i="3"/>
  <c r="Q103" i="3" s="1"/>
  <c r="R103" i="3" s="1"/>
  <c r="O103" i="3"/>
  <c r="S103" i="3"/>
  <c r="W103" i="3"/>
  <c r="AD102" i="2"/>
  <c r="AE102" i="2"/>
  <c r="AD103" i="2"/>
  <c r="AE103" i="2"/>
  <c r="X102" i="2"/>
  <c r="Y102" i="2" s="1"/>
  <c r="X103" i="2"/>
  <c r="Y103" i="2" s="1"/>
  <c r="AB103" i="2" s="1"/>
  <c r="AC104" i="2" l="1"/>
  <c r="R104" i="3"/>
  <c r="AF104" i="2"/>
  <c r="D106" i="3"/>
  <c r="X106" i="3"/>
  <c r="Z106" i="3"/>
  <c r="T106" i="3"/>
  <c r="X104" i="3"/>
  <c r="D105" i="3"/>
  <c r="Z104" i="3"/>
  <c r="T104" i="3"/>
  <c r="V104" i="3"/>
  <c r="C104" i="3"/>
  <c r="X103" i="3"/>
  <c r="J103" i="3"/>
  <c r="J104" i="3"/>
  <c r="V106" i="3"/>
  <c r="F103" i="3"/>
  <c r="G104" i="3"/>
  <c r="V105" i="3"/>
  <c r="L106" i="3"/>
  <c r="M106" i="3"/>
  <c r="L105" i="3"/>
  <c r="M105" i="3"/>
  <c r="P103" i="3"/>
  <c r="I103" i="3"/>
  <c r="Z103" i="3"/>
  <c r="T103" i="3"/>
  <c r="B102" i="3"/>
  <c r="K103" i="3"/>
  <c r="L104" i="3" s="1"/>
  <c r="G103" i="3"/>
  <c r="AF103" i="2"/>
  <c r="AC103" i="2"/>
  <c r="Z102" i="2"/>
  <c r="AB102" i="2"/>
  <c r="AA102" i="2"/>
  <c r="AA103" i="2"/>
  <c r="Z103" i="2"/>
  <c r="E97" i="3"/>
  <c r="H97" i="3"/>
  <c r="N97" i="3"/>
  <c r="O97" i="3"/>
  <c r="S97" i="3"/>
  <c r="W97" i="3"/>
  <c r="E98" i="3"/>
  <c r="H98" i="3"/>
  <c r="I98" i="3" s="1"/>
  <c r="N98" i="3"/>
  <c r="O98" i="3"/>
  <c r="S98" i="3"/>
  <c r="W98" i="3"/>
  <c r="E99" i="3"/>
  <c r="H99" i="3"/>
  <c r="N99" i="3"/>
  <c r="O99" i="3"/>
  <c r="S99" i="3"/>
  <c r="W99" i="3"/>
  <c r="E100" i="3"/>
  <c r="G101" i="3" s="1"/>
  <c r="H100" i="3"/>
  <c r="I100" i="3" s="1"/>
  <c r="N100" i="3"/>
  <c r="O100" i="3"/>
  <c r="S100" i="3"/>
  <c r="W100" i="3"/>
  <c r="E101" i="3"/>
  <c r="G102" i="3" s="1"/>
  <c r="H101" i="3"/>
  <c r="N101" i="3"/>
  <c r="O101" i="3"/>
  <c r="S101" i="3"/>
  <c r="W101" i="3"/>
  <c r="AD97" i="2"/>
  <c r="AE97" i="2"/>
  <c r="AD98" i="2"/>
  <c r="AE98" i="2"/>
  <c r="AD99" i="2"/>
  <c r="AE99" i="2"/>
  <c r="AD100" i="2"/>
  <c r="AE100" i="2"/>
  <c r="AD101" i="2"/>
  <c r="AE101" i="2"/>
  <c r="K110" i="2"/>
  <c r="X97" i="2"/>
  <c r="Y97" i="2" s="1"/>
  <c r="AA97" i="2" s="1"/>
  <c r="X98" i="2"/>
  <c r="Y98" i="2" s="1"/>
  <c r="AA98" i="2" s="1"/>
  <c r="X99" i="2"/>
  <c r="Y99" i="2" s="1"/>
  <c r="Z99" i="2" s="1"/>
  <c r="X100" i="2"/>
  <c r="Y100" i="2" s="1"/>
  <c r="X101" i="2"/>
  <c r="Y101" i="2" s="1"/>
  <c r="AF102" i="2" s="1"/>
  <c r="Q98" i="3" l="1"/>
  <c r="C103" i="3"/>
  <c r="X102" i="3"/>
  <c r="F99" i="3"/>
  <c r="F98" i="3"/>
  <c r="K102" i="3"/>
  <c r="V102" i="3" s="1"/>
  <c r="M104" i="3"/>
  <c r="Q99" i="3"/>
  <c r="Q97" i="3"/>
  <c r="F102" i="3"/>
  <c r="Q101" i="3"/>
  <c r="Q100" i="3"/>
  <c r="D103" i="3"/>
  <c r="B101" i="3"/>
  <c r="Z101" i="3" s="1"/>
  <c r="U102" i="3"/>
  <c r="J101" i="3"/>
  <c r="J100" i="3"/>
  <c r="B100" i="3"/>
  <c r="X100" i="3" s="1"/>
  <c r="AC102" i="2"/>
  <c r="T102" i="3"/>
  <c r="J102" i="3"/>
  <c r="I101" i="3"/>
  <c r="B99" i="3"/>
  <c r="T99" i="3" s="1"/>
  <c r="V103" i="3"/>
  <c r="U103" i="3"/>
  <c r="P102" i="3"/>
  <c r="Z102" i="3"/>
  <c r="R102" i="3"/>
  <c r="I102" i="3"/>
  <c r="M103" i="3"/>
  <c r="L103" i="3"/>
  <c r="AC98" i="2"/>
  <c r="AF98" i="2"/>
  <c r="J99" i="3"/>
  <c r="G100" i="3"/>
  <c r="AF101" i="2"/>
  <c r="F101" i="3"/>
  <c r="I99" i="3"/>
  <c r="J98" i="3"/>
  <c r="G99" i="3"/>
  <c r="F100" i="3"/>
  <c r="B98" i="3"/>
  <c r="B97" i="3"/>
  <c r="X97" i="3" s="1"/>
  <c r="Z100" i="3"/>
  <c r="T101" i="3"/>
  <c r="K100" i="3"/>
  <c r="V100" i="3" s="1"/>
  <c r="G98" i="3"/>
  <c r="AC100" i="2"/>
  <c r="AF100" i="2"/>
  <c r="AF99" i="2"/>
  <c r="AC101" i="2"/>
  <c r="AC99" i="2"/>
  <c r="Z101" i="2"/>
  <c r="AB101" i="2"/>
  <c r="AB97" i="2"/>
  <c r="AA101" i="2"/>
  <c r="Z98" i="2"/>
  <c r="Z97" i="2"/>
  <c r="AB98" i="2"/>
  <c r="Z100" i="2"/>
  <c r="AA100" i="2"/>
  <c r="AB100" i="2"/>
  <c r="AB99" i="2"/>
  <c r="AA99" i="2"/>
  <c r="E94" i="3"/>
  <c r="H94" i="3"/>
  <c r="N94" i="3"/>
  <c r="O94" i="3"/>
  <c r="S94" i="3"/>
  <c r="W94" i="3"/>
  <c r="E95" i="3"/>
  <c r="H95" i="3"/>
  <c r="N95" i="3"/>
  <c r="O95" i="3"/>
  <c r="S95" i="3"/>
  <c r="W95" i="3"/>
  <c r="E96" i="3"/>
  <c r="F97" i="3" s="1"/>
  <c r="H96" i="3"/>
  <c r="I97" i="3" s="1"/>
  <c r="J96" i="3"/>
  <c r="N96" i="3"/>
  <c r="O96" i="3"/>
  <c r="S96" i="3"/>
  <c r="W96" i="3"/>
  <c r="AD93" i="2"/>
  <c r="AE93" i="2"/>
  <c r="AD94" i="2"/>
  <c r="AE94" i="2"/>
  <c r="AD95" i="2"/>
  <c r="AE95" i="2"/>
  <c r="AD96" i="2"/>
  <c r="AE96" i="2"/>
  <c r="X95" i="2"/>
  <c r="Y95" i="2" s="1"/>
  <c r="X96" i="2"/>
  <c r="Y96" i="2" s="1"/>
  <c r="Q95" i="3" l="1"/>
  <c r="K99" i="3"/>
  <c r="U99" i="3" s="1"/>
  <c r="Z99" i="3"/>
  <c r="R101" i="3"/>
  <c r="AC97" i="2"/>
  <c r="Q94" i="3"/>
  <c r="Q96" i="3"/>
  <c r="R98" i="3"/>
  <c r="X98" i="3"/>
  <c r="P99" i="3"/>
  <c r="X99" i="3"/>
  <c r="T100" i="3"/>
  <c r="R100" i="3"/>
  <c r="C102" i="3"/>
  <c r="X101" i="3"/>
  <c r="I95" i="3"/>
  <c r="K101" i="3"/>
  <c r="M102" i="3" s="1"/>
  <c r="D101" i="3"/>
  <c r="U100" i="3"/>
  <c r="V99" i="3"/>
  <c r="R99" i="3"/>
  <c r="D100" i="3"/>
  <c r="C100" i="3"/>
  <c r="P100" i="3"/>
  <c r="D99" i="3"/>
  <c r="C101" i="3"/>
  <c r="D102" i="3"/>
  <c r="P101" i="3"/>
  <c r="K98" i="3"/>
  <c r="L99" i="3" s="1"/>
  <c r="P97" i="3"/>
  <c r="T97" i="3"/>
  <c r="Z97" i="3"/>
  <c r="AB96" i="2"/>
  <c r="AF97" i="2"/>
  <c r="F95" i="3"/>
  <c r="T98" i="3"/>
  <c r="J97" i="3"/>
  <c r="C99" i="3"/>
  <c r="R97" i="3"/>
  <c r="AF96" i="2"/>
  <c r="F96" i="3"/>
  <c r="G97" i="3"/>
  <c r="K97" i="3"/>
  <c r="M98" i="3" s="1"/>
  <c r="C98" i="3"/>
  <c r="P98" i="3"/>
  <c r="D98" i="3"/>
  <c r="Z98" i="3"/>
  <c r="M99" i="3"/>
  <c r="L100" i="3"/>
  <c r="M100" i="3"/>
  <c r="L101" i="3"/>
  <c r="M101" i="3"/>
  <c r="I96" i="3"/>
  <c r="J95" i="3"/>
  <c r="B95" i="3"/>
  <c r="X95" i="3" s="1"/>
  <c r="B96" i="3"/>
  <c r="G96" i="3"/>
  <c r="G95" i="3"/>
  <c r="AC96" i="2"/>
  <c r="Z95" i="2"/>
  <c r="AB95" i="2"/>
  <c r="AA95" i="2"/>
  <c r="AA96" i="2"/>
  <c r="Z96" i="2"/>
  <c r="E93" i="3"/>
  <c r="G94" i="3" s="1"/>
  <c r="H93" i="3"/>
  <c r="N93" i="3"/>
  <c r="O93" i="3"/>
  <c r="S93" i="3"/>
  <c r="W93" i="3"/>
  <c r="X94" i="2"/>
  <c r="B94" i="3" s="1"/>
  <c r="C97" i="3" l="1"/>
  <c r="X96" i="3"/>
  <c r="P94" i="3"/>
  <c r="X94" i="3"/>
  <c r="R96" i="3"/>
  <c r="U101" i="3"/>
  <c r="V101" i="3"/>
  <c r="L102" i="3"/>
  <c r="Q93" i="3"/>
  <c r="T95" i="3"/>
  <c r="L98" i="3"/>
  <c r="D97" i="3"/>
  <c r="K96" i="3"/>
  <c r="M97" i="3" s="1"/>
  <c r="R95" i="3"/>
  <c r="K95" i="3"/>
  <c r="F94" i="3"/>
  <c r="U97" i="3"/>
  <c r="V97" i="3"/>
  <c r="V98" i="3"/>
  <c r="U98" i="3"/>
  <c r="J94" i="3"/>
  <c r="I94" i="3"/>
  <c r="C95" i="3"/>
  <c r="Z95" i="3"/>
  <c r="P95" i="3"/>
  <c r="T94" i="3"/>
  <c r="D95" i="3"/>
  <c r="K94" i="3"/>
  <c r="L95" i="3" s="1"/>
  <c r="U96" i="3"/>
  <c r="D96" i="3"/>
  <c r="Z96" i="3"/>
  <c r="C96" i="3"/>
  <c r="P96" i="3"/>
  <c r="Z94" i="3"/>
  <c r="V95" i="3"/>
  <c r="U95" i="3"/>
  <c r="T96" i="3"/>
  <c r="R94" i="3"/>
  <c r="Y94" i="2"/>
  <c r="AF95" i="2" s="1"/>
  <c r="AC95" i="2"/>
  <c r="E92" i="3"/>
  <c r="G93" i="3" s="1"/>
  <c r="H92" i="3"/>
  <c r="I93" i="3" s="1"/>
  <c r="N92" i="3"/>
  <c r="O92" i="3"/>
  <c r="S92" i="3"/>
  <c r="W92" i="3"/>
  <c r="AD92" i="2"/>
  <c r="AE92" i="2"/>
  <c r="Q92" i="3" l="1"/>
  <c r="M95" i="3"/>
  <c r="L96" i="3"/>
  <c r="M96" i="3"/>
  <c r="V96" i="3"/>
  <c r="L97" i="3"/>
  <c r="J93" i="3"/>
  <c r="AB94" i="2"/>
  <c r="AA94" i="2"/>
  <c r="V94" i="3"/>
  <c r="U94" i="3"/>
  <c r="Z94" i="2"/>
  <c r="F93" i="3"/>
  <c r="X91" i="2"/>
  <c r="B91" i="3" s="1"/>
  <c r="E91" i="3"/>
  <c r="H91" i="3"/>
  <c r="N91" i="3"/>
  <c r="O91" i="3"/>
  <c r="S91" i="3"/>
  <c r="W91" i="3"/>
  <c r="AD91" i="2"/>
  <c r="AE91" i="2"/>
  <c r="X91" i="3" l="1"/>
  <c r="Q91" i="3"/>
  <c r="R91" i="3" s="1"/>
  <c r="G92" i="3"/>
  <c r="F92" i="3"/>
  <c r="I92" i="3"/>
  <c r="J92" i="3"/>
  <c r="P91" i="3"/>
  <c r="Z91" i="3"/>
  <c r="T91" i="3"/>
  <c r="K91" i="3"/>
  <c r="E90" i="3"/>
  <c r="H90" i="3"/>
  <c r="N90" i="3"/>
  <c r="O90" i="3"/>
  <c r="Q90" i="3"/>
  <c r="S90" i="3"/>
  <c r="W90" i="3"/>
  <c r="G91" i="3" l="1"/>
  <c r="J91" i="3"/>
  <c r="I91" i="3"/>
  <c r="F91" i="3"/>
  <c r="V91" i="3"/>
  <c r="U91" i="3"/>
  <c r="AD90" i="2"/>
  <c r="AE90" i="2"/>
  <c r="E88" i="3" l="1"/>
  <c r="H88" i="3"/>
  <c r="N88" i="3"/>
  <c r="O88" i="3"/>
  <c r="S88" i="3"/>
  <c r="W88" i="3"/>
  <c r="E89" i="3"/>
  <c r="H89" i="3"/>
  <c r="N89" i="3"/>
  <c r="O89" i="3"/>
  <c r="Q89" i="3"/>
  <c r="S89" i="3"/>
  <c r="W89" i="3"/>
  <c r="AD88" i="2"/>
  <c r="AE88" i="2"/>
  <c r="AD89" i="2"/>
  <c r="AE89" i="2"/>
  <c r="Q88" i="3" l="1"/>
  <c r="I89" i="3"/>
  <c r="J89" i="3"/>
  <c r="I90" i="3"/>
  <c r="J90" i="3"/>
  <c r="F89" i="3"/>
  <c r="G90" i="3"/>
  <c r="F90" i="3"/>
  <c r="G89" i="3"/>
  <c r="E86" i="3"/>
  <c r="H86" i="3"/>
  <c r="N86" i="3"/>
  <c r="Q86" i="3" s="1"/>
  <c r="O86" i="3"/>
  <c r="S86" i="3"/>
  <c r="W86" i="3"/>
  <c r="E87" i="3"/>
  <c r="G87" i="3" s="1"/>
  <c r="H87" i="3"/>
  <c r="J87" i="3" s="1"/>
  <c r="N87" i="3"/>
  <c r="O87" i="3"/>
  <c r="Q87" i="3"/>
  <c r="S87" i="3"/>
  <c r="W87" i="3"/>
  <c r="AD86" i="2"/>
  <c r="AE86" i="2"/>
  <c r="AD87" i="2"/>
  <c r="AE87" i="2"/>
  <c r="F87" i="3" l="1"/>
  <c r="G88" i="3"/>
  <c r="F88" i="3"/>
  <c r="J88" i="3"/>
  <c r="I88" i="3"/>
  <c r="I87" i="3"/>
  <c r="E84" i="3"/>
  <c r="G85" i="3" s="1"/>
  <c r="H84" i="3"/>
  <c r="N84" i="3"/>
  <c r="O84" i="3"/>
  <c r="S84" i="3"/>
  <c r="W84" i="3"/>
  <c r="E85" i="3"/>
  <c r="F86" i="3" s="1"/>
  <c r="H85" i="3"/>
  <c r="I86" i="3" s="1"/>
  <c r="N85" i="3"/>
  <c r="O85" i="3"/>
  <c r="S85" i="3"/>
  <c r="W85" i="3"/>
  <c r="AD84" i="2"/>
  <c r="AE84" i="2"/>
  <c r="AD85" i="2"/>
  <c r="AE85" i="2"/>
  <c r="Q85" i="3" l="1"/>
  <c r="Q84" i="3"/>
  <c r="J85" i="3"/>
  <c r="F85" i="3"/>
  <c r="G86" i="3"/>
  <c r="J86" i="3"/>
  <c r="I85" i="3"/>
  <c r="E83" i="3"/>
  <c r="H83" i="3"/>
  <c r="I84" i="3" s="1"/>
  <c r="N83" i="3"/>
  <c r="O83" i="3"/>
  <c r="S83" i="3"/>
  <c r="W83" i="3"/>
  <c r="AD83" i="2"/>
  <c r="AE83" i="2"/>
  <c r="G84" i="3" l="1"/>
  <c r="F84" i="3"/>
  <c r="J84" i="3"/>
  <c r="Q83" i="3"/>
  <c r="E82" i="3"/>
  <c r="H82" i="3"/>
  <c r="J83" i="3" s="1"/>
  <c r="N82" i="3"/>
  <c r="O82" i="3"/>
  <c r="S82" i="3"/>
  <c r="W82" i="3"/>
  <c r="AD82" i="2"/>
  <c r="AE82" i="2"/>
  <c r="Q82" i="3" l="1"/>
  <c r="I83" i="3"/>
  <c r="G83" i="3"/>
  <c r="F83" i="3"/>
  <c r="E81" i="3"/>
  <c r="F82" i="3" s="1"/>
  <c r="H81" i="3"/>
  <c r="N81" i="3"/>
  <c r="O81" i="3"/>
  <c r="S81" i="3"/>
  <c r="W81" i="3"/>
  <c r="AD81" i="2"/>
  <c r="AE81" i="2"/>
  <c r="Q81" i="3" l="1"/>
  <c r="G82" i="3"/>
  <c r="I82" i="3"/>
  <c r="J82" i="3"/>
  <c r="E80" i="3"/>
  <c r="H80" i="3"/>
  <c r="J81" i="3" s="1"/>
  <c r="N80" i="3"/>
  <c r="O80" i="3"/>
  <c r="S80" i="3"/>
  <c r="W80" i="3"/>
  <c r="AD80" i="2"/>
  <c r="AE80" i="2"/>
  <c r="I81" i="3" l="1"/>
  <c r="G81" i="3"/>
  <c r="F81" i="3"/>
  <c r="Q80" i="3"/>
  <c r="E79" i="3"/>
  <c r="H79" i="3"/>
  <c r="N79" i="3"/>
  <c r="O79" i="3"/>
  <c r="S79" i="3"/>
  <c r="W79" i="3"/>
  <c r="AD79" i="2"/>
  <c r="AE79" i="2"/>
  <c r="I80" i="3" l="1"/>
  <c r="G80" i="3"/>
  <c r="J80" i="3"/>
  <c r="F80" i="3"/>
  <c r="Q79" i="3"/>
  <c r="E78" i="3"/>
  <c r="F79" i="3" s="1"/>
  <c r="H78" i="3"/>
  <c r="N78" i="3"/>
  <c r="O78" i="3"/>
  <c r="S78" i="3"/>
  <c r="W78" i="3"/>
  <c r="AD78" i="2"/>
  <c r="AE78" i="2"/>
  <c r="G79" i="3" l="1"/>
  <c r="J79" i="3"/>
  <c r="I79" i="3"/>
  <c r="Q78" i="3"/>
  <c r="W77" i="3"/>
  <c r="S77" i="3"/>
  <c r="O77" i="3"/>
  <c r="N77" i="3"/>
  <c r="Q77" i="3" s="1"/>
  <c r="E77" i="3"/>
  <c r="G78" i="3" s="1"/>
  <c r="H77" i="3"/>
  <c r="J78" i="3" s="1"/>
  <c r="AD76" i="2"/>
  <c r="AE76" i="2"/>
  <c r="AD77" i="2"/>
  <c r="AE77" i="2"/>
  <c r="I78" i="3" l="1"/>
  <c r="F78" i="3"/>
  <c r="E76" i="3"/>
  <c r="H76" i="3"/>
  <c r="I77" i="3" s="1"/>
  <c r="N76" i="3"/>
  <c r="O76" i="3"/>
  <c r="S76" i="3"/>
  <c r="W76" i="3"/>
  <c r="Q76" i="3" l="1"/>
  <c r="F77" i="3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H74" i="3"/>
  <c r="N74" i="3"/>
  <c r="O74" i="3"/>
  <c r="S74" i="3"/>
  <c r="W74" i="3"/>
  <c r="AE73" i="2"/>
  <c r="AE74" i="2"/>
  <c r="AD73" i="2"/>
  <c r="AD74" i="2"/>
  <c r="I74" i="3" l="1"/>
  <c r="J74" i="3"/>
  <c r="F74" i="3"/>
  <c r="Q74" i="3"/>
  <c r="Q73" i="3"/>
  <c r="I75" i="3"/>
  <c r="J75" i="3"/>
  <c r="F75" i="3"/>
  <c r="G74" i="3"/>
  <c r="W72" i="3"/>
  <c r="S72" i="3"/>
  <c r="O72" i="3"/>
  <c r="N72" i="3"/>
  <c r="X73" i="2"/>
  <c r="B73" i="3" s="1"/>
  <c r="X73" i="3" s="1"/>
  <c r="X74" i="2"/>
  <c r="X75" i="2"/>
  <c r="B75" i="3" s="1"/>
  <c r="X75" i="3" s="1"/>
  <c r="X76" i="2"/>
  <c r="X77" i="2"/>
  <c r="X78" i="2"/>
  <c r="B78" i="3" s="1"/>
  <c r="X78" i="3" s="1"/>
  <c r="X79" i="2"/>
  <c r="B79" i="3" s="1"/>
  <c r="X79" i="3" s="1"/>
  <c r="X80" i="2"/>
  <c r="B80" i="3" s="1"/>
  <c r="X80" i="3" s="1"/>
  <c r="X81" i="2"/>
  <c r="X82" i="2"/>
  <c r="X83" i="2"/>
  <c r="B83" i="3" s="1"/>
  <c r="X83" i="3" s="1"/>
  <c r="X84" i="2"/>
  <c r="B84" i="3" s="1"/>
  <c r="X84" i="3" s="1"/>
  <c r="X85" i="2"/>
  <c r="X86" i="2"/>
  <c r="B86" i="3" s="1"/>
  <c r="X86" i="3" s="1"/>
  <c r="X87" i="2"/>
  <c r="X88" i="2"/>
  <c r="B88" i="3" s="1"/>
  <c r="X88" i="3" s="1"/>
  <c r="X89" i="2"/>
  <c r="X90" i="2"/>
  <c r="B90" i="3" s="1"/>
  <c r="X90" i="3" s="1"/>
  <c r="X92" i="2"/>
  <c r="B92" i="3" s="1"/>
  <c r="X92" i="3" s="1"/>
  <c r="X93" i="2"/>
  <c r="X72" i="2"/>
  <c r="Y72" i="2" s="1"/>
  <c r="AD72" i="2"/>
  <c r="AE72" i="2"/>
  <c r="E72" i="3"/>
  <c r="G73" i="3" s="1"/>
  <c r="H72" i="3"/>
  <c r="I73" i="3" s="1"/>
  <c r="B93" i="3" l="1"/>
  <c r="X93" i="3" s="1"/>
  <c r="AC93" i="2"/>
  <c r="AC94" i="2"/>
  <c r="P93" i="3"/>
  <c r="Z93" i="3"/>
  <c r="D93" i="3"/>
  <c r="K93" i="3"/>
  <c r="R93" i="3"/>
  <c r="Y93" i="2"/>
  <c r="AB93" i="2" s="1"/>
  <c r="Y89" i="2"/>
  <c r="AB89" i="2" s="1"/>
  <c r="B89" i="3"/>
  <c r="T88" i="3"/>
  <c r="P88" i="3"/>
  <c r="Z88" i="3"/>
  <c r="R88" i="3"/>
  <c r="K88" i="3"/>
  <c r="P92" i="3"/>
  <c r="D92" i="3"/>
  <c r="Z92" i="3"/>
  <c r="T92" i="3"/>
  <c r="C92" i="3"/>
  <c r="K92" i="3"/>
  <c r="R92" i="3"/>
  <c r="C91" i="3"/>
  <c r="D91" i="3"/>
  <c r="Z90" i="3"/>
  <c r="P90" i="3"/>
  <c r="T90" i="3"/>
  <c r="R90" i="3"/>
  <c r="K90" i="3"/>
  <c r="Y92" i="2"/>
  <c r="AC92" i="2"/>
  <c r="Y91" i="2"/>
  <c r="AA91" i="2" s="1"/>
  <c r="AC91" i="2"/>
  <c r="Y90" i="2"/>
  <c r="AB90" i="2" s="1"/>
  <c r="AC90" i="2"/>
  <c r="Y88" i="2"/>
  <c r="AB88" i="2" s="1"/>
  <c r="AC88" i="2"/>
  <c r="AC89" i="2"/>
  <c r="Y87" i="2"/>
  <c r="Z87" i="2" s="1"/>
  <c r="B87" i="3"/>
  <c r="P86" i="3"/>
  <c r="Z86" i="3"/>
  <c r="R86" i="3"/>
  <c r="T86" i="3"/>
  <c r="K86" i="3"/>
  <c r="Y86" i="2"/>
  <c r="Z86" i="2" s="1"/>
  <c r="AC86" i="2"/>
  <c r="AC87" i="2"/>
  <c r="Y85" i="2"/>
  <c r="AB85" i="2" s="1"/>
  <c r="B85" i="3"/>
  <c r="C84" i="3"/>
  <c r="Z84" i="3"/>
  <c r="D84" i="3"/>
  <c r="P84" i="3"/>
  <c r="T84" i="3"/>
  <c r="R84" i="3"/>
  <c r="K84" i="3"/>
  <c r="Y84" i="2"/>
  <c r="Z84" i="2" s="1"/>
  <c r="AC84" i="2"/>
  <c r="AC85" i="2"/>
  <c r="T73" i="3"/>
  <c r="K73" i="3"/>
  <c r="Z73" i="3"/>
  <c r="AC82" i="2"/>
  <c r="B82" i="3"/>
  <c r="Z78" i="3"/>
  <c r="P78" i="3"/>
  <c r="T78" i="3"/>
  <c r="R78" i="3"/>
  <c r="K78" i="3"/>
  <c r="AC81" i="2"/>
  <c r="B81" i="3"/>
  <c r="X81" i="3" s="1"/>
  <c r="Y77" i="2"/>
  <c r="Z77" i="2" s="1"/>
  <c r="B77" i="3"/>
  <c r="C80" i="3"/>
  <c r="Z80" i="3"/>
  <c r="P80" i="3"/>
  <c r="R80" i="3"/>
  <c r="T80" i="3"/>
  <c r="D80" i="3"/>
  <c r="K80" i="3"/>
  <c r="R73" i="3"/>
  <c r="Z83" i="3"/>
  <c r="R83" i="3"/>
  <c r="P83" i="3"/>
  <c r="K83" i="3"/>
  <c r="T83" i="3"/>
  <c r="C79" i="3"/>
  <c r="K79" i="3"/>
  <c r="Z79" i="3"/>
  <c r="P79" i="3"/>
  <c r="R79" i="3"/>
  <c r="T79" i="3"/>
  <c r="D79" i="3"/>
  <c r="Z75" i="3"/>
  <c r="T75" i="3"/>
  <c r="P75" i="3"/>
  <c r="K75" i="3"/>
  <c r="R75" i="3"/>
  <c r="Y74" i="2"/>
  <c r="Z74" i="2" s="1"/>
  <c r="B74" i="3"/>
  <c r="P73" i="3"/>
  <c r="Y83" i="2"/>
  <c r="AB83" i="2" s="1"/>
  <c r="AC83" i="2"/>
  <c r="Y82" i="2"/>
  <c r="Z82" i="2" s="1"/>
  <c r="Y81" i="2"/>
  <c r="AA81" i="2" s="1"/>
  <c r="Y80" i="2"/>
  <c r="Z80" i="2" s="1"/>
  <c r="AC80" i="2"/>
  <c r="Y79" i="2"/>
  <c r="AB79" i="2" s="1"/>
  <c r="AC79" i="2"/>
  <c r="Y78" i="2"/>
  <c r="AB78" i="2" s="1"/>
  <c r="AC78" i="2"/>
  <c r="J73" i="3"/>
  <c r="F73" i="3"/>
  <c r="Y76" i="2"/>
  <c r="AA76" i="2" s="1"/>
  <c r="AC76" i="2"/>
  <c r="AC77" i="2"/>
  <c r="B76" i="3"/>
  <c r="Y75" i="2"/>
  <c r="AA75" i="2" s="1"/>
  <c r="AC75" i="2"/>
  <c r="Y73" i="2"/>
  <c r="Z73" i="2" s="1"/>
  <c r="AC73" i="2"/>
  <c r="AC74" i="2"/>
  <c r="Z93" i="2"/>
  <c r="AA93" i="2"/>
  <c r="AA88" i="2"/>
  <c r="AB74" i="2"/>
  <c r="AB91" i="2"/>
  <c r="Q72" i="3"/>
  <c r="AB72" i="2"/>
  <c r="AA72" i="2"/>
  <c r="Z72" i="2"/>
  <c r="B72" i="3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F92" i="2" l="1"/>
  <c r="P76" i="3"/>
  <c r="X76" i="3"/>
  <c r="D78" i="3"/>
  <c r="X77" i="3"/>
  <c r="C86" i="3"/>
  <c r="X85" i="3"/>
  <c r="D90" i="3"/>
  <c r="X89" i="3"/>
  <c r="C75" i="3"/>
  <c r="X74" i="3"/>
  <c r="C83" i="3"/>
  <c r="X82" i="3"/>
  <c r="P72" i="3"/>
  <c r="X72" i="3"/>
  <c r="C88" i="3"/>
  <c r="X87" i="3"/>
  <c r="Z78" i="2"/>
  <c r="AB76" i="2"/>
  <c r="AA86" i="2"/>
  <c r="AB75" i="2"/>
  <c r="AB80" i="2"/>
  <c r="Z90" i="2"/>
  <c r="L94" i="3"/>
  <c r="M94" i="3"/>
  <c r="AA82" i="2"/>
  <c r="C93" i="3"/>
  <c r="C94" i="3"/>
  <c r="D94" i="3"/>
  <c r="AF93" i="2"/>
  <c r="AF94" i="2"/>
  <c r="T93" i="3"/>
  <c r="AA83" i="2"/>
  <c r="AB87" i="2"/>
  <c r="AA80" i="2"/>
  <c r="AA92" i="2"/>
  <c r="Z76" i="2"/>
  <c r="Z89" i="2"/>
  <c r="C90" i="3"/>
  <c r="U93" i="3"/>
  <c r="V93" i="3"/>
  <c r="M93" i="3"/>
  <c r="L93" i="3"/>
  <c r="AB86" i="2"/>
  <c r="AA87" i="2"/>
  <c r="Z92" i="2"/>
  <c r="Z85" i="2"/>
  <c r="D88" i="3"/>
  <c r="AB92" i="2"/>
  <c r="Z88" i="2"/>
  <c r="AA85" i="2"/>
  <c r="U88" i="3"/>
  <c r="V88" i="3"/>
  <c r="U92" i="3"/>
  <c r="V92" i="3"/>
  <c r="L92" i="3"/>
  <c r="M92" i="3"/>
  <c r="AA89" i="2"/>
  <c r="V90" i="3"/>
  <c r="U90" i="3"/>
  <c r="L91" i="3"/>
  <c r="M91" i="3"/>
  <c r="C89" i="3"/>
  <c r="D89" i="3"/>
  <c r="P89" i="3"/>
  <c r="Z89" i="3"/>
  <c r="T89" i="3"/>
  <c r="K89" i="3"/>
  <c r="L90" i="3" s="1"/>
  <c r="R89" i="3"/>
  <c r="Z91" i="2"/>
  <c r="AF91" i="2"/>
  <c r="AA90" i="2"/>
  <c r="AF90" i="2"/>
  <c r="AF88" i="2"/>
  <c r="AF89" i="2"/>
  <c r="D83" i="3"/>
  <c r="D86" i="3"/>
  <c r="V86" i="3"/>
  <c r="U86" i="3"/>
  <c r="C87" i="3"/>
  <c r="P87" i="3"/>
  <c r="D87" i="3"/>
  <c r="Z87" i="3"/>
  <c r="R87" i="3"/>
  <c r="T87" i="3"/>
  <c r="K87" i="3"/>
  <c r="L88" i="3" s="1"/>
  <c r="AB84" i="2"/>
  <c r="C78" i="3"/>
  <c r="AF87" i="2"/>
  <c r="AF86" i="2"/>
  <c r="AB82" i="2"/>
  <c r="AA79" i="2"/>
  <c r="AA84" i="2"/>
  <c r="AF74" i="2"/>
  <c r="AF80" i="2"/>
  <c r="U79" i="3"/>
  <c r="V79" i="3"/>
  <c r="U83" i="3"/>
  <c r="V83" i="3"/>
  <c r="V84" i="3"/>
  <c r="U84" i="3"/>
  <c r="M84" i="3"/>
  <c r="L84" i="3"/>
  <c r="C85" i="3"/>
  <c r="Z85" i="3"/>
  <c r="P85" i="3"/>
  <c r="T85" i="3"/>
  <c r="D85" i="3"/>
  <c r="R85" i="3"/>
  <c r="K85" i="3"/>
  <c r="M86" i="3" s="1"/>
  <c r="V73" i="3"/>
  <c r="U73" i="3"/>
  <c r="AF73" i="2"/>
  <c r="AA73" i="2"/>
  <c r="V80" i="3"/>
  <c r="U80" i="3"/>
  <c r="U78" i="3"/>
  <c r="V78" i="3"/>
  <c r="AB73" i="2"/>
  <c r="U75" i="3"/>
  <c r="V75" i="3"/>
  <c r="AF84" i="2"/>
  <c r="AF85" i="2"/>
  <c r="AA77" i="2"/>
  <c r="AA74" i="2"/>
  <c r="AF82" i="2"/>
  <c r="D75" i="3"/>
  <c r="R74" i="3"/>
  <c r="M80" i="3"/>
  <c r="L80" i="3"/>
  <c r="C81" i="3"/>
  <c r="D81" i="3"/>
  <c r="T81" i="3"/>
  <c r="Z81" i="3"/>
  <c r="R81" i="3"/>
  <c r="K81" i="3"/>
  <c r="P81" i="3"/>
  <c r="C82" i="3"/>
  <c r="Z82" i="3"/>
  <c r="P82" i="3"/>
  <c r="T82" i="3"/>
  <c r="K82" i="3"/>
  <c r="V82" i="3" s="1"/>
  <c r="R82" i="3"/>
  <c r="D82" i="3"/>
  <c r="L79" i="3"/>
  <c r="M79" i="3"/>
  <c r="AB77" i="2"/>
  <c r="T74" i="3"/>
  <c r="Z74" i="3"/>
  <c r="K74" i="3"/>
  <c r="C74" i="3"/>
  <c r="D74" i="3"/>
  <c r="P74" i="3"/>
  <c r="P77" i="3"/>
  <c r="Z77" i="3"/>
  <c r="K77" i="3"/>
  <c r="R77" i="3"/>
  <c r="T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T76" i="3"/>
  <c r="AF77" i="2"/>
  <c r="AF76" i="2"/>
  <c r="Z75" i="2"/>
  <c r="AF75" i="2"/>
  <c r="R72" i="3"/>
  <c r="B71" i="3"/>
  <c r="AC72" i="2"/>
  <c r="G72" i="3"/>
  <c r="T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K71" i="3" l="1"/>
  <c r="X71" i="3"/>
  <c r="M88" i="3"/>
  <c r="U89" i="3"/>
  <c r="V89" i="3"/>
  <c r="L89" i="3"/>
  <c r="M89" i="3"/>
  <c r="M90" i="3"/>
  <c r="V87" i="3"/>
  <c r="U87" i="3"/>
  <c r="L87" i="3"/>
  <c r="M87" i="3"/>
  <c r="L86" i="3"/>
  <c r="V72" i="3"/>
  <c r="U72" i="3"/>
  <c r="M78" i="3"/>
  <c r="V77" i="3"/>
  <c r="U77" i="3"/>
  <c r="V81" i="3"/>
  <c r="U81" i="3"/>
  <c r="V85" i="3"/>
  <c r="U85" i="3"/>
  <c r="L85" i="3"/>
  <c r="M85" i="3"/>
  <c r="U74" i="3"/>
  <c r="V74" i="3"/>
  <c r="M75" i="3"/>
  <c r="U82" i="3"/>
  <c r="L78" i="3"/>
  <c r="U71" i="3"/>
  <c r="V71" i="3"/>
  <c r="V76" i="3"/>
  <c r="U76" i="3"/>
  <c r="P71" i="3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B70" i="3"/>
  <c r="B69" i="3"/>
  <c r="X69" i="3" s="1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AE67" i="2" s="1"/>
  <c r="W67" i="2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52" i="2"/>
  <c r="AE60" i="2"/>
  <c r="W68" i="3"/>
  <c r="S68" i="3"/>
  <c r="O68" i="3"/>
  <c r="N68" i="3"/>
  <c r="H68" i="3"/>
  <c r="X68" i="2"/>
  <c r="T70" i="3" l="1"/>
  <c r="X70" i="3"/>
  <c r="AE49" i="2"/>
  <c r="AE68" i="2"/>
  <c r="AE66" i="2"/>
  <c r="AE58" i="2"/>
  <c r="AE62" i="2"/>
  <c r="AE54" i="2"/>
  <c r="AE65" i="2"/>
  <c r="AE63" i="2"/>
  <c r="AE59" i="2"/>
  <c r="AE55" i="2"/>
  <c r="AE51" i="2"/>
  <c r="J69" i="3"/>
  <c r="R69" i="3"/>
  <c r="Q68" i="3"/>
  <c r="P70" i="3"/>
  <c r="P69" i="3"/>
  <c r="AE48" i="2"/>
  <c r="AE50" i="2"/>
  <c r="K69" i="3"/>
  <c r="Z70" i="3"/>
  <c r="E68" i="3"/>
  <c r="AD68" i="2"/>
  <c r="AE64" i="2"/>
  <c r="AE56" i="2"/>
  <c r="K70" i="3"/>
  <c r="C70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P68" i="3" l="1"/>
  <c r="X68" i="3"/>
  <c r="G69" i="3"/>
  <c r="V69" i="3"/>
  <c r="U69" i="3"/>
  <c r="M71" i="3"/>
  <c r="U70" i="3"/>
  <c r="V70" i="3"/>
  <c r="M70" i="3"/>
  <c r="F69" i="3"/>
  <c r="K68" i="3"/>
  <c r="U68" i="3" s="1"/>
  <c r="L71" i="3"/>
  <c r="L70" i="3"/>
  <c r="C69" i="3"/>
  <c r="AA68" i="2"/>
  <c r="Z68" i="2"/>
  <c r="D69" i="3"/>
  <c r="AB68" i="2"/>
  <c r="Z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E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E65" i="3"/>
  <c r="H65" i="3"/>
  <c r="E66" i="3"/>
  <c r="H66" i="3"/>
  <c r="E67" i="3"/>
  <c r="H67" i="3"/>
  <c r="H2" i="3"/>
  <c r="E2" i="3"/>
  <c r="G3" i="3" s="1"/>
  <c r="X33" i="2"/>
  <c r="G25" i="3" l="1"/>
  <c r="G23" i="3"/>
  <c r="G21" i="3"/>
  <c r="G64" i="3"/>
  <c r="G60" i="3"/>
  <c r="G54" i="3"/>
  <c r="G48" i="3"/>
  <c r="G44" i="3"/>
  <c r="G40" i="3"/>
  <c r="G36" i="3"/>
  <c r="G34" i="3"/>
  <c r="G30" i="3"/>
  <c r="G62" i="3"/>
  <c r="G56" i="3"/>
  <c r="G50" i="3"/>
  <c r="G46" i="3"/>
  <c r="G38" i="3"/>
  <c r="V68" i="3"/>
  <c r="G66" i="3"/>
  <c r="G58" i="3"/>
  <c r="G52" i="3"/>
  <c r="G42" i="3"/>
  <c r="G32" i="3"/>
  <c r="G28" i="3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K33" i="3" l="1"/>
  <c r="U33" i="3" s="1"/>
  <c r="X33" i="3"/>
  <c r="V33" i="3"/>
  <c r="P33" i="3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Z33" i="3"/>
  <c r="T33" i="3"/>
  <c r="B22" i="3"/>
  <c r="B14" i="3"/>
  <c r="K14" i="3" s="1"/>
  <c r="B6" i="3"/>
  <c r="Z6" i="3" s="1"/>
  <c r="B2" i="3"/>
  <c r="Z2" i="3" s="1"/>
  <c r="B58" i="3"/>
  <c r="X58" i="3" s="1"/>
  <c r="B29" i="3"/>
  <c r="X29" i="3" s="1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B18" i="3"/>
  <c r="K18" i="3" s="1"/>
  <c r="B10" i="3"/>
  <c r="B62" i="3"/>
  <c r="X62" i="3" s="1"/>
  <c r="B46" i="3"/>
  <c r="X46" i="3" s="1"/>
  <c r="B42" i="3"/>
  <c r="X42" i="3" s="1"/>
  <c r="B34" i="3"/>
  <c r="B25" i="3"/>
  <c r="Z25" i="3" s="1"/>
  <c r="B17" i="3"/>
  <c r="K17" i="3" s="1"/>
  <c r="B9" i="3"/>
  <c r="B27" i="3"/>
  <c r="X27" i="3" s="1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Y48" i="2"/>
  <c r="B48" i="3"/>
  <c r="Y40" i="2"/>
  <c r="B40" i="3"/>
  <c r="Y31" i="2"/>
  <c r="B31" i="3"/>
  <c r="Y67" i="2"/>
  <c r="B67" i="3"/>
  <c r="Y63" i="2"/>
  <c r="B63" i="3"/>
  <c r="Y59" i="2"/>
  <c r="B59" i="3"/>
  <c r="Y55" i="2"/>
  <c r="B55" i="3"/>
  <c r="Y51" i="2"/>
  <c r="B51" i="3"/>
  <c r="Y47" i="2"/>
  <c r="B47" i="3"/>
  <c r="Y43" i="2"/>
  <c r="B43" i="3"/>
  <c r="Y39" i="2"/>
  <c r="B39" i="3"/>
  <c r="Y35" i="2"/>
  <c r="B35" i="3"/>
  <c r="Y30" i="2"/>
  <c r="B30" i="3"/>
  <c r="X30" i="3" s="1"/>
  <c r="Y42" i="2"/>
  <c r="Y56" i="2"/>
  <c r="B56" i="3"/>
  <c r="Y44" i="2"/>
  <c r="B44" i="3"/>
  <c r="Y19" i="2"/>
  <c r="B19" i="3"/>
  <c r="Y66" i="2"/>
  <c r="B66" i="3"/>
  <c r="Y54" i="2"/>
  <c r="B54" i="3"/>
  <c r="Y50" i="2"/>
  <c r="B50" i="3"/>
  <c r="Y38" i="2"/>
  <c r="B38" i="3"/>
  <c r="Y62" i="2"/>
  <c r="Y34" i="2"/>
  <c r="Y64" i="2"/>
  <c r="B64" i="3"/>
  <c r="Y52" i="2"/>
  <c r="B52" i="3"/>
  <c r="Y36" i="2"/>
  <c r="B36" i="3"/>
  <c r="Y65" i="2"/>
  <c r="B65" i="3"/>
  <c r="Y61" i="2"/>
  <c r="B61" i="3"/>
  <c r="Y57" i="2"/>
  <c r="B57" i="3"/>
  <c r="Y53" i="2"/>
  <c r="B53" i="3"/>
  <c r="X53" i="3" s="1"/>
  <c r="Y49" i="2"/>
  <c r="B49" i="3"/>
  <c r="Y45" i="2"/>
  <c r="B45" i="3"/>
  <c r="Y41" i="2"/>
  <c r="B41" i="3"/>
  <c r="Y37" i="2"/>
  <c r="B37" i="3"/>
  <c r="Y32" i="2"/>
  <c r="B32" i="3"/>
  <c r="Y28" i="2"/>
  <c r="B28" i="3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P28" i="3" l="1"/>
  <c r="X28" i="3"/>
  <c r="P45" i="3"/>
  <c r="X45" i="3"/>
  <c r="P36" i="3"/>
  <c r="X36" i="3"/>
  <c r="P38" i="3"/>
  <c r="X38" i="3"/>
  <c r="P35" i="3"/>
  <c r="X35" i="3"/>
  <c r="P43" i="3"/>
  <c r="X43" i="3"/>
  <c r="P51" i="3"/>
  <c r="X51" i="3"/>
  <c r="P59" i="3"/>
  <c r="X59" i="3"/>
  <c r="P67" i="3"/>
  <c r="X67" i="3"/>
  <c r="P40" i="3"/>
  <c r="X40" i="3"/>
  <c r="P60" i="3"/>
  <c r="X60" i="3"/>
  <c r="P26" i="3"/>
  <c r="X26" i="3"/>
  <c r="P64" i="3"/>
  <c r="X64" i="3"/>
  <c r="P56" i="3"/>
  <c r="X56" i="3"/>
  <c r="P41" i="3"/>
  <c r="X41" i="3"/>
  <c r="P65" i="3"/>
  <c r="X65" i="3"/>
  <c r="P66" i="3"/>
  <c r="X66" i="3"/>
  <c r="P37" i="3"/>
  <c r="X37" i="3"/>
  <c r="P61" i="3"/>
  <c r="X61" i="3"/>
  <c r="P54" i="3"/>
  <c r="X54" i="3"/>
  <c r="P32" i="3"/>
  <c r="X32" i="3"/>
  <c r="P49" i="3"/>
  <c r="X49" i="3"/>
  <c r="P57" i="3"/>
  <c r="X57" i="3"/>
  <c r="P52" i="3"/>
  <c r="X52" i="3"/>
  <c r="P50" i="3"/>
  <c r="X50" i="3"/>
  <c r="P44" i="3"/>
  <c r="X44" i="3"/>
  <c r="P39" i="3"/>
  <c r="X39" i="3"/>
  <c r="P47" i="3"/>
  <c r="X47" i="3"/>
  <c r="P55" i="3"/>
  <c r="X55" i="3"/>
  <c r="P63" i="3"/>
  <c r="X63" i="3"/>
  <c r="P31" i="3"/>
  <c r="X31" i="3"/>
  <c r="P48" i="3"/>
  <c r="X48" i="3"/>
  <c r="P34" i="3"/>
  <c r="X34" i="3"/>
  <c r="U23" i="3"/>
  <c r="V23" i="3"/>
  <c r="R53" i="3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K26" i="3"/>
  <c r="U26" i="3" s="1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D6" i="3"/>
  <c r="K21" i="3"/>
  <c r="D20" i="3"/>
  <c r="Z58" i="3"/>
  <c r="D27" i="3"/>
  <c r="K6" i="3"/>
  <c r="Z15" i="3"/>
  <c r="Z24" i="3"/>
  <c r="C25" i="3"/>
  <c r="K34" i="3"/>
  <c r="Z7" i="3"/>
  <c r="D11" i="3"/>
  <c r="D25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R27" i="3"/>
  <c r="Z18" i="3"/>
  <c r="R29" i="3"/>
  <c r="Z4" i="3"/>
  <c r="D12" i="3"/>
  <c r="Z20" i="3"/>
  <c r="T46" i="3"/>
  <c r="K29" i="3"/>
  <c r="C34" i="3"/>
  <c r="K58" i="3"/>
  <c r="K62" i="3"/>
  <c r="K27" i="3"/>
  <c r="V27" i="3" s="1"/>
  <c r="Z14" i="3"/>
  <c r="D15" i="3"/>
  <c r="Z27" i="3"/>
  <c r="T34" i="3"/>
  <c r="D29" i="3"/>
  <c r="D46" i="3"/>
  <c r="D62" i="3"/>
  <c r="T29" i="3"/>
  <c r="D34" i="3"/>
  <c r="K46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K52" i="3"/>
  <c r="D52" i="3"/>
  <c r="C52" i="3"/>
  <c r="T52" i="3"/>
  <c r="R52" i="3"/>
  <c r="D48" i="3"/>
  <c r="C48" i="3"/>
  <c r="Z48" i="3"/>
  <c r="K48" i="3"/>
  <c r="R48" i="3"/>
  <c r="T48" i="3"/>
  <c r="Z32" i="3"/>
  <c r="D32" i="3"/>
  <c r="C32" i="3"/>
  <c r="K32" i="3"/>
  <c r="T32" i="3"/>
  <c r="R32" i="3"/>
  <c r="D33" i="3"/>
  <c r="C33" i="3"/>
  <c r="Z41" i="3"/>
  <c r="D41" i="3"/>
  <c r="C41" i="3"/>
  <c r="K41" i="3"/>
  <c r="T41" i="3"/>
  <c r="Z49" i="3"/>
  <c r="D49" i="3"/>
  <c r="C49" i="3"/>
  <c r="K49" i="3"/>
  <c r="T49" i="3"/>
  <c r="Z57" i="3"/>
  <c r="D57" i="3"/>
  <c r="C57" i="3"/>
  <c r="K57" i="3"/>
  <c r="T57" i="3"/>
  <c r="Z65" i="3"/>
  <c r="D65" i="3"/>
  <c r="C65" i="3"/>
  <c r="K65" i="3"/>
  <c r="T65" i="3"/>
  <c r="Z38" i="3"/>
  <c r="D38" i="3"/>
  <c r="C38" i="3"/>
  <c r="K38" i="3"/>
  <c r="R38" i="3"/>
  <c r="T38" i="3"/>
  <c r="D42" i="3"/>
  <c r="C46" i="3"/>
  <c r="Z50" i="3"/>
  <c r="D50" i="3"/>
  <c r="C50" i="3"/>
  <c r="K50" i="3"/>
  <c r="T50" i="3"/>
  <c r="R50" i="3"/>
  <c r="Z56" i="3"/>
  <c r="D56" i="3"/>
  <c r="C56" i="3"/>
  <c r="K56" i="3"/>
  <c r="T56" i="3"/>
  <c r="R56" i="3"/>
  <c r="R65" i="3"/>
  <c r="Z30" i="3"/>
  <c r="D30" i="3"/>
  <c r="C30" i="3"/>
  <c r="K30" i="3"/>
  <c r="T30" i="3"/>
  <c r="Z39" i="3"/>
  <c r="D39" i="3"/>
  <c r="C39" i="3"/>
  <c r="K39" i="3"/>
  <c r="T39" i="3"/>
  <c r="R39" i="3"/>
  <c r="Z47" i="3"/>
  <c r="D47" i="3"/>
  <c r="C47" i="3"/>
  <c r="K47" i="3"/>
  <c r="R47" i="3"/>
  <c r="T47" i="3"/>
  <c r="Z55" i="3"/>
  <c r="D55" i="3"/>
  <c r="C55" i="3"/>
  <c r="K55" i="3"/>
  <c r="T55" i="3"/>
  <c r="R55" i="3"/>
  <c r="Z63" i="3"/>
  <c r="D63" i="3"/>
  <c r="C63" i="3"/>
  <c r="K63" i="3"/>
  <c r="R63" i="3"/>
  <c r="T63" i="3"/>
  <c r="R45" i="3"/>
  <c r="Z19" i="3"/>
  <c r="D19" i="3"/>
  <c r="K19" i="3"/>
  <c r="M18" i="3"/>
  <c r="Z36" i="3"/>
  <c r="D36" i="3"/>
  <c r="C36" i="3"/>
  <c r="K36" i="3"/>
  <c r="T36" i="3"/>
  <c r="R36" i="3"/>
  <c r="D64" i="3"/>
  <c r="C64" i="3"/>
  <c r="Z64" i="3"/>
  <c r="K64" i="3"/>
  <c r="T64" i="3"/>
  <c r="R64" i="3"/>
  <c r="C58" i="3"/>
  <c r="R49" i="3"/>
  <c r="M15" i="3"/>
  <c r="Z40" i="3"/>
  <c r="D40" i="3"/>
  <c r="C40" i="3"/>
  <c r="K40" i="3"/>
  <c r="R40" i="3"/>
  <c r="T40" i="3"/>
  <c r="Z60" i="3"/>
  <c r="K60" i="3"/>
  <c r="D60" i="3"/>
  <c r="C60" i="3"/>
  <c r="R60" i="3"/>
  <c r="T60" i="3"/>
  <c r="Z31" i="3"/>
  <c r="D31" i="3"/>
  <c r="C31" i="3"/>
  <c r="K31" i="3"/>
  <c r="R31" i="3"/>
  <c r="T31" i="3"/>
  <c r="R57" i="3"/>
  <c r="R41" i="3"/>
  <c r="Z28" i="3"/>
  <c r="D28" i="3"/>
  <c r="C28" i="3"/>
  <c r="K28" i="3"/>
  <c r="T28" i="3"/>
  <c r="R28" i="3"/>
  <c r="Z37" i="3"/>
  <c r="D37" i="3"/>
  <c r="C37" i="3"/>
  <c r="K37" i="3"/>
  <c r="R37" i="3"/>
  <c r="T37" i="3"/>
  <c r="Z45" i="3"/>
  <c r="D45" i="3"/>
  <c r="C45" i="3"/>
  <c r="K45" i="3"/>
  <c r="T45" i="3"/>
  <c r="Z53" i="3"/>
  <c r="D53" i="3"/>
  <c r="C53" i="3"/>
  <c r="K53" i="3"/>
  <c r="T53" i="3"/>
  <c r="Z61" i="3"/>
  <c r="D61" i="3"/>
  <c r="C61" i="3"/>
  <c r="K61" i="3"/>
  <c r="T61" i="3"/>
  <c r="Z54" i="3"/>
  <c r="D54" i="3"/>
  <c r="C54" i="3"/>
  <c r="K54" i="3"/>
  <c r="R54" i="3"/>
  <c r="T54" i="3"/>
  <c r="D58" i="3"/>
  <c r="Z66" i="3"/>
  <c r="D66" i="3"/>
  <c r="C66" i="3"/>
  <c r="K66" i="3"/>
  <c r="T66" i="3"/>
  <c r="R66" i="3"/>
  <c r="R61" i="3"/>
  <c r="Z44" i="3"/>
  <c r="D44" i="3"/>
  <c r="C44" i="3"/>
  <c r="K44" i="3"/>
  <c r="R44" i="3"/>
  <c r="T44" i="3"/>
  <c r="Z35" i="3"/>
  <c r="D35" i="3"/>
  <c r="C35" i="3"/>
  <c r="K35" i="3"/>
  <c r="R35" i="3"/>
  <c r="T35" i="3"/>
  <c r="Z43" i="3"/>
  <c r="D43" i="3"/>
  <c r="C43" i="3"/>
  <c r="K43" i="3"/>
  <c r="T43" i="3"/>
  <c r="R43" i="3"/>
  <c r="Z51" i="3"/>
  <c r="D51" i="3"/>
  <c r="C51" i="3"/>
  <c r="K51" i="3"/>
  <c r="R51" i="3"/>
  <c r="T51" i="3"/>
  <c r="Z59" i="3"/>
  <c r="D59" i="3"/>
  <c r="C59" i="3"/>
  <c r="K59" i="3"/>
  <c r="T59" i="3"/>
  <c r="R59" i="3"/>
  <c r="Z67" i="3"/>
  <c r="D67" i="3"/>
  <c r="C67" i="3"/>
  <c r="K67" i="3"/>
  <c r="R67" i="3"/>
  <c r="T67" i="3"/>
  <c r="U25" i="3" l="1"/>
  <c r="V25" i="3"/>
  <c r="U21" i="3"/>
  <c r="V21" i="3"/>
  <c r="L24" i="3"/>
  <c r="V24" i="3"/>
  <c r="U24" i="3"/>
  <c r="V22" i="3"/>
  <c r="U22" i="3"/>
  <c r="U20" i="3"/>
  <c r="V20" i="3"/>
  <c r="U60" i="3"/>
  <c r="V60" i="3"/>
  <c r="U50" i="3"/>
  <c r="V50" i="3"/>
  <c r="V51" i="3"/>
  <c r="U51" i="3"/>
  <c r="U40" i="3"/>
  <c r="V40" i="3"/>
  <c r="U55" i="3"/>
  <c r="V55" i="3"/>
  <c r="U30" i="3"/>
  <c r="V30" i="3"/>
  <c r="U56" i="3"/>
  <c r="V56" i="3"/>
  <c r="V41" i="3"/>
  <c r="U41" i="3"/>
  <c r="U48" i="3"/>
  <c r="V48" i="3"/>
  <c r="U46" i="3"/>
  <c r="V46" i="3"/>
  <c r="U29" i="3"/>
  <c r="V29" i="3"/>
  <c r="V43" i="3"/>
  <c r="U43" i="3"/>
  <c r="U45" i="3"/>
  <c r="V45" i="3"/>
  <c r="U47" i="3"/>
  <c r="V47" i="3"/>
  <c r="U42" i="3"/>
  <c r="V42" i="3"/>
  <c r="U59" i="3"/>
  <c r="V59" i="3"/>
  <c r="U44" i="3"/>
  <c r="V44" i="3"/>
  <c r="U66" i="3"/>
  <c r="V66" i="3"/>
  <c r="U54" i="3"/>
  <c r="V54" i="3"/>
  <c r="U53" i="3"/>
  <c r="V53" i="3"/>
  <c r="U28" i="3"/>
  <c r="V28" i="3"/>
  <c r="U36" i="3"/>
  <c r="V36" i="3"/>
  <c r="V63" i="3"/>
  <c r="U63" i="3"/>
  <c r="U38" i="3"/>
  <c r="V38" i="3"/>
  <c r="V57" i="3"/>
  <c r="U57" i="3"/>
  <c r="U32" i="3"/>
  <c r="V32" i="3"/>
  <c r="U52" i="3"/>
  <c r="V52" i="3"/>
  <c r="U62" i="3"/>
  <c r="V62" i="3"/>
  <c r="U27" i="3"/>
  <c r="V61" i="3"/>
  <c r="U61" i="3"/>
  <c r="U67" i="3"/>
  <c r="V67" i="3"/>
  <c r="V35" i="3"/>
  <c r="U35" i="3"/>
  <c r="V37" i="3"/>
  <c r="U37" i="3"/>
  <c r="V31" i="3"/>
  <c r="U31" i="3"/>
  <c r="U64" i="3"/>
  <c r="V64" i="3"/>
  <c r="V39" i="3"/>
  <c r="U39" i="3"/>
  <c r="V65" i="3"/>
  <c r="U65" i="3"/>
  <c r="V49" i="3"/>
  <c r="U49" i="3"/>
  <c r="U58" i="3"/>
  <c r="V58" i="3"/>
  <c r="U34" i="3"/>
  <c r="V34" i="3"/>
  <c r="V26" i="3"/>
  <c r="M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<sst xmlns="http://schemas.openxmlformats.org/spreadsheetml/2006/main" count="407" uniqueCount="74">
  <si>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</si>
  <si>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</si>
  <si>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</si>
  <si>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</si>
  <si>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</si>
  <si>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</si>
  <si>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</si>
  <si>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</si>
  <si>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</si>
  <si>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</si>
  <si>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</si>
  <si>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</si>
  <si>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</si>
  <si>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</si>
  <si>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</si>
  <si>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</si>
  <si>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</si>
  <si>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</si>
  <si>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</si>
  <si>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</si>
  <si>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</si>
  <si>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</si>
  <si>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</si>
  <si>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</si>
  <si>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</si>
  <si>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</si>
  <si>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</si>
  <si>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</si>
  <si>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</si>
  <si>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</si>
  <si>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</si>
  <si>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</si>
  <si>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</si>
  <si>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</si>
  <si>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</si>
  <si>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</si>
  <si>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</si>
  <si>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</si>
  <si>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</si>
  <si>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</si>
  <si>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</si>
  <si>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</si>
  <si>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</si>
  <si>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</si>
  <si>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</si>
  <si>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</si>
  <si>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</si>
  <si>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</si>
  <si>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</si>
  <si>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</si>
  <si>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</si>
  <si>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</si>
  <si>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</si>
  <si>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</si>
  <si>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</si>
  <si>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</si>
  <si>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</si>
  <si>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</si>
  <si>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</si>
  <si>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</si>
  <si>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</si>
  <si>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</si>
  <si>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</si>
  <si>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</si>
  <si>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</si>
  <si>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</si>
  <si>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</si>
  <si>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</si>
  <si>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</si>
  <si>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</si>
  <si>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</si>
  <si>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</si>
  <si>
    <t xml:space="preserve"> </t>
  </si>
  <si>
    <t>% nuovi positivi su tamponi effettuati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</si>
</sst>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  <font>
      <sz val="8"/>
      <name val="Calibri"/>
      <family val="2"/>
      <scheme val="minor"/>
    </font>
    <font>
      <sz val="11"/>
      <color rgb="FF2524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9" fontId="0" fillId="0" borderId="0" xfId="0" applyNumberFormat="1" applyFont="1"/>
    <xf numFmtId="0" fontId="0" fillId="0" borderId="0" xfId="0" applyNumberFormat="1" applyFont="1"/>
    <xf numFmtId="0" fontId="10" fillId="0" borderId="0" xfId="0" applyFont="1"/>
    <xf numFmtId="10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61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3148999716928267E-2"/>
          <c:y val="3.1982200647249194E-2"/>
          <c:w val="0.98281578384873569"/>
          <c:h val="0.9452236704635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Statistiche!$G$2:$G$106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  <c:pt idx="91">
                  <c:v>2304</c:v>
                </c:pt>
                <c:pt idx="92">
                  <c:v>1665</c:v>
                </c:pt>
                <c:pt idx="93">
                  <c:v>1740</c:v>
                </c:pt>
                <c:pt idx="94">
                  <c:v>1225</c:v>
                </c:pt>
                <c:pt idx="95">
                  <c:v>2352</c:v>
                </c:pt>
                <c:pt idx="96">
                  <c:v>8014</c:v>
                </c:pt>
                <c:pt idx="97">
                  <c:v>3031</c:v>
                </c:pt>
                <c:pt idx="98">
                  <c:v>2747</c:v>
                </c:pt>
                <c:pt idx="99">
                  <c:v>4008</c:v>
                </c:pt>
                <c:pt idx="100">
                  <c:v>2155</c:v>
                </c:pt>
                <c:pt idx="101">
                  <c:v>1401</c:v>
                </c:pt>
                <c:pt idx="102">
                  <c:v>2452</c:v>
                </c:pt>
                <c:pt idx="103">
                  <c:v>3502</c:v>
                </c:pt>
                <c:pt idx="104">
                  <c:v>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1A2-BE95-0D5DC52A5CCE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Statistiche!$J$2:$J$106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  <c:pt idx="91">
                  <c:v>269</c:v>
                </c:pt>
                <c:pt idx="92">
                  <c:v>474</c:v>
                </c:pt>
                <c:pt idx="93">
                  <c:v>174</c:v>
                </c:pt>
                <c:pt idx="94">
                  <c:v>195</c:v>
                </c:pt>
                <c:pt idx="95">
                  <c:v>236</c:v>
                </c:pt>
                <c:pt idx="96">
                  <c:v>369</c:v>
                </c:pt>
                <c:pt idx="97">
                  <c:v>274</c:v>
                </c:pt>
                <c:pt idx="98">
                  <c:v>243</c:v>
                </c:pt>
                <c:pt idx="99">
                  <c:v>194</c:v>
                </c:pt>
                <c:pt idx="100">
                  <c:v>165</c:v>
                </c:pt>
                <c:pt idx="101">
                  <c:v>179</c:v>
                </c:pt>
                <c:pt idx="102">
                  <c:v>172</c:v>
                </c:pt>
                <c:pt idx="103">
                  <c:v>195</c:v>
                </c:pt>
                <c:pt idx="104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Statistiche!$M$2:$M$106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451921132749103E-2"/>
          <c:y val="8.8288739393012822E-2"/>
          <c:w val="0.30880852796922026"/>
          <c:h val="0.47158181076879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Statistiche!$B$1</c15:sqref>
                        </c15:formulaRef>
                      </c:ext>
                    </c:extLst>
                    <c:strCache>
                      <c:ptCount val="1"/>
                      <c:pt idx="0">
                        <c:v>Tot. Positivi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Statistiche!$A$2:$A$106</c15:sqref>
                        </c15:formulaRef>
                      </c:ext>
                    </c:extLst>
                    <c:numCache>
                      <c:formatCode>m/d/yyyy</c:formatCode>
                      <c:ptCount val="10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  <c:pt idx="96">
                        <c:v>43957</c:v>
                      </c:pt>
                      <c:pt idx="97">
                        <c:v>43958</c:v>
                      </c:pt>
                      <c:pt idx="98">
                        <c:v>43959</c:v>
                      </c:pt>
                      <c:pt idx="99">
                        <c:v>43960</c:v>
                      </c:pt>
                      <c:pt idx="100">
                        <c:v>43961</c:v>
                      </c:pt>
                      <c:pt idx="101">
                        <c:v>43962</c:v>
                      </c:pt>
                      <c:pt idx="102">
                        <c:v>43963</c:v>
                      </c:pt>
                      <c:pt idx="103">
                        <c:v>43964</c:v>
                      </c:pt>
                      <c:pt idx="104">
                        <c:v>43965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Statistiche!$B$2:$B$106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16</c:v>
                      </c:pt>
                      <c:pt idx="22">
                        <c:v>74</c:v>
                      </c:pt>
                      <c:pt idx="23">
                        <c:v>141</c:v>
                      </c:pt>
                      <c:pt idx="24">
                        <c:v>221</c:v>
                      </c:pt>
                      <c:pt idx="25">
                        <c:v>322</c:v>
                      </c:pt>
                      <c:pt idx="26">
                        <c:v>400</c:v>
                      </c:pt>
                      <c:pt idx="27">
                        <c:v>650</c:v>
                      </c:pt>
                      <c:pt idx="28">
                        <c:v>888</c:v>
                      </c:pt>
                      <c:pt idx="29">
                        <c:v>1128</c:v>
                      </c:pt>
                      <c:pt idx="30">
                        <c:v>1694</c:v>
                      </c:pt>
                      <c:pt idx="31">
                        <c:v>1694</c:v>
                      </c:pt>
                      <c:pt idx="32">
                        <c:v>2263</c:v>
                      </c:pt>
                      <c:pt idx="33">
                        <c:v>2706</c:v>
                      </c:pt>
                      <c:pt idx="34">
                        <c:v>3296</c:v>
                      </c:pt>
                      <c:pt idx="35">
                        <c:v>3916</c:v>
                      </c:pt>
                      <c:pt idx="36">
                        <c:v>5061</c:v>
                      </c:pt>
                      <c:pt idx="37">
                        <c:v>6387</c:v>
                      </c:pt>
                      <c:pt idx="38">
                        <c:v>7985</c:v>
                      </c:pt>
                      <c:pt idx="39">
                        <c:v>8514</c:v>
                      </c:pt>
                      <c:pt idx="40">
                        <c:v>10590</c:v>
                      </c:pt>
                      <c:pt idx="41">
                        <c:v>12839</c:v>
                      </c:pt>
                      <c:pt idx="42">
                        <c:v>14955</c:v>
                      </c:pt>
                      <c:pt idx="43">
                        <c:v>17750</c:v>
                      </c:pt>
                      <c:pt idx="44">
                        <c:v>20603</c:v>
                      </c:pt>
                      <c:pt idx="45">
                        <c:v>23073</c:v>
                      </c:pt>
                      <c:pt idx="46">
                        <c:v>26062</c:v>
                      </c:pt>
                      <c:pt idx="47">
                        <c:v>28710</c:v>
                      </c:pt>
                      <c:pt idx="48">
                        <c:v>33190</c:v>
                      </c:pt>
                      <c:pt idx="49">
                        <c:v>37860</c:v>
                      </c:pt>
                      <c:pt idx="50">
                        <c:v>42681</c:v>
                      </c:pt>
                      <c:pt idx="51">
                        <c:v>46638</c:v>
                      </c:pt>
                      <c:pt idx="52">
                        <c:v>50418</c:v>
                      </c:pt>
                      <c:pt idx="53">
                        <c:v>54030</c:v>
                      </c:pt>
                      <c:pt idx="54">
                        <c:v>57521</c:v>
                      </c:pt>
                      <c:pt idx="55">
                        <c:v>62013</c:v>
                      </c:pt>
                      <c:pt idx="56">
                        <c:v>66369</c:v>
                      </c:pt>
                      <c:pt idx="57">
                        <c:v>70065</c:v>
                      </c:pt>
                      <c:pt idx="58">
                        <c:v>73910</c:v>
                      </c:pt>
                      <c:pt idx="59">
                        <c:v>75528</c:v>
                      </c:pt>
                      <c:pt idx="60">
                        <c:v>77635</c:v>
                      </c:pt>
                      <c:pt idx="61">
                        <c:v>80572</c:v>
                      </c:pt>
                      <c:pt idx="62">
                        <c:v>83049</c:v>
                      </c:pt>
                      <c:pt idx="63">
                        <c:v>85388</c:v>
                      </c:pt>
                      <c:pt idx="64">
                        <c:v>88274</c:v>
                      </c:pt>
                      <c:pt idx="65">
                        <c:v>91246</c:v>
                      </c:pt>
                      <c:pt idx="66">
                        <c:v>93187</c:v>
                      </c:pt>
                      <c:pt idx="67">
                        <c:v>94067</c:v>
                      </c:pt>
                      <c:pt idx="68">
                        <c:v>95262</c:v>
                      </c:pt>
                      <c:pt idx="69">
                        <c:v>96877</c:v>
                      </c:pt>
                      <c:pt idx="70">
                        <c:v>98273</c:v>
                      </c:pt>
                      <c:pt idx="71">
                        <c:v>100269</c:v>
                      </c:pt>
                      <c:pt idx="72">
                        <c:v>102253</c:v>
                      </c:pt>
                      <c:pt idx="73">
                        <c:v>103616</c:v>
                      </c:pt>
                      <c:pt idx="74">
                        <c:v>104291</c:v>
                      </c:pt>
                      <c:pt idx="75">
                        <c:v>105418</c:v>
                      </c:pt>
                      <c:pt idx="76">
                        <c:v>106607</c:v>
                      </c:pt>
                      <c:pt idx="77">
                        <c:v>106962</c:v>
                      </c:pt>
                      <c:pt idx="78">
                        <c:v>107771</c:v>
                      </c:pt>
                      <c:pt idx="79">
                        <c:v>108257</c:v>
                      </c:pt>
                      <c:pt idx="80">
                        <c:v>108237</c:v>
                      </c:pt>
                      <c:pt idx="81">
                        <c:v>107709</c:v>
                      </c:pt>
                      <c:pt idx="82">
                        <c:v>107699</c:v>
                      </c:pt>
                      <c:pt idx="83">
                        <c:v>106848</c:v>
                      </c:pt>
                      <c:pt idx="84">
                        <c:v>106527</c:v>
                      </c:pt>
                      <c:pt idx="85">
                        <c:v>105847</c:v>
                      </c:pt>
                      <c:pt idx="86">
                        <c:v>106103</c:v>
                      </c:pt>
                      <c:pt idx="87">
                        <c:v>105813</c:v>
                      </c:pt>
                      <c:pt idx="88">
                        <c:v>105205</c:v>
                      </c:pt>
                      <c:pt idx="89">
                        <c:v>104657</c:v>
                      </c:pt>
                      <c:pt idx="90">
                        <c:v>101551</c:v>
                      </c:pt>
                      <c:pt idx="91">
                        <c:v>100943</c:v>
                      </c:pt>
                      <c:pt idx="92">
                        <c:v>100704</c:v>
                      </c:pt>
                      <c:pt idx="93">
                        <c:v>100179</c:v>
                      </c:pt>
                      <c:pt idx="94">
                        <c:v>99980</c:v>
                      </c:pt>
                      <c:pt idx="95">
                        <c:v>98467</c:v>
                      </c:pt>
                      <c:pt idx="96">
                        <c:v>91528</c:v>
                      </c:pt>
                      <c:pt idx="97">
                        <c:v>89624</c:v>
                      </c:pt>
                      <c:pt idx="98">
                        <c:v>87961</c:v>
                      </c:pt>
                      <c:pt idx="99">
                        <c:v>84842</c:v>
                      </c:pt>
                      <c:pt idx="100">
                        <c:v>83324</c:v>
                      </c:pt>
                      <c:pt idx="101">
                        <c:v>82488</c:v>
                      </c:pt>
                      <c:pt idx="102">
                        <c:v>81266</c:v>
                      </c:pt>
                      <c:pt idx="103">
                        <c:v>78457</c:v>
                      </c:pt>
                      <c:pt idx="104">
                        <c:v>76440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E2-477F-B11D-014C17F370B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Statistiche!$D$2:$D$106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  <c:pt idx="86">
                  <c:v>256</c:v>
                </c:pt>
                <c:pt idx="87">
                  <c:v>-290</c:v>
                </c:pt>
                <c:pt idx="88">
                  <c:v>-608</c:v>
                </c:pt>
                <c:pt idx="89">
                  <c:v>-548</c:v>
                </c:pt>
                <c:pt idx="90">
                  <c:v>-3106</c:v>
                </c:pt>
                <c:pt idx="91">
                  <c:v>-608</c:v>
                </c:pt>
                <c:pt idx="92">
                  <c:v>-239</c:v>
                </c:pt>
                <c:pt idx="93">
                  <c:v>-525</c:v>
                </c:pt>
                <c:pt idx="94">
                  <c:v>-199</c:v>
                </c:pt>
                <c:pt idx="95">
                  <c:v>-1513</c:v>
                </c:pt>
                <c:pt idx="96">
                  <c:v>-6939</c:v>
                </c:pt>
                <c:pt idx="97">
                  <c:v>-1904</c:v>
                </c:pt>
                <c:pt idx="98">
                  <c:v>-1663</c:v>
                </c:pt>
                <c:pt idx="99">
                  <c:v>-3119</c:v>
                </c:pt>
                <c:pt idx="100">
                  <c:v>-1518</c:v>
                </c:pt>
                <c:pt idx="101">
                  <c:v>-836</c:v>
                </c:pt>
                <c:pt idx="102">
                  <c:v>-1222</c:v>
                </c:pt>
                <c:pt idx="103">
                  <c:v>-2809</c:v>
                </c:pt>
                <c:pt idx="104">
                  <c:v>-2017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Statistiche!$G$2:$G$106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  <c:pt idx="91">
                  <c:v>2304</c:v>
                </c:pt>
                <c:pt idx="92">
                  <c:v>1665</c:v>
                </c:pt>
                <c:pt idx="93">
                  <c:v>1740</c:v>
                </c:pt>
                <c:pt idx="94">
                  <c:v>1225</c:v>
                </c:pt>
                <c:pt idx="95">
                  <c:v>2352</c:v>
                </c:pt>
                <c:pt idx="96">
                  <c:v>8014</c:v>
                </c:pt>
                <c:pt idx="97">
                  <c:v>3031</c:v>
                </c:pt>
                <c:pt idx="98">
                  <c:v>2747</c:v>
                </c:pt>
                <c:pt idx="99">
                  <c:v>4008</c:v>
                </c:pt>
                <c:pt idx="100">
                  <c:v>2155</c:v>
                </c:pt>
                <c:pt idx="101">
                  <c:v>1401</c:v>
                </c:pt>
                <c:pt idx="102">
                  <c:v>2452</c:v>
                </c:pt>
                <c:pt idx="103">
                  <c:v>3502</c:v>
                </c:pt>
                <c:pt idx="104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2-477F-B11D-014C17F370BC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Statistiche!$J$2:$J$106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  <c:pt idx="91">
                  <c:v>269</c:v>
                </c:pt>
                <c:pt idx="92">
                  <c:v>474</c:v>
                </c:pt>
                <c:pt idx="93">
                  <c:v>174</c:v>
                </c:pt>
                <c:pt idx="94">
                  <c:v>195</c:v>
                </c:pt>
                <c:pt idx="95">
                  <c:v>236</c:v>
                </c:pt>
                <c:pt idx="96">
                  <c:v>369</c:v>
                </c:pt>
                <c:pt idx="97">
                  <c:v>274</c:v>
                </c:pt>
                <c:pt idx="98">
                  <c:v>243</c:v>
                </c:pt>
                <c:pt idx="99">
                  <c:v>194</c:v>
                </c:pt>
                <c:pt idx="100">
                  <c:v>165</c:v>
                </c:pt>
                <c:pt idx="101">
                  <c:v>179</c:v>
                </c:pt>
                <c:pt idx="102">
                  <c:v>172</c:v>
                </c:pt>
                <c:pt idx="103">
                  <c:v>195</c:v>
                </c:pt>
                <c:pt idx="104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2-477F-B11D-014C17F370BC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Statistiche!$M$2:$M$106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279330997722236E-2"/>
          <c:y val="0.1034756146553109"/>
          <c:w val="0.2413590770867298"/>
          <c:h val="0.4041774465691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Covid-19 Italia'!$B$1</c:f>
              <c:strCache>
                <c:ptCount val="1"/>
                <c:pt idx="0">
                  <c:v>Marche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Italia'!$B$2:$B$109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11</c:v>
                </c:pt>
                <c:pt idx="30">
                  <c:v>25</c:v>
                </c:pt>
                <c:pt idx="31">
                  <c:v>25</c:v>
                </c:pt>
                <c:pt idx="32">
                  <c:v>59</c:v>
                </c:pt>
                <c:pt idx="33">
                  <c:v>80</c:v>
                </c:pt>
                <c:pt idx="34">
                  <c:v>120</c:v>
                </c:pt>
                <c:pt idx="35">
                  <c:v>155</c:v>
                </c:pt>
                <c:pt idx="36">
                  <c:v>201</c:v>
                </c:pt>
                <c:pt idx="37">
                  <c:v>265</c:v>
                </c:pt>
                <c:pt idx="38">
                  <c:v>313</c:v>
                </c:pt>
                <c:pt idx="39">
                  <c:v>381</c:v>
                </c:pt>
                <c:pt idx="40">
                  <c:v>461</c:v>
                </c:pt>
                <c:pt idx="41">
                  <c:v>570</c:v>
                </c:pt>
                <c:pt idx="42">
                  <c:v>698</c:v>
                </c:pt>
                <c:pt idx="43">
                  <c:v>863</c:v>
                </c:pt>
                <c:pt idx="44">
                  <c:v>1087</c:v>
                </c:pt>
                <c:pt idx="45">
                  <c:v>1185</c:v>
                </c:pt>
                <c:pt idx="46">
                  <c:v>1302</c:v>
                </c:pt>
                <c:pt idx="47">
                  <c:v>1476</c:v>
                </c:pt>
                <c:pt idx="48">
                  <c:v>1622</c:v>
                </c:pt>
                <c:pt idx="49">
                  <c:v>1844</c:v>
                </c:pt>
                <c:pt idx="50">
                  <c:v>1997</c:v>
                </c:pt>
                <c:pt idx="51">
                  <c:v>2231</c:v>
                </c:pt>
                <c:pt idx="52">
                  <c:v>2358</c:v>
                </c:pt>
                <c:pt idx="53">
                  <c:v>2497</c:v>
                </c:pt>
                <c:pt idx="54">
                  <c:v>2639</c:v>
                </c:pt>
                <c:pt idx="55">
                  <c:v>2795</c:v>
                </c:pt>
                <c:pt idx="56">
                  <c:v>2850</c:v>
                </c:pt>
                <c:pt idx="57">
                  <c:v>2999</c:v>
                </c:pt>
                <c:pt idx="58">
                  <c:v>3160</c:v>
                </c:pt>
                <c:pt idx="59">
                  <c:v>3251</c:v>
                </c:pt>
                <c:pt idx="60">
                  <c:v>3352</c:v>
                </c:pt>
                <c:pt idx="61">
                  <c:v>3456</c:v>
                </c:pt>
                <c:pt idx="62">
                  <c:v>3555</c:v>
                </c:pt>
                <c:pt idx="63">
                  <c:v>3631</c:v>
                </c:pt>
                <c:pt idx="64">
                  <c:v>3497</c:v>
                </c:pt>
                <c:pt idx="65">
                  <c:v>3578</c:v>
                </c:pt>
                <c:pt idx="66" formatCode="#,##0">
                  <c:v>3706</c:v>
                </c:pt>
                <c:pt idx="67">
                  <c:v>3738</c:v>
                </c:pt>
                <c:pt idx="68">
                  <c:v>3562</c:v>
                </c:pt>
                <c:pt idx="69">
                  <c:v>3401</c:v>
                </c:pt>
                <c:pt idx="70" formatCode="#,##0">
                  <c:v>3316</c:v>
                </c:pt>
                <c:pt idx="71">
                  <c:v>3231</c:v>
                </c:pt>
                <c:pt idx="72">
                  <c:v>3114</c:v>
                </c:pt>
                <c:pt idx="73">
                  <c:v>3080</c:v>
                </c:pt>
                <c:pt idx="74">
                  <c:v>3095</c:v>
                </c:pt>
                <c:pt idx="75">
                  <c:v>3097</c:v>
                </c:pt>
                <c:pt idx="76" formatCode="#,##0">
                  <c:v>3124</c:v>
                </c:pt>
                <c:pt idx="77">
                  <c:v>3157</c:v>
                </c:pt>
                <c:pt idx="78">
                  <c:v>3172</c:v>
                </c:pt>
                <c:pt idx="79" formatCode="#,##0">
                  <c:v>3182</c:v>
                </c:pt>
                <c:pt idx="80" formatCode="#,##0">
                  <c:v>3212</c:v>
                </c:pt>
                <c:pt idx="81">
                  <c:v>3218</c:v>
                </c:pt>
                <c:pt idx="82">
                  <c:v>3230</c:v>
                </c:pt>
                <c:pt idx="83">
                  <c:v>3230</c:v>
                </c:pt>
                <c:pt idx="84">
                  <c:v>3273</c:v>
                </c:pt>
                <c:pt idx="85">
                  <c:v>3272</c:v>
                </c:pt>
                <c:pt idx="86">
                  <c:v>3308</c:v>
                </c:pt>
                <c:pt idx="87">
                  <c:v>3310</c:v>
                </c:pt>
                <c:pt idx="88">
                  <c:v>3334</c:v>
                </c:pt>
                <c:pt idx="89">
                  <c:v>3347</c:v>
                </c:pt>
                <c:pt idx="90">
                  <c:v>3210</c:v>
                </c:pt>
                <c:pt idx="91">
                  <c:v>3211</c:v>
                </c:pt>
                <c:pt idx="92">
                  <c:v>3205</c:v>
                </c:pt>
                <c:pt idx="93">
                  <c:v>3198</c:v>
                </c:pt>
                <c:pt idx="94">
                  <c:v>3206</c:v>
                </c:pt>
                <c:pt idx="95">
                  <c:v>3219</c:v>
                </c:pt>
                <c:pt idx="96">
                  <c:v>3236</c:v>
                </c:pt>
                <c:pt idx="97">
                  <c:v>3247</c:v>
                </c:pt>
                <c:pt idx="98" formatCode="#,##0">
                  <c:v>3238</c:v>
                </c:pt>
                <c:pt idx="99">
                  <c:v>3230</c:v>
                </c:pt>
                <c:pt idx="100" formatCode="#,##0">
                  <c:v>3251</c:v>
                </c:pt>
                <c:pt idx="101" formatCode="#,##0">
                  <c:v>3227</c:v>
                </c:pt>
                <c:pt idx="102">
                  <c:v>3208</c:v>
                </c:pt>
                <c:pt idx="103">
                  <c:v>3013</c:v>
                </c:pt>
                <c:pt idx="104">
                  <c:v>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768-8690-479E30B97AF9}"/>
            </c:ext>
          </c:extLst>
        </c:ser>
        <c:ser>
          <c:idx val="1"/>
          <c:order val="1"/>
          <c:tx>
            <c:strRef>
              <c:f>'Dati Covid-19 Italia'!$C$1</c:f>
              <c:strCache>
                <c:ptCount val="1"/>
                <c:pt idx="0">
                  <c:v>Umbria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Italia'!$C$2:$C$109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16</c:v>
                </c:pt>
                <c:pt idx="36">
                  <c:v>24</c:v>
                </c:pt>
                <c:pt idx="37">
                  <c:v>26</c:v>
                </c:pt>
                <c:pt idx="38">
                  <c:v>28</c:v>
                </c:pt>
                <c:pt idx="39">
                  <c:v>37</c:v>
                </c:pt>
                <c:pt idx="40">
                  <c:v>44</c:v>
                </c:pt>
                <c:pt idx="41">
                  <c:v>62</c:v>
                </c:pt>
                <c:pt idx="42">
                  <c:v>73</c:v>
                </c:pt>
                <c:pt idx="43">
                  <c:v>103</c:v>
                </c:pt>
                <c:pt idx="44">
                  <c:v>139</c:v>
                </c:pt>
                <c:pt idx="45">
                  <c:v>159</c:v>
                </c:pt>
                <c:pt idx="46">
                  <c:v>192</c:v>
                </c:pt>
                <c:pt idx="47">
                  <c:v>241</c:v>
                </c:pt>
                <c:pt idx="48">
                  <c:v>328</c:v>
                </c:pt>
                <c:pt idx="49">
                  <c:v>384</c:v>
                </c:pt>
                <c:pt idx="50">
                  <c:v>447</c:v>
                </c:pt>
                <c:pt idx="51">
                  <c:v>500</c:v>
                </c:pt>
                <c:pt idx="52">
                  <c:v>556</c:v>
                </c:pt>
                <c:pt idx="53">
                  <c:v>624</c:v>
                </c:pt>
                <c:pt idx="54">
                  <c:v>686</c:v>
                </c:pt>
                <c:pt idx="55">
                  <c:v>770</c:v>
                </c:pt>
                <c:pt idx="56">
                  <c:v>824</c:v>
                </c:pt>
                <c:pt idx="57">
                  <c:v>898</c:v>
                </c:pt>
                <c:pt idx="58">
                  <c:v>897</c:v>
                </c:pt>
                <c:pt idx="59">
                  <c:v>834</c:v>
                </c:pt>
                <c:pt idx="60">
                  <c:v>851</c:v>
                </c:pt>
                <c:pt idx="61">
                  <c:v>864</c:v>
                </c:pt>
                <c:pt idx="62">
                  <c:v>885</c:v>
                </c:pt>
                <c:pt idx="63">
                  <c:v>920</c:v>
                </c:pt>
                <c:pt idx="64">
                  <c:v>927</c:v>
                </c:pt>
                <c:pt idx="65">
                  <c:v>898</c:v>
                </c:pt>
                <c:pt idx="66">
                  <c:v>872</c:v>
                </c:pt>
                <c:pt idx="67">
                  <c:v>846</c:v>
                </c:pt>
                <c:pt idx="68">
                  <c:v>823</c:v>
                </c:pt>
                <c:pt idx="69">
                  <c:v>792</c:v>
                </c:pt>
                <c:pt idx="70">
                  <c:v>752</c:v>
                </c:pt>
                <c:pt idx="71">
                  <c:v>723</c:v>
                </c:pt>
                <c:pt idx="72">
                  <c:v>687</c:v>
                </c:pt>
                <c:pt idx="73">
                  <c:v>625</c:v>
                </c:pt>
                <c:pt idx="74">
                  <c:v>622</c:v>
                </c:pt>
                <c:pt idx="75">
                  <c:v>582</c:v>
                </c:pt>
                <c:pt idx="76">
                  <c:v>536</c:v>
                </c:pt>
                <c:pt idx="77">
                  <c:v>494</c:v>
                </c:pt>
                <c:pt idx="78">
                  <c:v>431</c:v>
                </c:pt>
                <c:pt idx="79">
                  <c:v>436</c:v>
                </c:pt>
                <c:pt idx="80">
                  <c:v>424</c:v>
                </c:pt>
                <c:pt idx="81">
                  <c:v>407</c:v>
                </c:pt>
                <c:pt idx="82">
                  <c:v>371</c:v>
                </c:pt>
                <c:pt idx="83">
                  <c:v>355</c:v>
                </c:pt>
                <c:pt idx="84">
                  <c:v>322</c:v>
                </c:pt>
                <c:pt idx="85">
                  <c:v>297</c:v>
                </c:pt>
                <c:pt idx="86">
                  <c:v>296</c:v>
                </c:pt>
                <c:pt idx="87">
                  <c:v>287</c:v>
                </c:pt>
                <c:pt idx="88">
                  <c:v>275</c:v>
                </c:pt>
                <c:pt idx="89">
                  <c:v>261</c:v>
                </c:pt>
                <c:pt idx="90">
                  <c:v>233</c:v>
                </c:pt>
                <c:pt idx="91">
                  <c:v>204</c:v>
                </c:pt>
                <c:pt idx="92">
                  <c:v>196</c:v>
                </c:pt>
                <c:pt idx="93">
                  <c:v>183</c:v>
                </c:pt>
                <c:pt idx="94">
                  <c:v>181</c:v>
                </c:pt>
                <c:pt idx="95">
                  <c:v>176</c:v>
                </c:pt>
                <c:pt idx="96">
                  <c:v>171</c:v>
                </c:pt>
                <c:pt idx="97">
                  <c:v>141</c:v>
                </c:pt>
                <c:pt idx="98">
                  <c:v>119</c:v>
                </c:pt>
                <c:pt idx="99">
                  <c:v>111</c:v>
                </c:pt>
                <c:pt idx="100">
                  <c:v>113</c:v>
                </c:pt>
                <c:pt idx="101">
                  <c:v>108</c:v>
                </c:pt>
                <c:pt idx="102">
                  <c:v>109</c:v>
                </c:pt>
                <c:pt idx="103">
                  <c:v>106</c:v>
                </c:pt>
                <c:pt idx="10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A-4768-8690-479E30B97AF9}"/>
            </c:ext>
          </c:extLst>
        </c:ser>
        <c:ser>
          <c:idx val="2"/>
          <c:order val="2"/>
          <c:tx>
            <c:strRef>
              <c:f>'Dati Covid-19 Italia'!$D$1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Italia'!$D$2:$D$109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11</c:v>
                </c:pt>
                <c:pt idx="29">
                  <c:v>11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82</c:v>
                </c:pt>
                <c:pt idx="34">
                  <c:v>106</c:v>
                </c:pt>
                <c:pt idx="35">
                  <c:v>139</c:v>
                </c:pt>
                <c:pt idx="36">
                  <c:v>202</c:v>
                </c:pt>
                <c:pt idx="37">
                  <c:v>355</c:v>
                </c:pt>
                <c:pt idx="38">
                  <c:v>337</c:v>
                </c:pt>
                <c:pt idx="39">
                  <c:v>436</c:v>
                </c:pt>
                <c:pt idx="40">
                  <c:v>480</c:v>
                </c:pt>
                <c:pt idx="41">
                  <c:v>554</c:v>
                </c:pt>
                <c:pt idx="42">
                  <c:v>794</c:v>
                </c:pt>
                <c:pt idx="43">
                  <c:v>814</c:v>
                </c:pt>
                <c:pt idx="44">
                  <c:v>1030</c:v>
                </c:pt>
                <c:pt idx="45">
                  <c:v>1405</c:v>
                </c:pt>
                <c:pt idx="46">
                  <c:v>1764</c:v>
                </c:pt>
                <c:pt idx="47">
                  <c:v>2187</c:v>
                </c:pt>
                <c:pt idx="48">
                  <c:v>2754</c:v>
                </c:pt>
                <c:pt idx="49">
                  <c:v>3244</c:v>
                </c:pt>
                <c:pt idx="50">
                  <c:v>3506</c:v>
                </c:pt>
                <c:pt idx="51">
                  <c:v>4127</c:v>
                </c:pt>
                <c:pt idx="52">
                  <c:v>4529</c:v>
                </c:pt>
                <c:pt idx="53">
                  <c:v>5124</c:v>
                </c:pt>
                <c:pt idx="54">
                  <c:v>5556</c:v>
                </c:pt>
                <c:pt idx="55">
                  <c:v>5950</c:v>
                </c:pt>
                <c:pt idx="56">
                  <c:v>6347</c:v>
                </c:pt>
                <c:pt idx="57">
                  <c:v>6851</c:v>
                </c:pt>
                <c:pt idx="58">
                  <c:v>7298</c:v>
                </c:pt>
                <c:pt idx="59">
                  <c:v>7655</c:v>
                </c:pt>
                <c:pt idx="60">
                  <c:v>8082</c:v>
                </c:pt>
                <c:pt idx="61">
                  <c:v>8470</c:v>
                </c:pt>
                <c:pt idx="62">
                  <c:v>8799</c:v>
                </c:pt>
                <c:pt idx="63">
                  <c:v>9130</c:v>
                </c:pt>
                <c:pt idx="64">
                  <c:v>9693</c:v>
                </c:pt>
                <c:pt idx="65">
                  <c:v>10177</c:v>
                </c:pt>
                <c:pt idx="66">
                  <c:v>10545</c:v>
                </c:pt>
                <c:pt idx="67">
                  <c:v>10704</c:v>
                </c:pt>
                <c:pt idx="68">
                  <c:v>10989</c:v>
                </c:pt>
                <c:pt idx="69">
                  <c:v>11336</c:v>
                </c:pt>
                <c:pt idx="70">
                  <c:v>11576</c:v>
                </c:pt>
                <c:pt idx="71">
                  <c:v>12170</c:v>
                </c:pt>
                <c:pt idx="72">
                  <c:v>12505</c:v>
                </c:pt>
                <c:pt idx="73">
                  <c:v>12765</c:v>
                </c:pt>
                <c:pt idx="74">
                  <c:v>13055</c:v>
                </c:pt>
                <c:pt idx="75">
                  <c:v>13195</c:v>
                </c:pt>
                <c:pt idx="76" formatCode="#,##0">
                  <c:v>13783</c:v>
                </c:pt>
                <c:pt idx="77">
                  <c:v>13998</c:v>
                </c:pt>
                <c:pt idx="78">
                  <c:v>14223</c:v>
                </c:pt>
                <c:pt idx="79">
                  <c:v>14470</c:v>
                </c:pt>
                <c:pt idx="80">
                  <c:v>14557</c:v>
                </c:pt>
                <c:pt idx="81">
                  <c:v>14811</c:v>
                </c:pt>
                <c:pt idx="82">
                  <c:v>15122</c:v>
                </c:pt>
                <c:pt idx="83">
                  <c:v>15152</c:v>
                </c:pt>
                <c:pt idx="84">
                  <c:v>15391</c:v>
                </c:pt>
                <c:pt idx="85">
                  <c:v>15502</c:v>
                </c:pt>
                <c:pt idx="86">
                  <c:v>15519</c:v>
                </c:pt>
                <c:pt idx="87">
                  <c:v>15508</c:v>
                </c:pt>
                <c:pt idx="88">
                  <c:v>15506</c:v>
                </c:pt>
                <c:pt idx="89">
                  <c:v>15521</c:v>
                </c:pt>
                <c:pt idx="90">
                  <c:v>15493</c:v>
                </c:pt>
                <c:pt idx="91">
                  <c:v>15562</c:v>
                </c:pt>
                <c:pt idx="92">
                  <c:v>15719</c:v>
                </c:pt>
                <c:pt idx="93">
                  <c:v>15638</c:v>
                </c:pt>
                <c:pt idx="94">
                  <c:v>15562</c:v>
                </c:pt>
                <c:pt idx="95">
                  <c:v>15323</c:v>
                </c:pt>
                <c:pt idx="96">
                  <c:v>14858</c:v>
                </c:pt>
                <c:pt idx="97">
                  <c:v>14469</c:v>
                </c:pt>
                <c:pt idx="98">
                  <c:v>14107</c:v>
                </c:pt>
                <c:pt idx="99" formatCode="#,##0">
                  <c:v>13934</c:v>
                </c:pt>
                <c:pt idx="100" formatCode="#,##0">
                  <c:v>13650</c:v>
                </c:pt>
                <c:pt idx="101" formatCode="#,##0">
                  <c:v>13338</c:v>
                </c:pt>
                <c:pt idx="102">
                  <c:v>13184</c:v>
                </c:pt>
                <c:pt idx="103">
                  <c:v>12491</c:v>
                </c:pt>
                <c:pt idx="104">
                  <c:v>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A-4768-8690-479E30B97AF9}"/>
            </c:ext>
          </c:extLst>
        </c:ser>
        <c:ser>
          <c:idx val="3"/>
          <c:order val="3"/>
          <c:tx>
            <c:strRef>
              <c:f>'Dati Covid-19 Italia'!$E$1</c:f>
              <c:strCache>
                <c:ptCount val="1"/>
                <c:pt idx="0">
                  <c:v>Valle D'Aosta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Italia'!$E$2:$E$109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15</c:v>
                </c:pt>
                <c:pt idx="39">
                  <c:v>17</c:v>
                </c:pt>
                <c:pt idx="40">
                  <c:v>19</c:v>
                </c:pt>
                <c:pt idx="41">
                  <c:v>26</c:v>
                </c:pt>
                <c:pt idx="42">
                  <c:v>27</c:v>
                </c:pt>
                <c:pt idx="43">
                  <c:v>41</c:v>
                </c:pt>
                <c:pt idx="44">
                  <c:v>56</c:v>
                </c:pt>
                <c:pt idx="45">
                  <c:v>103</c:v>
                </c:pt>
                <c:pt idx="46">
                  <c:v>134</c:v>
                </c:pt>
                <c:pt idx="47">
                  <c:v>162</c:v>
                </c:pt>
                <c:pt idx="48">
                  <c:v>209</c:v>
                </c:pt>
                <c:pt idx="49">
                  <c:v>257</c:v>
                </c:pt>
                <c:pt idx="50">
                  <c:v>304</c:v>
                </c:pt>
                <c:pt idx="51">
                  <c:v>354</c:v>
                </c:pt>
                <c:pt idx="52">
                  <c:v>379</c:v>
                </c:pt>
                <c:pt idx="53">
                  <c:v>379</c:v>
                </c:pt>
                <c:pt idx="54">
                  <c:v>375</c:v>
                </c:pt>
                <c:pt idx="55">
                  <c:v>378</c:v>
                </c:pt>
                <c:pt idx="56">
                  <c:v>413</c:v>
                </c:pt>
                <c:pt idx="57">
                  <c:v>468</c:v>
                </c:pt>
                <c:pt idx="58">
                  <c:v>539</c:v>
                </c:pt>
                <c:pt idx="59">
                  <c:v>518</c:v>
                </c:pt>
                <c:pt idx="60">
                  <c:v>552</c:v>
                </c:pt>
                <c:pt idx="61">
                  <c:v>540</c:v>
                </c:pt>
                <c:pt idx="62">
                  <c:v>556</c:v>
                </c:pt>
                <c:pt idx="63">
                  <c:v>560</c:v>
                </c:pt>
                <c:pt idx="64">
                  <c:v>560</c:v>
                </c:pt>
                <c:pt idx="65">
                  <c:v>576</c:v>
                </c:pt>
                <c:pt idx="66">
                  <c:v>567</c:v>
                </c:pt>
                <c:pt idx="67">
                  <c:v>593</c:v>
                </c:pt>
                <c:pt idx="68">
                  <c:v>606</c:v>
                </c:pt>
                <c:pt idx="69">
                  <c:v>609</c:v>
                </c:pt>
                <c:pt idx="70">
                  <c:v>602</c:v>
                </c:pt>
                <c:pt idx="71">
                  <c:v>590</c:v>
                </c:pt>
                <c:pt idx="72">
                  <c:v>588</c:v>
                </c:pt>
                <c:pt idx="73">
                  <c:v>582</c:v>
                </c:pt>
                <c:pt idx="74">
                  <c:v>559</c:v>
                </c:pt>
                <c:pt idx="75">
                  <c:v>548</c:v>
                </c:pt>
                <c:pt idx="76">
                  <c:v>518</c:v>
                </c:pt>
                <c:pt idx="77">
                  <c:v>491</c:v>
                </c:pt>
                <c:pt idx="78">
                  <c:v>549</c:v>
                </c:pt>
                <c:pt idx="79">
                  <c:v>562</c:v>
                </c:pt>
                <c:pt idx="80">
                  <c:v>548</c:v>
                </c:pt>
                <c:pt idx="81">
                  <c:v>522</c:v>
                </c:pt>
                <c:pt idx="82">
                  <c:v>501</c:v>
                </c:pt>
                <c:pt idx="83">
                  <c:v>463</c:v>
                </c:pt>
                <c:pt idx="84">
                  <c:v>354</c:v>
                </c:pt>
                <c:pt idx="85">
                  <c:v>313</c:v>
                </c:pt>
                <c:pt idx="86">
                  <c:v>254</c:v>
                </c:pt>
                <c:pt idx="87">
                  <c:v>235</c:v>
                </c:pt>
                <c:pt idx="88">
                  <c:v>209</c:v>
                </c:pt>
                <c:pt idx="89">
                  <c:v>135</c:v>
                </c:pt>
                <c:pt idx="90">
                  <c:v>89</c:v>
                </c:pt>
                <c:pt idx="91">
                  <c:v>92</c:v>
                </c:pt>
                <c:pt idx="92">
                  <c:v>98</c:v>
                </c:pt>
                <c:pt idx="93">
                  <c:v>109</c:v>
                </c:pt>
                <c:pt idx="94">
                  <c:v>110</c:v>
                </c:pt>
                <c:pt idx="95">
                  <c:v>110</c:v>
                </c:pt>
                <c:pt idx="96">
                  <c:v>127</c:v>
                </c:pt>
                <c:pt idx="97">
                  <c:v>130</c:v>
                </c:pt>
                <c:pt idx="98">
                  <c:v>123</c:v>
                </c:pt>
                <c:pt idx="99">
                  <c:v>118</c:v>
                </c:pt>
                <c:pt idx="100">
                  <c:v>113</c:v>
                </c:pt>
                <c:pt idx="101">
                  <c:v>107</c:v>
                </c:pt>
                <c:pt idx="102">
                  <c:v>104</c:v>
                </c:pt>
                <c:pt idx="103">
                  <c:v>93</c:v>
                </c:pt>
                <c:pt idx="10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A-4768-8690-479E30B97AF9}"/>
            </c:ext>
          </c:extLst>
        </c:ser>
        <c:ser>
          <c:idx val="4"/>
          <c:order val="4"/>
          <c:tx>
            <c:strRef>
              <c:f>'Dati Covid-19 Italia'!$F$1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Italia'!$F$2:$F$109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11</c:v>
                </c:pt>
                <c:pt idx="27">
                  <c:v>19</c:v>
                </c:pt>
                <c:pt idx="28">
                  <c:v>19</c:v>
                </c:pt>
                <c:pt idx="29">
                  <c:v>42</c:v>
                </c:pt>
                <c:pt idx="30">
                  <c:v>25</c:v>
                </c:pt>
                <c:pt idx="31">
                  <c:v>25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24</c:v>
                </c:pt>
                <c:pt idx="36">
                  <c:v>42</c:v>
                </c:pt>
                <c:pt idx="37">
                  <c:v>67</c:v>
                </c:pt>
                <c:pt idx="38">
                  <c:v>97</c:v>
                </c:pt>
                <c:pt idx="39">
                  <c:v>128</c:v>
                </c:pt>
                <c:pt idx="40">
                  <c:v>181</c:v>
                </c:pt>
                <c:pt idx="41">
                  <c:v>243</c:v>
                </c:pt>
                <c:pt idx="42">
                  <c:v>304</c:v>
                </c:pt>
                <c:pt idx="43">
                  <c:v>384</c:v>
                </c:pt>
                <c:pt idx="44">
                  <c:v>493</c:v>
                </c:pt>
                <c:pt idx="45">
                  <c:v>575</c:v>
                </c:pt>
                <c:pt idx="46">
                  <c:v>661</c:v>
                </c:pt>
                <c:pt idx="47">
                  <c:v>744</c:v>
                </c:pt>
                <c:pt idx="48">
                  <c:v>883</c:v>
                </c:pt>
                <c:pt idx="49">
                  <c:v>1001</c:v>
                </c:pt>
                <c:pt idx="50">
                  <c:v>1159</c:v>
                </c:pt>
                <c:pt idx="51">
                  <c:v>1351</c:v>
                </c:pt>
                <c:pt idx="52">
                  <c:v>1553</c:v>
                </c:pt>
                <c:pt idx="53">
                  <c:v>1692</c:v>
                </c:pt>
                <c:pt idx="54">
                  <c:v>1826</c:v>
                </c:pt>
                <c:pt idx="55">
                  <c:v>2027</c:v>
                </c:pt>
                <c:pt idx="56">
                  <c:v>2060</c:v>
                </c:pt>
                <c:pt idx="57">
                  <c:v>2086</c:v>
                </c:pt>
                <c:pt idx="58">
                  <c:v>2279</c:v>
                </c:pt>
                <c:pt idx="59">
                  <c:v>2383</c:v>
                </c:pt>
                <c:pt idx="60">
                  <c:v>2508</c:v>
                </c:pt>
                <c:pt idx="61">
                  <c:v>2645</c:v>
                </c:pt>
                <c:pt idx="62">
                  <c:v>2660</c:v>
                </c:pt>
                <c:pt idx="63">
                  <c:v>2746</c:v>
                </c:pt>
                <c:pt idx="64">
                  <c:v>2894</c:v>
                </c:pt>
                <c:pt idx="65">
                  <c:v>3093</c:v>
                </c:pt>
                <c:pt idx="66" formatCode="#,##0">
                  <c:v>3117</c:v>
                </c:pt>
                <c:pt idx="67">
                  <c:v>3212</c:v>
                </c:pt>
                <c:pt idx="68">
                  <c:v>3245</c:v>
                </c:pt>
                <c:pt idx="69">
                  <c:v>3253</c:v>
                </c:pt>
                <c:pt idx="70">
                  <c:v>3301</c:v>
                </c:pt>
                <c:pt idx="71">
                  <c:v>3333</c:v>
                </c:pt>
                <c:pt idx="72">
                  <c:v>3333</c:v>
                </c:pt>
                <c:pt idx="73">
                  <c:v>3365</c:v>
                </c:pt>
                <c:pt idx="74">
                  <c:v>3466</c:v>
                </c:pt>
                <c:pt idx="75">
                  <c:v>3464</c:v>
                </c:pt>
                <c:pt idx="76" formatCode="#,##0">
                  <c:v>3437</c:v>
                </c:pt>
                <c:pt idx="77">
                  <c:v>3459</c:v>
                </c:pt>
                <c:pt idx="78">
                  <c:v>3412</c:v>
                </c:pt>
                <c:pt idx="79">
                  <c:v>3490</c:v>
                </c:pt>
                <c:pt idx="80">
                  <c:v>3496</c:v>
                </c:pt>
                <c:pt idx="81">
                  <c:v>3463</c:v>
                </c:pt>
                <c:pt idx="82">
                  <c:v>3476</c:v>
                </c:pt>
                <c:pt idx="83">
                  <c:v>3466</c:v>
                </c:pt>
                <c:pt idx="84">
                  <c:v>3437</c:v>
                </c:pt>
                <c:pt idx="85">
                  <c:v>3433</c:v>
                </c:pt>
                <c:pt idx="86">
                  <c:v>3480</c:v>
                </c:pt>
                <c:pt idx="87">
                  <c:v>3580</c:v>
                </c:pt>
                <c:pt idx="88">
                  <c:v>3571</c:v>
                </c:pt>
                <c:pt idx="89">
                  <c:v>3576</c:v>
                </c:pt>
                <c:pt idx="90">
                  <c:v>3551</c:v>
                </c:pt>
                <c:pt idx="91">
                  <c:v>3518</c:v>
                </c:pt>
                <c:pt idx="92">
                  <c:v>3598</c:v>
                </c:pt>
                <c:pt idx="93">
                  <c:v>3551</c:v>
                </c:pt>
                <c:pt idx="94">
                  <c:v>3508</c:v>
                </c:pt>
                <c:pt idx="95">
                  <c:v>3427</c:v>
                </c:pt>
                <c:pt idx="96">
                  <c:v>3306</c:v>
                </c:pt>
                <c:pt idx="97">
                  <c:v>3248</c:v>
                </c:pt>
                <c:pt idx="98">
                  <c:v>3176</c:v>
                </c:pt>
                <c:pt idx="99">
                  <c:v>2982</c:v>
                </c:pt>
                <c:pt idx="100" formatCode="#,##0">
                  <c:v>2900</c:v>
                </c:pt>
                <c:pt idx="101" formatCode="#,##0">
                  <c:v>2844</c:v>
                </c:pt>
                <c:pt idx="102">
                  <c:v>2779</c:v>
                </c:pt>
                <c:pt idx="103" formatCode="#,##0">
                  <c:v>2718</c:v>
                </c:pt>
                <c:pt idx="104">
                  <c:v>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A-4768-8690-479E30B97AF9}"/>
            </c:ext>
          </c:extLst>
        </c:ser>
        <c:ser>
          <c:idx val="5"/>
          <c:order val="5"/>
          <c:tx>
            <c:strRef>
              <c:f>'Dati Covid-19 Italia'!$G$1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Italia'!$G$2:$G$109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54</c:v>
                </c:pt>
                <c:pt idx="23">
                  <c:v>110</c:v>
                </c:pt>
                <c:pt idx="24">
                  <c:v>167</c:v>
                </c:pt>
                <c:pt idx="25">
                  <c:v>240</c:v>
                </c:pt>
                <c:pt idx="26">
                  <c:v>258</c:v>
                </c:pt>
                <c:pt idx="27">
                  <c:v>403</c:v>
                </c:pt>
                <c:pt idx="28">
                  <c:v>531</c:v>
                </c:pt>
                <c:pt idx="29">
                  <c:v>615</c:v>
                </c:pt>
                <c:pt idx="30">
                  <c:v>984</c:v>
                </c:pt>
                <c:pt idx="31">
                  <c:v>984</c:v>
                </c:pt>
                <c:pt idx="32">
                  <c:v>1326</c:v>
                </c:pt>
                <c:pt idx="33">
                  <c:v>1497</c:v>
                </c:pt>
                <c:pt idx="34">
                  <c:v>1777</c:v>
                </c:pt>
                <c:pt idx="35">
                  <c:v>2008</c:v>
                </c:pt>
                <c:pt idx="36">
                  <c:v>2742</c:v>
                </c:pt>
                <c:pt idx="37">
                  <c:v>3372</c:v>
                </c:pt>
                <c:pt idx="38">
                  <c:v>4490</c:v>
                </c:pt>
                <c:pt idx="39">
                  <c:v>4427</c:v>
                </c:pt>
                <c:pt idx="40">
                  <c:v>5763</c:v>
                </c:pt>
                <c:pt idx="41">
                  <c:v>6896</c:v>
                </c:pt>
                <c:pt idx="42">
                  <c:v>7732</c:v>
                </c:pt>
                <c:pt idx="43">
                  <c:v>9059</c:v>
                </c:pt>
                <c:pt idx="44">
                  <c:v>10043</c:v>
                </c:pt>
                <c:pt idx="45">
                  <c:v>10861</c:v>
                </c:pt>
                <c:pt idx="46">
                  <c:v>12095</c:v>
                </c:pt>
                <c:pt idx="47">
                  <c:v>12266</c:v>
                </c:pt>
                <c:pt idx="48">
                  <c:v>13938</c:v>
                </c:pt>
                <c:pt idx="49">
                  <c:v>15420</c:v>
                </c:pt>
                <c:pt idx="50">
                  <c:v>17370</c:v>
                </c:pt>
                <c:pt idx="51">
                  <c:v>17885</c:v>
                </c:pt>
                <c:pt idx="52">
                  <c:v>18910</c:v>
                </c:pt>
                <c:pt idx="53">
                  <c:v>19868</c:v>
                </c:pt>
                <c:pt idx="54">
                  <c:v>20591</c:v>
                </c:pt>
                <c:pt idx="55">
                  <c:v>22189</c:v>
                </c:pt>
                <c:pt idx="56">
                  <c:v>23895</c:v>
                </c:pt>
                <c:pt idx="57">
                  <c:v>24509</c:v>
                </c:pt>
                <c:pt idx="58">
                  <c:v>25392</c:v>
                </c:pt>
                <c:pt idx="59">
                  <c:v>25006</c:v>
                </c:pt>
                <c:pt idx="60">
                  <c:v>25124</c:v>
                </c:pt>
                <c:pt idx="61">
                  <c:v>25765</c:v>
                </c:pt>
                <c:pt idx="62">
                  <c:v>25876</c:v>
                </c:pt>
                <c:pt idx="63">
                  <c:v>26189</c:v>
                </c:pt>
                <c:pt idx="64">
                  <c:v>27220</c:v>
                </c:pt>
                <c:pt idx="65">
                  <c:v>28124</c:v>
                </c:pt>
                <c:pt idx="66">
                  <c:v>28469</c:v>
                </c:pt>
                <c:pt idx="67">
                  <c:v>28343</c:v>
                </c:pt>
                <c:pt idx="68">
                  <c:v>28545</c:v>
                </c:pt>
                <c:pt idx="69">
                  <c:v>29074</c:v>
                </c:pt>
                <c:pt idx="70">
                  <c:v>29530</c:v>
                </c:pt>
                <c:pt idx="71">
                  <c:v>30258</c:v>
                </c:pt>
                <c:pt idx="72">
                  <c:v>31265</c:v>
                </c:pt>
                <c:pt idx="73">
                  <c:v>31935</c:v>
                </c:pt>
                <c:pt idx="74">
                  <c:v>32363</c:v>
                </c:pt>
                <c:pt idx="75">
                  <c:v>32921</c:v>
                </c:pt>
                <c:pt idx="76">
                  <c:v>33090</c:v>
                </c:pt>
                <c:pt idx="77">
                  <c:v>33434</c:v>
                </c:pt>
                <c:pt idx="78">
                  <c:v>34195</c:v>
                </c:pt>
                <c:pt idx="79">
                  <c:v>34497</c:v>
                </c:pt>
                <c:pt idx="80">
                  <c:v>34587</c:v>
                </c:pt>
                <c:pt idx="81">
                  <c:v>33978</c:v>
                </c:pt>
                <c:pt idx="82">
                  <c:v>34242</c:v>
                </c:pt>
                <c:pt idx="83">
                  <c:v>33873</c:v>
                </c:pt>
                <c:pt idx="84">
                  <c:v>34368</c:v>
                </c:pt>
                <c:pt idx="85">
                  <c:v>34473</c:v>
                </c:pt>
                <c:pt idx="86">
                  <c:v>35166</c:v>
                </c:pt>
                <c:pt idx="87">
                  <c:v>35441</c:v>
                </c:pt>
                <c:pt idx="88">
                  <c:v>35744</c:v>
                </c:pt>
                <c:pt idx="89">
                  <c:v>36122</c:v>
                </c:pt>
                <c:pt idx="90">
                  <c:v>36211</c:v>
                </c:pt>
                <c:pt idx="91">
                  <c:v>36473</c:v>
                </c:pt>
                <c:pt idx="92">
                  <c:v>36667</c:v>
                </c:pt>
                <c:pt idx="93">
                  <c:v>36926</c:v>
                </c:pt>
                <c:pt idx="94">
                  <c:v>37307</c:v>
                </c:pt>
                <c:pt idx="95" formatCode="#,##0">
                  <c:v>37092</c:v>
                </c:pt>
                <c:pt idx="96">
                  <c:v>31753</c:v>
                </c:pt>
                <c:pt idx="97" formatCode="#,##0">
                  <c:v>32015</c:v>
                </c:pt>
                <c:pt idx="98">
                  <c:v>31983</c:v>
                </c:pt>
                <c:pt idx="99" formatCode="#,##0">
                  <c:v>30262</c:v>
                </c:pt>
                <c:pt idx="100" formatCode="#,##0">
                  <c:v>30190</c:v>
                </c:pt>
                <c:pt idx="101" formatCode="#,##0">
                  <c:v>30411</c:v>
                </c:pt>
                <c:pt idx="102">
                  <c:v>30675</c:v>
                </c:pt>
                <c:pt idx="103">
                  <c:v>30032</c:v>
                </c:pt>
                <c:pt idx="104">
                  <c:v>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A-4768-8690-479E30B97AF9}"/>
            </c:ext>
          </c:extLst>
        </c:ser>
        <c:ser>
          <c:idx val="6"/>
          <c:order val="6"/>
          <c:tx>
            <c:strRef>
              <c:f>'Dati Covid-19 Italia'!$H$1</c:f>
              <c:strCache>
                <c:ptCount val="1"/>
                <c:pt idx="0">
                  <c:v>Trentino Alto Adige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Italia'!$H$2:$H$109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14</c:v>
                </c:pt>
                <c:pt idx="36">
                  <c:v>23</c:v>
                </c:pt>
                <c:pt idx="37">
                  <c:v>32</c:v>
                </c:pt>
                <c:pt idx="38">
                  <c:v>42</c:v>
                </c:pt>
                <c:pt idx="39">
                  <c:v>88</c:v>
                </c:pt>
                <c:pt idx="40">
                  <c:v>149</c:v>
                </c:pt>
                <c:pt idx="41">
                  <c:v>205</c:v>
                </c:pt>
                <c:pt idx="42">
                  <c:v>280</c:v>
                </c:pt>
                <c:pt idx="43">
                  <c:v>369</c:v>
                </c:pt>
                <c:pt idx="44">
                  <c:v>566</c:v>
                </c:pt>
                <c:pt idx="45">
                  <c:v>602</c:v>
                </c:pt>
                <c:pt idx="46">
                  <c:v>650</c:v>
                </c:pt>
                <c:pt idx="47">
                  <c:v>802</c:v>
                </c:pt>
                <c:pt idx="48">
                  <c:v>912</c:v>
                </c:pt>
                <c:pt idx="49">
                  <c:v>1130</c:v>
                </c:pt>
                <c:pt idx="50">
                  <c:v>1320</c:v>
                </c:pt>
                <c:pt idx="51">
                  <c:v>1533</c:v>
                </c:pt>
                <c:pt idx="52">
                  <c:v>1602</c:v>
                </c:pt>
                <c:pt idx="53">
                  <c:v>1674</c:v>
                </c:pt>
                <c:pt idx="54">
                  <c:v>1806</c:v>
                </c:pt>
                <c:pt idx="55">
                  <c:v>1885</c:v>
                </c:pt>
                <c:pt idx="56">
                  <c:v>1997</c:v>
                </c:pt>
                <c:pt idx="57">
                  <c:v>2163</c:v>
                </c:pt>
                <c:pt idx="58">
                  <c:v>2327</c:v>
                </c:pt>
                <c:pt idx="59">
                  <c:v>2455</c:v>
                </c:pt>
                <c:pt idx="60">
                  <c:v>2531</c:v>
                </c:pt>
                <c:pt idx="61">
                  <c:v>2595</c:v>
                </c:pt>
                <c:pt idx="62">
                  <c:v>2747</c:v>
                </c:pt>
                <c:pt idx="63">
                  <c:v>2868</c:v>
                </c:pt>
                <c:pt idx="64">
                  <c:v>2954</c:v>
                </c:pt>
                <c:pt idx="65">
                  <c:v>3021</c:v>
                </c:pt>
                <c:pt idx="66">
                  <c:v>3098</c:v>
                </c:pt>
                <c:pt idx="67">
                  <c:v>3191</c:v>
                </c:pt>
                <c:pt idx="68">
                  <c:v>3221</c:v>
                </c:pt>
                <c:pt idx="69">
                  <c:v>3293</c:v>
                </c:pt>
                <c:pt idx="70">
                  <c:v>3311</c:v>
                </c:pt>
                <c:pt idx="71">
                  <c:v>3333</c:v>
                </c:pt>
                <c:pt idx="72">
                  <c:v>3597</c:v>
                </c:pt>
                <c:pt idx="73">
                  <c:v>3617</c:v>
                </c:pt>
                <c:pt idx="74">
                  <c:v>3646</c:v>
                </c:pt>
                <c:pt idx="75">
                  <c:v>3680</c:v>
                </c:pt>
                <c:pt idx="76">
                  <c:v>3680</c:v>
                </c:pt>
                <c:pt idx="77">
                  <c:v>3572</c:v>
                </c:pt>
                <c:pt idx="78">
                  <c:v>3541</c:v>
                </c:pt>
                <c:pt idx="79">
                  <c:v>3537</c:v>
                </c:pt>
                <c:pt idx="80">
                  <c:v>3469</c:v>
                </c:pt>
                <c:pt idx="81">
                  <c:v>3445</c:v>
                </c:pt>
                <c:pt idx="82">
                  <c:v>3386</c:v>
                </c:pt>
                <c:pt idx="83">
                  <c:v>3365</c:v>
                </c:pt>
                <c:pt idx="84">
                  <c:v>2920</c:v>
                </c:pt>
                <c:pt idx="85">
                  <c:v>2779</c:v>
                </c:pt>
                <c:pt idx="86">
                  <c:v>2676</c:v>
                </c:pt>
                <c:pt idx="87">
                  <c:v>2647</c:v>
                </c:pt>
                <c:pt idx="88">
                  <c:v>2475</c:v>
                </c:pt>
                <c:pt idx="89">
                  <c:v>2308</c:v>
                </c:pt>
                <c:pt idx="90">
                  <c:v>2172</c:v>
                </c:pt>
                <c:pt idx="91">
                  <c:v>2050</c:v>
                </c:pt>
                <c:pt idx="92">
                  <c:v>1985</c:v>
                </c:pt>
                <c:pt idx="93">
                  <c:v>1912</c:v>
                </c:pt>
                <c:pt idx="94">
                  <c:v>1801</c:v>
                </c:pt>
                <c:pt idx="95">
                  <c:v>1653</c:v>
                </c:pt>
                <c:pt idx="96">
                  <c:v>1561</c:v>
                </c:pt>
                <c:pt idx="97">
                  <c:v>1461</c:v>
                </c:pt>
                <c:pt idx="98">
                  <c:v>1374</c:v>
                </c:pt>
                <c:pt idx="99">
                  <c:v>1303</c:v>
                </c:pt>
                <c:pt idx="100">
                  <c:v>1245</c:v>
                </c:pt>
                <c:pt idx="101">
                  <c:v>1182</c:v>
                </c:pt>
                <c:pt idx="102">
                  <c:v>1104</c:v>
                </c:pt>
                <c:pt idx="103">
                  <c:v>986</c:v>
                </c:pt>
                <c:pt idx="104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8A-4768-8690-479E30B97AF9}"/>
            </c:ext>
          </c:extLst>
        </c:ser>
        <c:ser>
          <c:idx val="7"/>
          <c:order val="7"/>
          <c:tx>
            <c:strRef>
              <c:f>'Dati Covid-19 Italia'!$I$1</c:f>
              <c:strCache>
                <c:ptCount val="1"/>
                <c:pt idx="0">
                  <c:v>Friuli Venezia Giulia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6</c:v>
                </c:pt>
                <c:pt idx="32">
                  <c:v>13</c:v>
                </c:pt>
                <c:pt idx="33">
                  <c:v>18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53</c:v>
                </c:pt>
                <c:pt idx="38">
                  <c:v>89</c:v>
                </c:pt>
                <c:pt idx="39">
                  <c:v>110</c:v>
                </c:pt>
                <c:pt idx="40">
                  <c:v>110</c:v>
                </c:pt>
                <c:pt idx="41">
                  <c:v>148</c:v>
                </c:pt>
                <c:pt idx="42">
                  <c:v>236</c:v>
                </c:pt>
                <c:pt idx="43">
                  <c:v>271</c:v>
                </c:pt>
                <c:pt idx="44">
                  <c:v>316</c:v>
                </c:pt>
                <c:pt idx="45">
                  <c:v>346</c:v>
                </c:pt>
                <c:pt idx="46">
                  <c:v>347</c:v>
                </c:pt>
                <c:pt idx="47">
                  <c:v>416</c:v>
                </c:pt>
                <c:pt idx="48">
                  <c:v>522</c:v>
                </c:pt>
                <c:pt idx="49">
                  <c:v>555</c:v>
                </c:pt>
                <c:pt idx="50">
                  <c:v>666</c:v>
                </c:pt>
                <c:pt idx="51">
                  <c:v>738</c:v>
                </c:pt>
                <c:pt idx="52">
                  <c:v>771</c:v>
                </c:pt>
                <c:pt idx="53">
                  <c:v>848</c:v>
                </c:pt>
                <c:pt idx="54">
                  <c:v>911</c:v>
                </c:pt>
                <c:pt idx="55">
                  <c:v>954</c:v>
                </c:pt>
                <c:pt idx="56">
                  <c:v>1027</c:v>
                </c:pt>
                <c:pt idx="57">
                  <c:v>1120</c:v>
                </c:pt>
                <c:pt idx="58">
                  <c:v>1141</c:v>
                </c:pt>
                <c:pt idx="59">
                  <c:v>1109</c:v>
                </c:pt>
                <c:pt idx="60">
                  <c:v>1160</c:v>
                </c:pt>
                <c:pt idx="61">
                  <c:v>1206</c:v>
                </c:pt>
                <c:pt idx="62">
                  <c:v>1294</c:v>
                </c:pt>
                <c:pt idx="63">
                  <c:v>1324</c:v>
                </c:pt>
                <c:pt idx="64">
                  <c:v>1336</c:v>
                </c:pt>
                <c:pt idx="65">
                  <c:v>1363</c:v>
                </c:pt>
                <c:pt idx="66">
                  <c:v>1396</c:v>
                </c:pt>
                <c:pt idx="67">
                  <c:v>1379</c:v>
                </c:pt>
                <c:pt idx="68">
                  <c:v>1415</c:v>
                </c:pt>
                <c:pt idx="69">
                  <c:v>1390</c:v>
                </c:pt>
                <c:pt idx="70">
                  <c:v>1398</c:v>
                </c:pt>
                <c:pt idx="71">
                  <c:v>1382</c:v>
                </c:pt>
                <c:pt idx="72">
                  <c:v>1326</c:v>
                </c:pt>
                <c:pt idx="73">
                  <c:v>1307</c:v>
                </c:pt>
                <c:pt idx="74">
                  <c:v>899</c:v>
                </c:pt>
                <c:pt idx="75">
                  <c:v>1394</c:v>
                </c:pt>
                <c:pt idx="76" formatCode="#,##0">
                  <c:v>1330</c:v>
                </c:pt>
                <c:pt idx="77">
                  <c:v>1428</c:v>
                </c:pt>
                <c:pt idx="78">
                  <c:v>1403</c:v>
                </c:pt>
                <c:pt idx="79">
                  <c:v>1337</c:v>
                </c:pt>
                <c:pt idx="80">
                  <c:v>1190</c:v>
                </c:pt>
                <c:pt idx="81">
                  <c:v>1322</c:v>
                </c:pt>
                <c:pt idx="82">
                  <c:v>1308</c:v>
                </c:pt>
                <c:pt idx="83">
                  <c:v>1135</c:v>
                </c:pt>
                <c:pt idx="84">
                  <c:v>1320</c:v>
                </c:pt>
                <c:pt idx="85">
                  <c:v>1084</c:v>
                </c:pt>
                <c:pt idx="86">
                  <c:v>1248</c:v>
                </c:pt>
                <c:pt idx="87">
                  <c:v>1258</c:v>
                </c:pt>
                <c:pt idx="88">
                  <c:v>1239</c:v>
                </c:pt>
                <c:pt idx="89">
                  <c:v>1227</c:v>
                </c:pt>
                <c:pt idx="90">
                  <c:v>1170</c:v>
                </c:pt>
                <c:pt idx="91">
                  <c:v>1115</c:v>
                </c:pt>
                <c:pt idx="92">
                  <c:v>1109</c:v>
                </c:pt>
                <c:pt idx="93">
                  <c:v>1087</c:v>
                </c:pt>
                <c:pt idx="94">
                  <c:v>1050</c:v>
                </c:pt>
                <c:pt idx="95">
                  <c:v>984</c:v>
                </c:pt>
                <c:pt idx="96">
                  <c:v>962</c:v>
                </c:pt>
                <c:pt idx="97">
                  <c:v>927</c:v>
                </c:pt>
                <c:pt idx="98">
                  <c:v>911</c:v>
                </c:pt>
                <c:pt idx="99">
                  <c:v>869</c:v>
                </c:pt>
                <c:pt idx="100">
                  <c:v>851</c:v>
                </c:pt>
                <c:pt idx="101">
                  <c:v>830</c:v>
                </c:pt>
                <c:pt idx="102">
                  <c:v>801</c:v>
                </c:pt>
                <c:pt idx="103">
                  <c:v>779</c:v>
                </c:pt>
                <c:pt idx="104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A-4768-8690-479E30B97AF9}"/>
            </c:ext>
          </c:extLst>
        </c:ser>
        <c:ser>
          <c:idx val="8"/>
          <c:order val="8"/>
          <c:tx>
            <c:strRef>
              <c:f>'Dati Covid-19 Italia'!$J$1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Italia'!$J$2:$J$109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17</c:v>
                </c:pt>
                <c:pt idx="23">
                  <c:v>21</c:v>
                </c:pt>
                <c:pt idx="24">
                  <c:v>32</c:v>
                </c:pt>
                <c:pt idx="25">
                  <c:v>43</c:v>
                </c:pt>
                <c:pt idx="26">
                  <c:v>71</c:v>
                </c:pt>
                <c:pt idx="27">
                  <c:v>111</c:v>
                </c:pt>
                <c:pt idx="28">
                  <c:v>151</c:v>
                </c:pt>
                <c:pt idx="29">
                  <c:v>191</c:v>
                </c:pt>
                <c:pt idx="30">
                  <c:v>263</c:v>
                </c:pt>
                <c:pt idx="31">
                  <c:v>263</c:v>
                </c:pt>
                <c:pt idx="32">
                  <c:v>297</c:v>
                </c:pt>
                <c:pt idx="33">
                  <c:v>345</c:v>
                </c:pt>
                <c:pt idx="34">
                  <c:v>380</c:v>
                </c:pt>
                <c:pt idx="35">
                  <c:v>454</c:v>
                </c:pt>
                <c:pt idx="36">
                  <c:v>505</c:v>
                </c:pt>
                <c:pt idx="37">
                  <c:v>623</c:v>
                </c:pt>
                <c:pt idx="38">
                  <c:v>694</c:v>
                </c:pt>
                <c:pt idx="39">
                  <c:v>783</c:v>
                </c:pt>
                <c:pt idx="40">
                  <c:v>940</c:v>
                </c:pt>
                <c:pt idx="41">
                  <c:v>1297</c:v>
                </c:pt>
                <c:pt idx="42">
                  <c:v>1453</c:v>
                </c:pt>
                <c:pt idx="43">
                  <c:v>1775</c:v>
                </c:pt>
                <c:pt idx="44">
                  <c:v>1989</c:v>
                </c:pt>
                <c:pt idx="45">
                  <c:v>2274</c:v>
                </c:pt>
                <c:pt idx="46">
                  <c:v>2488</c:v>
                </c:pt>
                <c:pt idx="47">
                  <c:v>2953</c:v>
                </c:pt>
                <c:pt idx="48">
                  <c:v>3169</c:v>
                </c:pt>
                <c:pt idx="49">
                  <c:v>3677</c:v>
                </c:pt>
                <c:pt idx="50">
                  <c:v>4214</c:v>
                </c:pt>
                <c:pt idx="51">
                  <c:v>4644</c:v>
                </c:pt>
                <c:pt idx="52">
                  <c:v>4986</c:v>
                </c:pt>
                <c:pt idx="53">
                  <c:v>5351</c:v>
                </c:pt>
                <c:pt idx="54">
                  <c:v>5745</c:v>
                </c:pt>
                <c:pt idx="55">
                  <c:v>6140</c:v>
                </c:pt>
                <c:pt idx="56">
                  <c:v>6648</c:v>
                </c:pt>
                <c:pt idx="57">
                  <c:v>6913</c:v>
                </c:pt>
                <c:pt idx="58">
                  <c:v>7251</c:v>
                </c:pt>
                <c:pt idx="59">
                  <c:v>7564</c:v>
                </c:pt>
                <c:pt idx="60">
                  <c:v>7850</c:v>
                </c:pt>
                <c:pt idx="61">
                  <c:v>8224</c:v>
                </c:pt>
                <c:pt idx="62">
                  <c:v>8578</c:v>
                </c:pt>
                <c:pt idx="63">
                  <c:v>8861</c:v>
                </c:pt>
                <c:pt idx="64">
                  <c:v>9093</c:v>
                </c:pt>
                <c:pt idx="65">
                  <c:v>9409</c:v>
                </c:pt>
                <c:pt idx="66">
                  <c:v>9722</c:v>
                </c:pt>
                <c:pt idx="67" formatCode="#,##0">
                  <c:v>9965</c:v>
                </c:pt>
                <c:pt idx="68">
                  <c:v>10171</c:v>
                </c:pt>
                <c:pt idx="69">
                  <c:v>10449</c:v>
                </c:pt>
                <c:pt idx="70">
                  <c:v>10647</c:v>
                </c:pt>
                <c:pt idx="71">
                  <c:v>10749</c:v>
                </c:pt>
                <c:pt idx="72">
                  <c:v>10729</c:v>
                </c:pt>
                <c:pt idx="73">
                  <c:v>10766</c:v>
                </c:pt>
                <c:pt idx="74">
                  <c:v>10736</c:v>
                </c:pt>
                <c:pt idx="75">
                  <c:v>10789</c:v>
                </c:pt>
                <c:pt idx="76" formatCode="#,##0">
                  <c:v>10800</c:v>
                </c:pt>
                <c:pt idx="77">
                  <c:v>10618</c:v>
                </c:pt>
                <c:pt idx="78">
                  <c:v>10444</c:v>
                </c:pt>
                <c:pt idx="79" formatCode="#,##0">
                  <c:v>10210</c:v>
                </c:pt>
                <c:pt idx="80">
                  <c:v>10061</c:v>
                </c:pt>
                <c:pt idx="81">
                  <c:v>10077</c:v>
                </c:pt>
                <c:pt idx="82">
                  <c:v>9991</c:v>
                </c:pt>
                <c:pt idx="83">
                  <c:v>9925</c:v>
                </c:pt>
                <c:pt idx="84">
                  <c:v>9679</c:v>
                </c:pt>
                <c:pt idx="85">
                  <c:v>9432</c:v>
                </c:pt>
                <c:pt idx="86">
                  <c:v>9138</c:v>
                </c:pt>
                <c:pt idx="87">
                  <c:v>8860</c:v>
                </c:pt>
                <c:pt idx="88">
                  <c:v>8601</c:v>
                </c:pt>
                <c:pt idx="89">
                  <c:v>8369</c:v>
                </c:pt>
                <c:pt idx="90">
                  <c:v>8147</c:v>
                </c:pt>
                <c:pt idx="91">
                  <c:v>7779</c:v>
                </c:pt>
                <c:pt idx="92">
                  <c:v>7431</c:v>
                </c:pt>
                <c:pt idx="93">
                  <c:v>7299</c:v>
                </c:pt>
                <c:pt idx="94">
                  <c:v>7234</c:v>
                </c:pt>
                <c:pt idx="95">
                  <c:v>7116</c:v>
                </c:pt>
                <c:pt idx="96">
                  <c:v>6789</c:v>
                </c:pt>
                <c:pt idx="97">
                  <c:v>6534</c:v>
                </c:pt>
                <c:pt idx="98" formatCode="#,##0">
                  <c:v>6187</c:v>
                </c:pt>
                <c:pt idx="99">
                  <c:v>5877</c:v>
                </c:pt>
                <c:pt idx="100" formatCode="#,##0">
                  <c:v>5591</c:v>
                </c:pt>
                <c:pt idx="101" formatCode="#,##0">
                  <c:v>5460</c:v>
                </c:pt>
                <c:pt idx="102">
                  <c:v>5190</c:v>
                </c:pt>
                <c:pt idx="103">
                  <c:v>5020</c:v>
                </c:pt>
                <c:pt idx="104">
                  <c:v>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A-4768-8690-479E30B97AF9}"/>
            </c:ext>
          </c:extLst>
        </c:ser>
        <c:ser>
          <c:idx val="9"/>
          <c:order val="9"/>
          <c:tx>
            <c:strRef>
              <c:f>'Dati Covid-19 Italia'!$K$1</c:f>
              <c:strCache>
                <c:ptCount val="1"/>
                <c:pt idx="0">
                  <c:v>Emilia Romagna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Italia'!$K$2:$K$109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9</c:v>
                </c:pt>
                <c:pt idx="24">
                  <c:v>18</c:v>
                </c:pt>
                <c:pt idx="25">
                  <c:v>26</c:v>
                </c:pt>
                <c:pt idx="26">
                  <c:v>47</c:v>
                </c:pt>
                <c:pt idx="27">
                  <c:v>97</c:v>
                </c:pt>
                <c:pt idx="28">
                  <c:v>145</c:v>
                </c:pt>
                <c:pt idx="29">
                  <c:v>217</c:v>
                </c:pt>
                <c:pt idx="30">
                  <c:v>285</c:v>
                </c:pt>
                <c:pt idx="31">
                  <c:v>285</c:v>
                </c:pt>
                <c:pt idx="32">
                  <c:v>398</c:v>
                </c:pt>
                <c:pt idx="33">
                  <c:v>516</c:v>
                </c:pt>
                <c:pt idx="34">
                  <c:v>658</c:v>
                </c:pt>
                <c:pt idx="35">
                  <c:v>816</c:v>
                </c:pt>
                <c:pt idx="36">
                  <c:v>937</c:v>
                </c:pt>
                <c:pt idx="37">
                  <c:v>1097</c:v>
                </c:pt>
                <c:pt idx="38">
                  <c:v>1286</c:v>
                </c:pt>
                <c:pt idx="39">
                  <c:v>1417</c:v>
                </c:pt>
                <c:pt idx="40">
                  <c:v>1588</c:v>
                </c:pt>
                <c:pt idx="41">
                  <c:v>1758</c:v>
                </c:pt>
                <c:pt idx="42">
                  <c:v>2011</c:v>
                </c:pt>
                <c:pt idx="43">
                  <c:v>2349</c:v>
                </c:pt>
                <c:pt idx="44">
                  <c:v>2741</c:v>
                </c:pt>
                <c:pt idx="45">
                  <c:v>3088</c:v>
                </c:pt>
                <c:pt idx="46">
                  <c:v>3404</c:v>
                </c:pt>
                <c:pt idx="47">
                  <c:v>3915</c:v>
                </c:pt>
                <c:pt idx="48">
                  <c:v>4506</c:v>
                </c:pt>
                <c:pt idx="49">
                  <c:v>5089</c:v>
                </c:pt>
                <c:pt idx="50">
                  <c:v>5661</c:v>
                </c:pt>
                <c:pt idx="51">
                  <c:v>6390</c:v>
                </c:pt>
                <c:pt idx="52">
                  <c:v>7220</c:v>
                </c:pt>
                <c:pt idx="53">
                  <c:v>7711</c:v>
                </c:pt>
                <c:pt idx="54">
                  <c:v>8256</c:v>
                </c:pt>
                <c:pt idx="55">
                  <c:v>8850</c:v>
                </c:pt>
                <c:pt idx="56">
                  <c:v>9316</c:v>
                </c:pt>
                <c:pt idx="57">
                  <c:v>9964</c:v>
                </c:pt>
                <c:pt idx="58">
                  <c:v>10535</c:v>
                </c:pt>
                <c:pt idx="59">
                  <c:v>10766</c:v>
                </c:pt>
                <c:pt idx="60">
                  <c:v>10953</c:v>
                </c:pt>
                <c:pt idx="61">
                  <c:v>11489</c:v>
                </c:pt>
                <c:pt idx="62">
                  <c:v>11859</c:v>
                </c:pt>
                <c:pt idx="63">
                  <c:v>12178</c:v>
                </c:pt>
                <c:pt idx="64">
                  <c:v>12523</c:v>
                </c:pt>
                <c:pt idx="65">
                  <c:v>12837</c:v>
                </c:pt>
                <c:pt idx="66">
                  <c:v>13051</c:v>
                </c:pt>
                <c:pt idx="67">
                  <c:v>13048</c:v>
                </c:pt>
                <c:pt idx="68">
                  <c:v>13110</c:v>
                </c:pt>
                <c:pt idx="69">
                  <c:v>13258</c:v>
                </c:pt>
                <c:pt idx="70">
                  <c:v>13350</c:v>
                </c:pt>
                <c:pt idx="71">
                  <c:v>13495</c:v>
                </c:pt>
                <c:pt idx="72">
                  <c:v>13672</c:v>
                </c:pt>
                <c:pt idx="73">
                  <c:v>13818</c:v>
                </c:pt>
                <c:pt idx="74">
                  <c:v>13778</c:v>
                </c:pt>
                <c:pt idx="75">
                  <c:v>13577</c:v>
                </c:pt>
                <c:pt idx="76" formatCode="#,##0">
                  <c:v>13663</c:v>
                </c:pt>
                <c:pt idx="77">
                  <c:v>13585</c:v>
                </c:pt>
                <c:pt idx="78">
                  <c:v>13584</c:v>
                </c:pt>
                <c:pt idx="79" formatCode="#,##0">
                  <c:v>13552</c:v>
                </c:pt>
                <c:pt idx="80">
                  <c:v>13522</c:v>
                </c:pt>
                <c:pt idx="81">
                  <c:v>13244</c:v>
                </c:pt>
                <c:pt idx="82">
                  <c:v>13084</c:v>
                </c:pt>
                <c:pt idx="83">
                  <c:v>12845</c:v>
                </c:pt>
                <c:pt idx="84">
                  <c:v>12509</c:v>
                </c:pt>
                <c:pt idx="85">
                  <c:v>12347</c:v>
                </c:pt>
                <c:pt idx="86">
                  <c:v>12341</c:v>
                </c:pt>
                <c:pt idx="87">
                  <c:v>12225</c:v>
                </c:pt>
                <c:pt idx="88">
                  <c:v>12003</c:v>
                </c:pt>
                <c:pt idx="89">
                  <c:v>11862</c:v>
                </c:pt>
                <c:pt idx="90">
                  <c:v>9563</c:v>
                </c:pt>
                <c:pt idx="91">
                  <c:v>9484</c:v>
                </c:pt>
                <c:pt idx="92">
                  <c:v>9323</c:v>
                </c:pt>
                <c:pt idx="93">
                  <c:v>9045</c:v>
                </c:pt>
                <c:pt idx="94">
                  <c:v>8984</c:v>
                </c:pt>
                <c:pt idx="95">
                  <c:v>8681</c:v>
                </c:pt>
                <c:pt idx="96">
                  <c:v>8391</c:v>
                </c:pt>
                <c:pt idx="97">
                  <c:v>8011</c:v>
                </c:pt>
                <c:pt idx="98">
                  <c:v>7730</c:v>
                </c:pt>
                <c:pt idx="99">
                  <c:v>7401</c:v>
                </c:pt>
                <c:pt idx="100" formatCode="#,##0">
                  <c:v>7191</c:v>
                </c:pt>
                <c:pt idx="101" formatCode="#,##0">
                  <c:v>7040</c:v>
                </c:pt>
                <c:pt idx="102">
                  <c:v>6801</c:v>
                </c:pt>
                <c:pt idx="103">
                  <c:v>6502</c:v>
                </c:pt>
                <c:pt idx="104">
                  <c:v>6301</c:v>
                </c:pt>
                <c:pt idx="106">
                  <c:v>505</c:v>
                </c:pt>
                <c:pt idx="107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A-4768-8690-479E30B97AF9}"/>
            </c:ext>
          </c:extLst>
        </c:ser>
        <c:ser>
          <c:idx val="10"/>
          <c:order val="10"/>
          <c:tx>
            <c:strRef>
              <c:f>'Dati Covid-19 Italia'!$L$1</c:f>
              <c:strCache>
                <c:ptCount val="1"/>
                <c:pt idx="0">
                  <c:v>Toscana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Italia'!$L$2:$L$109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18</c:v>
                </c:pt>
                <c:pt idx="33">
                  <c:v>37</c:v>
                </c:pt>
                <c:pt idx="34">
                  <c:v>60</c:v>
                </c:pt>
                <c:pt idx="35">
                  <c:v>78</c:v>
                </c:pt>
                <c:pt idx="36">
                  <c:v>112</c:v>
                </c:pt>
                <c:pt idx="37">
                  <c:v>165</c:v>
                </c:pt>
                <c:pt idx="38">
                  <c:v>206</c:v>
                </c:pt>
                <c:pt idx="39">
                  <c:v>260</c:v>
                </c:pt>
                <c:pt idx="40">
                  <c:v>314</c:v>
                </c:pt>
                <c:pt idx="41">
                  <c:v>352</c:v>
                </c:pt>
                <c:pt idx="42">
                  <c:v>455</c:v>
                </c:pt>
                <c:pt idx="43">
                  <c:v>614</c:v>
                </c:pt>
                <c:pt idx="44">
                  <c:v>763</c:v>
                </c:pt>
                <c:pt idx="45">
                  <c:v>841</c:v>
                </c:pt>
                <c:pt idx="46">
                  <c:v>1024</c:v>
                </c:pt>
                <c:pt idx="47">
                  <c:v>1291</c:v>
                </c:pt>
                <c:pt idx="48">
                  <c:v>1422</c:v>
                </c:pt>
                <c:pt idx="49">
                  <c:v>1713</c:v>
                </c:pt>
                <c:pt idx="50">
                  <c:v>1905</c:v>
                </c:pt>
                <c:pt idx="51">
                  <c:v>2144</c:v>
                </c:pt>
                <c:pt idx="52">
                  <c:v>2301</c:v>
                </c:pt>
                <c:pt idx="53">
                  <c:v>2519</c:v>
                </c:pt>
                <c:pt idx="54">
                  <c:v>2776</c:v>
                </c:pt>
                <c:pt idx="55">
                  <c:v>2973</c:v>
                </c:pt>
                <c:pt idx="56">
                  <c:v>3170</c:v>
                </c:pt>
                <c:pt idx="57">
                  <c:v>3511</c:v>
                </c:pt>
                <c:pt idx="58">
                  <c:v>3786</c:v>
                </c:pt>
                <c:pt idx="59">
                  <c:v>4050</c:v>
                </c:pt>
                <c:pt idx="60">
                  <c:v>4226</c:v>
                </c:pt>
                <c:pt idx="61">
                  <c:v>4432</c:v>
                </c:pt>
                <c:pt idx="62">
                  <c:v>4789</c:v>
                </c:pt>
                <c:pt idx="63">
                  <c:v>4909</c:v>
                </c:pt>
                <c:pt idx="64">
                  <c:v>5054</c:v>
                </c:pt>
                <c:pt idx="65">
                  <c:v>5185</c:v>
                </c:pt>
                <c:pt idx="66">
                  <c:v>5301</c:v>
                </c:pt>
                <c:pt idx="67">
                  <c:v>5427</c:v>
                </c:pt>
                <c:pt idx="68">
                  <c:v>5557</c:v>
                </c:pt>
                <c:pt idx="69">
                  <c:v>5703</c:v>
                </c:pt>
                <c:pt idx="70">
                  <c:v>5822</c:v>
                </c:pt>
                <c:pt idx="71">
                  <c:v>5992</c:v>
                </c:pt>
                <c:pt idx="72">
                  <c:v>6162</c:v>
                </c:pt>
                <c:pt idx="73">
                  <c:v>6257</c:v>
                </c:pt>
                <c:pt idx="74">
                  <c:v>6352</c:v>
                </c:pt>
                <c:pt idx="75">
                  <c:v>6417</c:v>
                </c:pt>
                <c:pt idx="76" formatCode="#,##0">
                  <c:v>6613</c:v>
                </c:pt>
                <c:pt idx="77">
                  <c:v>6583</c:v>
                </c:pt>
                <c:pt idx="78">
                  <c:v>6470</c:v>
                </c:pt>
                <c:pt idx="79">
                  <c:v>6496</c:v>
                </c:pt>
                <c:pt idx="80">
                  <c:v>6568</c:v>
                </c:pt>
                <c:pt idx="81">
                  <c:v>6622</c:v>
                </c:pt>
                <c:pt idx="82">
                  <c:v>6167</c:v>
                </c:pt>
                <c:pt idx="83">
                  <c:v>6171</c:v>
                </c:pt>
                <c:pt idx="84">
                  <c:v>6133</c:v>
                </c:pt>
                <c:pt idx="85">
                  <c:v>6146</c:v>
                </c:pt>
                <c:pt idx="86">
                  <c:v>6069</c:v>
                </c:pt>
                <c:pt idx="87">
                  <c:v>5983</c:v>
                </c:pt>
                <c:pt idx="88">
                  <c:v>5896</c:v>
                </c:pt>
                <c:pt idx="89">
                  <c:v>5663</c:v>
                </c:pt>
                <c:pt idx="90">
                  <c:v>5584</c:v>
                </c:pt>
                <c:pt idx="91">
                  <c:v>5373</c:v>
                </c:pt>
                <c:pt idx="92">
                  <c:v>5365</c:v>
                </c:pt>
                <c:pt idx="93">
                  <c:v>5328</c:v>
                </c:pt>
                <c:pt idx="94">
                  <c:v>5279</c:v>
                </c:pt>
                <c:pt idx="95">
                  <c:v>5190</c:v>
                </c:pt>
                <c:pt idx="96">
                  <c:v>5088</c:v>
                </c:pt>
                <c:pt idx="97">
                  <c:v>4716</c:v>
                </c:pt>
                <c:pt idx="98">
                  <c:v>4592</c:v>
                </c:pt>
                <c:pt idx="99">
                  <c:v>4448</c:v>
                </c:pt>
                <c:pt idx="100" formatCode="#,##0">
                  <c:v>4147</c:v>
                </c:pt>
                <c:pt idx="101" formatCode="#,##0">
                  <c:v>4073</c:v>
                </c:pt>
                <c:pt idx="102">
                  <c:v>3841</c:v>
                </c:pt>
                <c:pt idx="103">
                  <c:v>3563</c:v>
                </c:pt>
                <c:pt idx="104">
                  <c:v>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A-4768-8690-479E30B97AF9}"/>
            </c:ext>
          </c:extLst>
        </c:ser>
        <c:ser>
          <c:idx val="11"/>
          <c:order val="11"/>
          <c:tx>
            <c:strRef>
              <c:f>'Dati Covid-19 Italia'!$M$1</c:f>
              <c:strCache>
                <c:ptCount val="1"/>
                <c:pt idx="0">
                  <c:v>Lazio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Italia'!$M$2:$M$109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27</c:v>
                </c:pt>
                <c:pt idx="34">
                  <c:v>41</c:v>
                </c:pt>
                <c:pt idx="35">
                  <c:v>50</c:v>
                </c:pt>
                <c:pt idx="36">
                  <c:v>72</c:v>
                </c:pt>
                <c:pt idx="37">
                  <c:v>81</c:v>
                </c:pt>
                <c:pt idx="38">
                  <c:v>94</c:v>
                </c:pt>
                <c:pt idx="39">
                  <c:v>99</c:v>
                </c:pt>
                <c:pt idx="40">
                  <c:v>125</c:v>
                </c:pt>
                <c:pt idx="41">
                  <c:v>172</c:v>
                </c:pt>
                <c:pt idx="42">
                  <c:v>242</c:v>
                </c:pt>
                <c:pt idx="43">
                  <c:v>320</c:v>
                </c:pt>
                <c:pt idx="44">
                  <c:v>396</c:v>
                </c:pt>
                <c:pt idx="45">
                  <c:v>472</c:v>
                </c:pt>
                <c:pt idx="46">
                  <c:v>550</c:v>
                </c:pt>
                <c:pt idx="47">
                  <c:v>650</c:v>
                </c:pt>
                <c:pt idx="48">
                  <c:v>741</c:v>
                </c:pt>
                <c:pt idx="49">
                  <c:v>912</c:v>
                </c:pt>
                <c:pt idx="50">
                  <c:v>1086</c:v>
                </c:pt>
                <c:pt idx="51">
                  <c:v>1272</c:v>
                </c:pt>
                <c:pt idx="52">
                  <c:v>1414</c:v>
                </c:pt>
                <c:pt idx="53">
                  <c:v>1545</c:v>
                </c:pt>
                <c:pt idx="54">
                  <c:v>1675</c:v>
                </c:pt>
                <c:pt idx="55">
                  <c:v>1835</c:v>
                </c:pt>
                <c:pt idx="56">
                  <c:v>2013</c:v>
                </c:pt>
                <c:pt idx="57">
                  <c:v>2181</c:v>
                </c:pt>
                <c:pt idx="58">
                  <c:v>2362</c:v>
                </c:pt>
                <c:pt idx="59">
                  <c:v>2497</c:v>
                </c:pt>
                <c:pt idx="60">
                  <c:v>2642</c:v>
                </c:pt>
                <c:pt idx="61">
                  <c:v>2758</c:v>
                </c:pt>
                <c:pt idx="62">
                  <c:v>2879</c:v>
                </c:pt>
                <c:pt idx="63">
                  <c:v>3009</c:v>
                </c:pt>
                <c:pt idx="64">
                  <c:v>3106</c:v>
                </c:pt>
                <c:pt idx="65">
                  <c:v>3186</c:v>
                </c:pt>
                <c:pt idx="66" formatCode="#,##0">
                  <c:v>3300</c:v>
                </c:pt>
                <c:pt idx="67">
                  <c:v>3365</c:v>
                </c:pt>
                <c:pt idx="68">
                  <c:v>3448</c:v>
                </c:pt>
                <c:pt idx="69">
                  <c:v>3532</c:v>
                </c:pt>
                <c:pt idx="70">
                  <c:v>3633</c:v>
                </c:pt>
                <c:pt idx="71">
                  <c:v>3730</c:v>
                </c:pt>
                <c:pt idx="72">
                  <c:v>3817</c:v>
                </c:pt>
                <c:pt idx="73">
                  <c:v>3920</c:v>
                </c:pt>
                <c:pt idx="74">
                  <c:v>4022</c:v>
                </c:pt>
                <c:pt idx="75">
                  <c:v>4047</c:v>
                </c:pt>
                <c:pt idx="76" formatCode="#,##0">
                  <c:v>4144</c:v>
                </c:pt>
                <c:pt idx="77">
                  <c:v>4214</c:v>
                </c:pt>
                <c:pt idx="78">
                  <c:v>4282</c:v>
                </c:pt>
                <c:pt idx="79">
                  <c:v>4321</c:v>
                </c:pt>
                <c:pt idx="80">
                  <c:v>4365</c:v>
                </c:pt>
                <c:pt idx="81">
                  <c:v>4402</c:v>
                </c:pt>
                <c:pt idx="82">
                  <c:v>4463</c:v>
                </c:pt>
                <c:pt idx="83">
                  <c:v>4486</c:v>
                </c:pt>
                <c:pt idx="84">
                  <c:v>4492</c:v>
                </c:pt>
                <c:pt idx="85">
                  <c:v>4561</c:v>
                </c:pt>
                <c:pt idx="86">
                  <c:v>4573</c:v>
                </c:pt>
                <c:pt idx="87">
                  <c:v>4562</c:v>
                </c:pt>
                <c:pt idx="88">
                  <c:v>4562</c:v>
                </c:pt>
                <c:pt idx="89">
                  <c:v>4535</c:v>
                </c:pt>
                <c:pt idx="90">
                  <c:v>4468</c:v>
                </c:pt>
                <c:pt idx="91">
                  <c:v>4446</c:v>
                </c:pt>
                <c:pt idx="92">
                  <c:v>4452</c:v>
                </c:pt>
                <c:pt idx="93">
                  <c:v>4385</c:v>
                </c:pt>
                <c:pt idx="94">
                  <c:v>4385</c:v>
                </c:pt>
                <c:pt idx="95">
                  <c:v>4370</c:v>
                </c:pt>
                <c:pt idx="96">
                  <c:v>4433</c:v>
                </c:pt>
                <c:pt idx="97" formatCode="#,##0">
                  <c:v>4348</c:v>
                </c:pt>
                <c:pt idx="98">
                  <c:v>4328</c:v>
                </c:pt>
                <c:pt idx="99">
                  <c:v>4345</c:v>
                </c:pt>
                <c:pt idx="100" formatCode="#,##0">
                  <c:v>4286</c:v>
                </c:pt>
                <c:pt idx="101" formatCode="#,##0">
                  <c:v>4294</c:v>
                </c:pt>
                <c:pt idx="102">
                  <c:v>4273</c:v>
                </c:pt>
                <c:pt idx="103">
                  <c:v>4235</c:v>
                </c:pt>
                <c:pt idx="104" formatCode="#,##0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A-4768-8690-479E30B97AF9}"/>
            </c:ext>
          </c:extLst>
        </c:ser>
        <c:ser>
          <c:idx val="12"/>
          <c:order val="12"/>
          <c:tx>
            <c:strRef>
              <c:f>'Dati Covid-19 Italia'!$N$1</c:f>
              <c:strCache>
                <c:ptCount val="1"/>
                <c:pt idx="0">
                  <c:v>Abruzzo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Italia'!$N$2:$N$109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37</c:v>
                </c:pt>
                <c:pt idx="40">
                  <c:v>37</c:v>
                </c:pt>
                <c:pt idx="41">
                  <c:v>78</c:v>
                </c:pt>
                <c:pt idx="42">
                  <c:v>83</c:v>
                </c:pt>
                <c:pt idx="43">
                  <c:v>106</c:v>
                </c:pt>
                <c:pt idx="44">
                  <c:v>128</c:v>
                </c:pt>
                <c:pt idx="45">
                  <c:v>165</c:v>
                </c:pt>
                <c:pt idx="46">
                  <c:v>216</c:v>
                </c:pt>
                <c:pt idx="47">
                  <c:v>249</c:v>
                </c:pt>
                <c:pt idx="48">
                  <c:v>366</c:v>
                </c:pt>
                <c:pt idx="49">
                  <c:v>422</c:v>
                </c:pt>
                <c:pt idx="50">
                  <c:v>494</c:v>
                </c:pt>
                <c:pt idx="51">
                  <c:v>539</c:v>
                </c:pt>
                <c:pt idx="52">
                  <c:v>605</c:v>
                </c:pt>
                <c:pt idx="53">
                  <c:v>622</c:v>
                </c:pt>
                <c:pt idx="54">
                  <c:v>738</c:v>
                </c:pt>
                <c:pt idx="55">
                  <c:v>860</c:v>
                </c:pt>
                <c:pt idx="56">
                  <c:v>925</c:v>
                </c:pt>
                <c:pt idx="57">
                  <c:v>1027</c:v>
                </c:pt>
                <c:pt idx="58">
                  <c:v>1169</c:v>
                </c:pt>
                <c:pt idx="59">
                  <c:v>1169</c:v>
                </c:pt>
                <c:pt idx="60">
                  <c:v>1191</c:v>
                </c:pt>
                <c:pt idx="61">
                  <c:v>1211</c:v>
                </c:pt>
                <c:pt idx="62">
                  <c:v>1251</c:v>
                </c:pt>
                <c:pt idx="63">
                  <c:v>1301</c:v>
                </c:pt>
                <c:pt idx="64">
                  <c:v>1356</c:v>
                </c:pt>
                <c:pt idx="65">
                  <c:v>1420</c:v>
                </c:pt>
                <c:pt idx="66">
                  <c:v>1425</c:v>
                </c:pt>
                <c:pt idx="67">
                  <c:v>1491</c:v>
                </c:pt>
                <c:pt idx="68">
                  <c:v>1534</c:v>
                </c:pt>
                <c:pt idx="69">
                  <c:v>1566</c:v>
                </c:pt>
                <c:pt idx="70">
                  <c:v>1635</c:v>
                </c:pt>
                <c:pt idx="71">
                  <c:v>1724</c:v>
                </c:pt>
                <c:pt idx="72">
                  <c:v>1742</c:v>
                </c:pt>
                <c:pt idx="73">
                  <c:v>1778</c:v>
                </c:pt>
                <c:pt idx="74">
                  <c:v>1800</c:v>
                </c:pt>
                <c:pt idx="75">
                  <c:v>1810</c:v>
                </c:pt>
                <c:pt idx="76" formatCode="#,##0">
                  <c:v>1850</c:v>
                </c:pt>
                <c:pt idx="77">
                  <c:v>1942</c:v>
                </c:pt>
                <c:pt idx="78">
                  <c:v>1971</c:v>
                </c:pt>
                <c:pt idx="79">
                  <c:v>1987</c:v>
                </c:pt>
                <c:pt idx="80">
                  <c:v>2062</c:v>
                </c:pt>
                <c:pt idx="81">
                  <c:v>2067</c:v>
                </c:pt>
                <c:pt idx="82">
                  <c:v>2108</c:v>
                </c:pt>
                <c:pt idx="83">
                  <c:v>2100</c:v>
                </c:pt>
                <c:pt idx="84">
                  <c:v>2079</c:v>
                </c:pt>
                <c:pt idx="85">
                  <c:v>2061</c:v>
                </c:pt>
                <c:pt idx="86">
                  <c:v>2068</c:v>
                </c:pt>
                <c:pt idx="87">
                  <c:v>2030</c:v>
                </c:pt>
                <c:pt idx="88">
                  <c:v>1990</c:v>
                </c:pt>
                <c:pt idx="89">
                  <c:v>1976</c:v>
                </c:pt>
                <c:pt idx="90">
                  <c:v>1915</c:v>
                </c:pt>
                <c:pt idx="91">
                  <c:v>1911</c:v>
                </c:pt>
                <c:pt idx="92">
                  <c:v>1879</c:v>
                </c:pt>
                <c:pt idx="93">
                  <c:v>1868</c:v>
                </c:pt>
                <c:pt idx="94">
                  <c:v>1837</c:v>
                </c:pt>
                <c:pt idx="95">
                  <c:v>1809</c:v>
                </c:pt>
                <c:pt idx="96">
                  <c:v>1791</c:v>
                </c:pt>
                <c:pt idx="97">
                  <c:v>1770</c:v>
                </c:pt>
                <c:pt idx="98">
                  <c:v>1713</c:v>
                </c:pt>
                <c:pt idx="99">
                  <c:v>1676</c:v>
                </c:pt>
                <c:pt idx="100" formatCode="#,##0">
                  <c:v>1671</c:v>
                </c:pt>
                <c:pt idx="101" formatCode="#,##0">
                  <c:v>1609</c:v>
                </c:pt>
                <c:pt idx="102">
                  <c:v>1548</c:v>
                </c:pt>
                <c:pt idx="103">
                  <c:v>1489</c:v>
                </c:pt>
                <c:pt idx="104">
                  <c:v>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8A-4768-8690-479E30B97AF9}"/>
            </c:ext>
          </c:extLst>
        </c:ser>
        <c:ser>
          <c:idx val="13"/>
          <c:order val="13"/>
          <c:tx>
            <c:strRef>
              <c:f>'Dati Covid-19 Italia'!$O$1</c:f>
              <c:strCache>
                <c:ptCount val="1"/>
                <c:pt idx="0">
                  <c:v>Molise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Italia'!$O$2:$O$109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21</c:v>
                </c:pt>
                <c:pt idx="48">
                  <c:v>38</c:v>
                </c:pt>
                <c:pt idx="49">
                  <c:v>39</c:v>
                </c:pt>
                <c:pt idx="50">
                  <c:v>47</c:v>
                </c:pt>
                <c:pt idx="51">
                  <c:v>52</c:v>
                </c:pt>
                <c:pt idx="52">
                  <c:v>50</c:v>
                </c:pt>
                <c:pt idx="53">
                  <c:v>55</c:v>
                </c:pt>
                <c:pt idx="54">
                  <c:v>53</c:v>
                </c:pt>
                <c:pt idx="55">
                  <c:v>81</c:v>
                </c:pt>
                <c:pt idx="56">
                  <c:v>86</c:v>
                </c:pt>
                <c:pt idx="57">
                  <c:v>98</c:v>
                </c:pt>
                <c:pt idx="58">
                  <c:v>100</c:v>
                </c:pt>
                <c:pt idx="59">
                  <c:v>107</c:v>
                </c:pt>
                <c:pt idx="60">
                  <c:v>117</c:v>
                </c:pt>
                <c:pt idx="61">
                  <c:v>131</c:v>
                </c:pt>
                <c:pt idx="62">
                  <c:v>133</c:v>
                </c:pt>
                <c:pt idx="63">
                  <c:v>144</c:v>
                </c:pt>
                <c:pt idx="64">
                  <c:v>171</c:v>
                </c:pt>
                <c:pt idx="65">
                  <c:v>187</c:v>
                </c:pt>
                <c:pt idx="66">
                  <c:v>187</c:v>
                </c:pt>
                <c:pt idx="67">
                  <c:v>185</c:v>
                </c:pt>
                <c:pt idx="68">
                  <c:v>181</c:v>
                </c:pt>
                <c:pt idx="69">
                  <c:v>189</c:v>
                </c:pt>
                <c:pt idx="70">
                  <c:v>193</c:v>
                </c:pt>
                <c:pt idx="71">
                  <c:v>193</c:v>
                </c:pt>
                <c:pt idx="72">
                  <c:v>202</c:v>
                </c:pt>
                <c:pt idx="73">
                  <c:v>202</c:v>
                </c:pt>
                <c:pt idx="74">
                  <c:v>200</c:v>
                </c:pt>
                <c:pt idx="75">
                  <c:v>206</c:v>
                </c:pt>
                <c:pt idx="76">
                  <c:v>203</c:v>
                </c:pt>
                <c:pt idx="77">
                  <c:v>208</c:v>
                </c:pt>
                <c:pt idx="78">
                  <c:v>209</c:v>
                </c:pt>
                <c:pt idx="79">
                  <c:v>215</c:v>
                </c:pt>
                <c:pt idx="80">
                  <c:v>213</c:v>
                </c:pt>
                <c:pt idx="81">
                  <c:v>213</c:v>
                </c:pt>
                <c:pt idx="82">
                  <c:v>205</c:v>
                </c:pt>
                <c:pt idx="83">
                  <c:v>198</c:v>
                </c:pt>
                <c:pt idx="84">
                  <c:v>200</c:v>
                </c:pt>
                <c:pt idx="85">
                  <c:v>198</c:v>
                </c:pt>
                <c:pt idx="86">
                  <c:v>200</c:v>
                </c:pt>
                <c:pt idx="87">
                  <c:v>200</c:v>
                </c:pt>
                <c:pt idx="88">
                  <c:v>195</c:v>
                </c:pt>
                <c:pt idx="89">
                  <c:v>193</c:v>
                </c:pt>
                <c:pt idx="90">
                  <c:v>190</c:v>
                </c:pt>
                <c:pt idx="91">
                  <c:v>190</c:v>
                </c:pt>
                <c:pt idx="92">
                  <c:v>182</c:v>
                </c:pt>
                <c:pt idx="93">
                  <c:v>181</c:v>
                </c:pt>
                <c:pt idx="94">
                  <c:v>178</c:v>
                </c:pt>
                <c:pt idx="95">
                  <c:v>177</c:v>
                </c:pt>
                <c:pt idx="96">
                  <c:v>179</c:v>
                </c:pt>
                <c:pt idx="97">
                  <c:v>170</c:v>
                </c:pt>
                <c:pt idx="98">
                  <c:v>184</c:v>
                </c:pt>
                <c:pt idx="99">
                  <c:v>205</c:v>
                </c:pt>
                <c:pt idx="100">
                  <c:v>218</c:v>
                </c:pt>
                <c:pt idx="101">
                  <c:v>229</c:v>
                </c:pt>
                <c:pt idx="102">
                  <c:v>226</c:v>
                </c:pt>
                <c:pt idx="103">
                  <c:v>231</c:v>
                </c:pt>
                <c:pt idx="104">
                  <c:v>229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8A-4768-8690-479E30B97AF9}"/>
            </c:ext>
          </c:extLst>
        </c:ser>
        <c:ser>
          <c:idx val="14"/>
          <c:order val="14"/>
          <c:tx>
            <c:strRef>
              <c:f>'Dati Covid-19 Italia'!$P$1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Italia'!$P$2:$P$109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7</c:v>
                </c:pt>
                <c:pt idx="34">
                  <c:v>12</c:v>
                </c:pt>
                <c:pt idx="35">
                  <c:v>15</c:v>
                </c:pt>
                <c:pt idx="36">
                  <c:v>23</c:v>
                </c:pt>
                <c:pt idx="37">
                  <c:v>36</c:v>
                </c:pt>
                <c:pt idx="38">
                  <c:v>46</c:v>
                </c:pt>
                <c:pt idx="39">
                  <c:v>55</c:v>
                </c:pt>
                <c:pt idx="40">
                  <c:v>71</c:v>
                </c:pt>
                <c:pt idx="41">
                  <c:v>98</c:v>
                </c:pt>
                <c:pt idx="42">
                  <c:v>121</c:v>
                </c:pt>
                <c:pt idx="43">
                  <c:v>156</c:v>
                </c:pt>
                <c:pt idx="44">
                  <c:v>212</c:v>
                </c:pt>
                <c:pt idx="45">
                  <c:v>212</c:v>
                </c:pt>
                <c:pt idx="46">
                  <c:v>320</c:v>
                </c:pt>
                <c:pt idx="47">
                  <c:v>362</c:v>
                </c:pt>
                <c:pt idx="48">
                  <c:v>449</c:v>
                </c:pt>
                <c:pt idx="49">
                  <c:v>551</c:v>
                </c:pt>
                <c:pt idx="50">
                  <c:v>642</c:v>
                </c:pt>
                <c:pt idx="51">
                  <c:v>748</c:v>
                </c:pt>
                <c:pt idx="52">
                  <c:v>862</c:v>
                </c:pt>
                <c:pt idx="53">
                  <c:v>940</c:v>
                </c:pt>
                <c:pt idx="54">
                  <c:v>1023</c:v>
                </c:pt>
                <c:pt idx="55">
                  <c:v>1095</c:v>
                </c:pt>
                <c:pt idx="56">
                  <c:v>1236</c:v>
                </c:pt>
                <c:pt idx="57">
                  <c:v>1358</c:v>
                </c:pt>
                <c:pt idx="58">
                  <c:v>1432</c:v>
                </c:pt>
                <c:pt idx="59">
                  <c:v>1585</c:v>
                </c:pt>
                <c:pt idx="60">
                  <c:v>1654</c:v>
                </c:pt>
                <c:pt idx="61">
                  <c:v>1756</c:v>
                </c:pt>
                <c:pt idx="62">
                  <c:v>1864</c:v>
                </c:pt>
                <c:pt idx="63">
                  <c:v>1949</c:v>
                </c:pt>
                <c:pt idx="64">
                  <c:v>1973</c:v>
                </c:pt>
                <c:pt idx="65">
                  <c:v>2022</c:v>
                </c:pt>
                <c:pt idx="66">
                  <c:v>2115</c:v>
                </c:pt>
                <c:pt idx="67">
                  <c:v>2137</c:v>
                </c:pt>
                <c:pt idx="68">
                  <c:v>2238</c:v>
                </c:pt>
                <c:pt idx="69">
                  <c:v>2301</c:v>
                </c:pt>
                <c:pt idx="70">
                  <c:v>2336</c:v>
                </c:pt>
                <c:pt idx="71">
                  <c:v>2402</c:v>
                </c:pt>
                <c:pt idx="72">
                  <c:v>2452</c:v>
                </c:pt>
                <c:pt idx="73">
                  <c:v>2512</c:v>
                </c:pt>
                <c:pt idx="74">
                  <c:v>2552</c:v>
                </c:pt>
                <c:pt idx="75">
                  <c:v>2573</c:v>
                </c:pt>
                <c:pt idx="76" formatCode="#,##0">
                  <c:v>2625</c:v>
                </c:pt>
                <c:pt idx="77">
                  <c:v>2656</c:v>
                </c:pt>
                <c:pt idx="78">
                  <c:v>2694</c:v>
                </c:pt>
                <c:pt idx="79">
                  <c:v>2786</c:v>
                </c:pt>
                <c:pt idx="80">
                  <c:v>2810</c:v>
                </c:pt>
                <c:pt idx="81">
                  <c:v>2812</c:v>
                </c:pt>
                <c:pt idx="82">
                  <c:v>2874</c:v>
                </c:pt>
                <c:pt idx="83">
                  <c:v>2936</c:v>
                </c:pt>
                <c:pt idx="84">
                  <c:v>2933</c:v>
                </c:pt>
                <c:pt idx="85">
                  <c:v>2919</c:v>
                </c:pt>
                <c:pt idx="86">
                  <c:v>2937</c:v>
                </c:pt>
                <c:pt idx="87">
                  <c:v>2912</c:v>
                </c:pt>
                <c:pt idx="88">
                  <c:v>2919</c:v>
                </c:pt>
                <c:pt idx="89">
                  <c:v>2927</c:v>
                </c:pt>
                <c:pt idx="90">
                  <c:v>2949</c:v>
                </c:pt>
                <c:pt idx="91">
                  <c:v>2947</c:v>
                </c:pt>
                <c:pt idx="92">
                  <c:v>2954</c:v>
                </c:pt>
                <c:pt idx="93">
                  <c:v>2955</c:v>
                </c:pt>
                <c:pt idx="94">
                  <c:v>2945</c:v>
                </c:pt>
                <c:pt idx="95">
                  <c:v>2939</c:v>
                </c:pt>
                <c:pt idx="96">
                  <c:v>2903</c:v>
                </c:pt>
                <c:pt idx="97">
                  <c:v>2800</c:v>
                </c:pt>
                <c:pt idx="98">
                  <c:v>2733</c:v>
                </c:pt>
                <c:pt idx="99">
                  <c:v>2729</c:v>
                </c:pt>
                <c:pt idx="100" formatCode="#,##0">
                  <c:v>2669</c:v>
                </c:pt>
                <c:pt idx="101" formatCode="#,##0">
                  <c:v>2544</c:v>
                </c:pt>
                <c:pt idx="102">
                  <c:v>2421</c:v>
                </c:pt>
                <c:pt idx="103">
                  <c:v>2322</c:v>
                </c:pt>
                <c:pt idx="104" formatCode="#,##0">
                  <c:v>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8A-4768-8690-479E30B97AF9}"/>
            </c:ext>
          </c:extLst>
        </c:ser>
        <c:ser>
          <c:idx val="15"/>
          <c:order val="15"/>
          <c:tx>
            <c:strRef>
              <c:f>'Dati Covid-19 Italia'!$Q$1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Italia'!$Q$2:$Q$109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13</c:v>
                </c:pt>
                <c:pt idx="30">
                  <c:v>17</c:v>
                </c:pt>
                <c:pt idx="31">
                  <c:v>17</c:v>
                </c:pt>
                <c:pt idx="32">
                  <c:v>30</c:v>
                </c:pt>
                <c:pt idx="33">
                  <c:v>31</c:v>
                </c:pt>
                <c:pt idx="34">
                  <c:v>45</c:v>
                </c:pt>
                <c:pt idx="35">
                  <c:v>57</c:v>
                </c:pt>
                <c:pt idx="36">
                  <c:v>61</c:v>
                </c:pt>
                <c:pt idx="37">
                  <c:v>100</c:v>
                </c:pt>
                <c:pt idx="38">
                  <c:v>119</c:v>
                </c:pt>
                <c:pt idx="39">
                  <c:v>126</c:v>
                </c:pt>
                <c:pt idx="40">
                  <c:v>149</c:v>
                </c:pt>
                <c:pt idx="41">
                  <c:v>174</c:v>
                </c:pt>
                <c:pt idx="42">
                  <c:v>213</c:v>
                </c:pt>
                <c:pt idx="43">
                  <c:v>243</c:v>
                </c:pt>
                <c:pt idx="44">
                  <c:v>296</c:v>
                </c:pt>
                <c:pt idx="45">
                  <c:v>363</c:v>
                </c:pt>
                <c:pt idx="46">
                  <c:v>423</c:v>
                </c:pt>
                <c:pt idx="47">
                  <c:v>423</c:v>
                </c:pt>
                <c:pt idx="48">
                  <c:v>605</c:v>
                </c:pt>
                <c:pt idx="49">
                  <c:v>702</c:v>
                </c:pt>
                <c:pt idx="50">
                  <c:v>793</c:v>
                </c:pt>
                <c:pt idx="51">
                  <c:v>866</c:v>
                </c:pt>
                <c:pt idx="52">
                  <c:v>929</c:v>
                </c:pt>
                <c:pt idx="53">
                  <c:v>992</c:v>
                </c:pt>
                <c:pt idx="54">
                  <c:v>1072</c:v>
                </c:pt>
                <c:pt idx="55">
                  <c:v>1169</c:v>
                </c:pt>
                <c:pt idx="56">
                  <c:v>1292</c:v>
                </c:pt>
                <c:pt idx="57">
                  <c:v>1407</c:v>
                </c:pt>
                <c:pt idx="58">
                  <c:v>1556</c:v>
                </c:pt>
                <c:pt idx="59">
                  <c:v>1739</c:v>
                </c:pt>
                <c:pt idx="60">
                  <c:v>1871</c:v>
                </c:pt>
                <c:pt idx="61">
                  <c:v>1976</c:v>
                </c:pt>
                <c:pt idx="62">
                  <c:v>2140</c:v>
                </c:pt>
                <c:pt idx="63">
                  <c:v>2352</c:v>
                </c:pt>
                <c:pt idx="64">
                  <c:v>2496</c:v>
                </c:pt>
                <c:pt idx="65">
                  <c:v>2621</c:v>
                </c:pt>
                <c:pt idx="66">
                  <c:v>2698</c:v>
                </c:pt>
                <c:pt idx="67">
                  <c:v>2765</c:v>
                </c:pt>
                <c:pt idx="68">
                  <c:v>2859</c:v>
                </c:pt>
                <c:pt idx="69">
                  <c:v>2873</c:v>
                </c:pt>
                <c:pt idx="70">
                  <c:v>2963</c:v>
                </c:pt>
                <c:pt idx="71">
                  <c:v>3002</c:v>
                </c:pt>
                <c:pt idx="72">
                  <c:v>3057</c:v>
                </c:pt>
                <c:pt idx="73">
                  <c:v>3062</c:v>
                </c:pt>
                <c:pt idx="74">
                  <c:v>3094</c:v>
                </c:pt>
                <c:pt idx="75">
                  <c:v>3087</c:v>
                </c:pt>
                <c:pt idx="76" formatCode="#,##0">
                  <c:v>3118</c:v>
                </c:pt>
                <c:pt idx="77">
                  <c:v>3027</c:v>
                </c:pt>
                <c:pt idx="78">
                  <c:v>3045</c:v>
                </c:pt>
                <c:pt idx="79">
                  <c:v>3022</c:v>
                </c:pt>
                <c:pt idx="80">
                  <c:v>3019</c:v>
                </c:pt>
                <c:pt idx="81">
                  <c:v>2946</c:v>
                </c:pt>
                <c:pt idx="82">
                  <c:v>2998</c:v>
                </c:pt>
                <c:pt idx="83">
                  <c:v>2978</c:v>
                </c:pt>
                <c:pt idx="84">
                  <c:v>2943</c:v>
                </c:pt>
                <c:pt idx="85">
                  <c:v>2935</c:v>
                </c:pt>
                <c:pt idx="86">
                  <c:v>2924</c:v>
                </c:pt>
                <c:pt idx="87">
                  <c:v>2877</c:v>
                </c:pt>
                <c:pt idx="88">
                  <c:v>2802</c:v>
                </c:pt>
                <c:pt idx="89">
                  <c:v>2782</c:v>
                </c:pt>
                <c:pt idx="90">
                  <c:v>2773</c:v>
                </c:pt>
                <c:pt idx="91">
                  <c:v>2753</c:v>
                </c:pt>
                <c:pt idx="92">
                  <c:v>2721</c:v>
                </c:pt>
                <c:pt idx="93">
                  <c:v>2726</c:v>
                </c:pt>
                <c:pt idx="94">
                  <c:v>2711</c:v>
                </c:pt>
                <c:pt idx="95">
                  <c:v>2530</c:v>
                </c:pt>
                <c:pt idx="96">
                  <c:v>2340</c:v>
                </c:pt>
                <c:pt idx="97">
                  <c:v>2139</c:v>
                </c:pt>
                <c:pt idx="98" formatCode="#,##0">
                  <c:v>2012</c:v>
                </c:pt>
                <c:pt idx="99">
                  <c:v>1965</c:v>
                </c:pt>
                <c:pt idx="100" formatCode="#,##0">
                  <c:v>1915</c:v>
                </c:pt>
                <c:pt idx="101" formatCode="#,##0">
                  <c:v>1909</c:v>
                </c:pt>
                <c:pt idx="102">
                  <c:v>1877</c:v>
                </c:pt>
                <c:pt idx="103">
                  <c:v>1815</c:v>
                </c:pt>
                <c:pt idx="104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8A-4768-8690-479E30B97AF9}"/>
            </c:ext>
          </c:extLst>
        </c:ser>
        <c:ser>
          <c:idx val="16"/>
          <c:order val="16"/>
          <c:tx>
            <c:strRef>
              <c:f>'Dati Covid-19 Italia'!$R$1</c:f>
              <c:strCache>
                <c:ptCount val="1"/>
                <c:pt idx="0">
                  <c:v>Basilicata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Italia'!$R$2:$R$109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20</c:v>
                </c:pt>
                <c:pt idx="47">
                  <c:v>27</c:v>
                </c:pt>
                <c:pt idx="48">
                  <c:v>37</c:v>
                </c:pt>
                <c:pt idx="49">
                  <c:v>52</c:v>
                </c:pt>
                <c:pt idx="50">
                  <c:v>66</c:v>
                </c:pt>
                <c:pt idx="51">
                  <c:v>81</c:v>
                </c:pt>
                <c:pt idx="52">
                  <c:v>89</c:v>
                </c:pt>
                <c:pt idx="53">
                  <c:v>91</c:v>
                </c:pt>
                <c:pt idx="54">
                  <c:v>112</c:v>
                </c:pt>
                <c:pt idx="55">
                  <c:v>133</c:v>
                </c:pt>
                <c:pt idx="56">
                  <c:v>147</c:v>
                </c:pt>
                <c:pt idx="57">
                  <c:v>178</c:v>
                </c:pt>
                <c:pt idx="58">
                  <c:v>197</c:v>
                </c:pt>
                <c:pt idx="59">
                  <c:v>208</c:v>
                </c:pt>
                <c:pt idx="60">
                  <c:v>216</c:v>
                </c:pt>
                <c:pt idx="61">
                  <c:v>225</c:v>
                </c:pt>
                <c:pt idx="62">
                  <c:v>233</c:v>
                </c:pt>
                <c:pt idx="63">
                  <c:v>247</c:v>
                </c:pt>
                <c:pt idx="64">
                  <c:v>244</c:v>
                </c:pt>
                <c:pt idx="65">
                  <c:v>254</c:v>
                </c:pt>
                <c:pt idx="66">
                  <c:v>262</c:v>
                </c:pt>
                <c:pt idx="67">
                  <c:v>265</c:v>
                </c:pt>
                <c:pt idx="68">
                  <c:v>270</c:v>
                </c:pt>
                <c:pt idx="69">
                  <c:v>275</c:v>
                </c:pt>
                <c:pt idx="70">
                  <c:v>279</c:v>
                </c:pt>
                <c:pt idx="71">
                  <c:v>281</c:v>
                </c:pt>
                <c:pt idx="72">
                  <c:v>277</c:v>
                </c:pt>
                <c:pt idx="73">
                  <c:v>270</c:v>
                </c:pt>
                <c:pt idx="74">
                  <c:v>265</c:v>
                </c:pt>
                <c:pt idx="75">
                  <c:v>261</c:v>
                </c:pt>
                <c:pt idx="76">
                  <c:v>273</c:v>
                </c:pt>
                <c:pt idx="77">
                  <c:v>266</c:v>
                </c:pt>
                <c:pt idx="78">
                  <c:v>262</c:v>
                </c:pt>
                <c:pt idx="79">
                  <c:v>247</c:v>
                </c:pt>
                <c:pt idx="80">
                  <c:v>242</c:v>
                </c:pt>
                <c:pt idx="81">
                  <c:v>245</c:v>
                </c:pt>
                <c:pt idx="82">
                  <c:v>232</c:v>
                </c:pt>
                <c:pt idx="83">
                  <c:v>229</c:v>
                </c:pt>
                <c:pt idx="84">
                  <c:v>229</c:v>
                </c:pt>
                <c:pt idx="85">
                  <c:v>218</c:v>
                </c:pt>
                <c:pt idx="86">
                  <c:v>219</c:v>
                </c:pt>
                <c:pt idx="87">
                  <c:v>217</c:v>
                </c:pt>
                <c:pt idx="88">
                  <c:v>205</c:v>
                </c:pt>
                <c:pt idx="89">
                  <c:v>194</c:v>
                </c:pt>
                <c:pt idx="90">
                  <c:v>192</c:v>
                </c:pt>
                <c:pt idx="91">
                  <c:v>193</c:v>
                </c:pt>
                <c:pt idx="92">
                  <c:v>191</c:v>
                </c:pt>
                <c:pt idx="93">
                  <c:v>194</c:v>
                </c:pt>
                <c:pt idx="94">
                  <c:v>173</c:v>
                </c:pt>
                <c:pt idx="95">
                  <c:v>177</c:v>
                </c:pt>
                <c:pt idx="96">
                  <c:v>172</c:v>
                </c:pt>
                <c:pt idx="97">
                  <c:v>155</c:v>
                </c:pt>
                <c:pt idx="98">
                  <c:v>152</c:v>
                </c:pt>
                <c:pt idx="99">
                  <c:v>145</c:v>
                </c:pt>
                <c:pt idx="100">
                  <c:v>143</c:v>
                </c:pt>
                <c:pt idx="101">
                  <c:v>142</c:v>
                </c:pt>
                <c:pt idx="102">
                  <c:v>140</c:v>
                </c:pt>
                <c:pt idx="103">
                  <c:v>131</c:v>
                </c:pt>
                <c:pt idx="10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8A-4768-8690-479E30B97AF9}"/>
            </c:ext>
          </c:extLst>
        </c:ser>
        <c:ser>
          <c:idx val="17"/>
          <c:order val="17"/>
          <c:tx>
            <c:strRef>
              <c:f>'Dati Covid-19 Italia'!$S$1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Italia'!$S$2:$S$109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17</c:v>
                </c:pt>
                <c:pt idx="41">
                  <c:v>32</c:v>
                </c:pt>
                <c:pt idx="42">
                  <c:v>37</c:v>
                </c:pt>
                <c:pt idx="43">
                  <c:v>59</c:v>
                </c:pt>
                <c:pt idx="44">
                  <c:v>66</c:v>
                </c:pt>
                <c:pt idx="45">
                  <c:v>87</c:v>
                </c:pt>
                <c:pt idx="46">
                  <c:v>112</c:v>
                </c:pt>
                <c:pt idx="47">
                  <c:v>126</c:v>
                </c:pt>
                <c:pt idx="48">
                  <c:v>164</c:v>
                </c:pt>
                <c:pt idx="49">
                  <c:v>201</c:v>
                </c:pt>
                <c:pt idx="50">
                  <c:v>225</c:v>
                </c:pt>
                <c:pt idx="51">
                  <c:v>260</c:v>
                </c:pt>
                <c:pt idx="52">
                  <c:v>280</c:v>
                </c:pt>
                <c:pt idx="53">
                  <c:v>304</c:v>
                </c:pt>
                <c:pt idx="54">
                  <c:v>333</c:v>
                </c:pt>
                <c:pt idx="55">
                  <c:v>372</c:v>
                </c:pt>
                <c:pt idx="56">
                  <c:v>469</c:v>
                </c:pt>
                <c:pt idx="57">
                  <c:v>523</c:v>
                </c:pt>
                <c:pt idx="58">
                  <c:v>577</c:v>
                </c:pt>
                <c:pt idx="59">
                  <c:v>602</c:v>
                </c:pt>
                <c:pt idx="60">
                  <c:v>606</c:v>
                </c:pt>
                <c:pt idx="61">
                  <c:v>610</c:v>
                </c:pt>
                <c:pt idx="62">
                  <c:v>627</c:v>
                </c:pt>
                <c:pt idx="63">
                  <c:v>662</c:v>
                </c:pt>
                <c:pt idx="64">
                  <c:v>662</c:v>
                </c:pt>
                <c:pt idx="65">
                  <c:v>706</c:v>
                </c:pt>
                <c:pt idx="66">
                  <c:v>722</c:v>
                </c:pt>
                <c:pt idx="67">
                  <c:v>733</c:v>
                </c:pt>
                <c:pt idx="68">
                  <c:v>755</c:v>
                </c:pt>
                <c:pt idx="69">
                  <c:v>765</c:v>
                </c:pt>
                <c:pt idx="70">
                  <c:v>786</c:v>
                </c:pt>
                <c:pt idx="71">
                  <c:v>792</c:v>
                </c:pt>
                <c:pt idx="72">
                  <c:v>795</c:v>
                </c:pt>
                <c:pt idx="73">
                  <c:v>791</c:v>
                </c:pt>
                <c:pt idx="74">
                  <c:v>816</c:v>
                </c:pt>
                <c:pt idx="75">
                  <c:v>819</c:v>
                </c:pt>
                <c:pt idx="76">
                  <c:v>847</c:v>
                </c:pt>
                <c:pt idx="77">
                  <c:v>819</c:v>
                </c:pt>
                <c:pt idx="78">
                  <c:v>832</c:v>
                </c:pt>
                <c:pt idx="79">
                  <c:v>844</c:v>
                </c:pt>
                <c:pt idx="80">
                  <c:v>828</c:v>
                </c:pt>
                <c:pt idx="81">
                  <c:v>819</c:v>
                </c:pt>
                <c:pt idx="82">
                  <c:v>821</c:v>
                </c:pt>
                <c:pt idx="83">
                  <c:v>823</c:v>
                </c:pt>
                <c:pt idx="84">
                  <c:v>821</c:v>
                </c:pt>
                <c:pt idx="85">
                  <c:v>811</c:v>
                </c:pt>
                <c:pt idx="86">
                  <c:v>797</c:v>
                </c:pt>
                <c:pt idx="87">
                  <c:v>782</c:v>
                </c:pt>
                <c:pt idx="88">
                  <c:v>764</c:v>
                </c:pt>
                <c:pt idx="89">
                  <c:v>753</c:v>
                </c:pt>
                <c:pt idx="90">
                  <c:v>740</c:v>
                </c:pt>
                <c:pt idx="91">
                  <c:v>727</c:v>
                </c:pt>
                <c:pt idx="92">
                  <c:v>713</c:v>
                </c:pt>
                <c:pt idx="93">
                  <c:v>702</c:v>
                </c:pt>
                <c:pt idx="94">
                  <c:v>674</c:v>
                </c:pt>
                <c:pt idx="95">
                  <c:v>650</c:v>
                </c:pt>
                <c:pt idx="96">
                  <c:v>644</c:v>
                </c:pt>
                <c:pt idx="97">
                  <c:v>633</c:v>
                </c:pt>
                <c:pt idx="98">
                  <c:v>619</c:v>
                </c:pt>
                <c:pt idx="99">
                  <c:v>612</c:v>
                </c:pt>
                <c:pt idx="100">
                  <c:v>596</c:v>
                </c:pt>
                <c:pt idx="101">
                  <c:v>568</c:v>
                </c:pt>
                <c:pt idx="102">
                  <c:v>568</c:v>
                </c:pt>
                <c:pt idx="103">
                  <c:v>551</c:v>
                </c:pt>
                <c:pt idx="10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8A-4768-8690-479E30B97AF9}"/>
            </c:ext>
          </c:extLst>
        </c:ser>
        <c:ser>
          <c:idx val="18"/>
          <c:order val="18"/>
          <c:tx>
            <c:strRef>
              <c:f>'Dati Covid-19 Italia'!$T$1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Italia'!$T$2:$T$109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16</c:v>
                </c:pt>
                <c:pt idx="34">
                  <c:v>16</c:v>
                </c:pt>
                <c:pt idx="35">
                  <c:v>22</c:v>
                </c:pt>
                <c:pt idx="36">
                  <c:v>33</c:v>
                </c:pt>
                <c:pt idx="37">
                  <c:v>51</c:v>
                </c:pt>
                <c:pt idx="38">
                  <c:v>52</c:v>
                </c:pt>
                <c:pt idx="39">
                  <c:v>60</c:v>
                </c:pt>
                <c:pt idx="40">
                  <c:v>81</c:v>
                </c:pt>
                <c:pt idx="41">
                  <c:v>111</c:v>
                </c:pt>
                <c:pt idx="42">
                  <c:v>126</c:v>
                </c:pt>
                <c:pt idx="43">
                  <c:v>150</c:v>
                </c:pt>
                <c:pt idx="44">
                  <c:v>179</c:v>
                </c:pt>
                <c:pt idx="45">
                  <c:v>203</c:v>
                </c:pt>
                <c:pt idx="46">
                  <c:v>226</c:v>
                </c:pt>
                <c:pt idx="47">
                  <c:v>267</c:v>
                </c:pt>
                <c:pt idx="48">
                  <c:v>321</c:v>
                </c:pt>
                <c:pt idx="49">
                  <c:v>379</c:v>
                </c:pt>
                <c:pt idx="50">
                  <c:v>458</c:v>
                </c:pt>
                <c:pt idx="51">
                  <c:v>596</c:v>
                </c:pt>
                <c:pt idx="52">
                  <c:v>681</c:v>
                </c:pt>
                <c:pt idx="53">
                  <c:v>799</c:v>
                </c:pt>
                <c:pt idx="54">
                  <c:v>936</c:v>
                </c:pt>
                <c:pt idx="55">
                  <c:v>1095</c:v>
                </c:pt>
                <c:pt idx="56">
                  <c:v>1158</c:v>
                </c:pt>
                <c:pt idx="57">
                  <c:v>1242</c:v>
                </c:pt>
                <c:pt idx="58">
                  <c:v>1330</c:v>
                </c:pt>
                <c:pt idx="59">
                  <c:v>1408</c:v>
                </c:pt>
                <c:pt idx="60">
                  <c:v>1492</c:v>
                </c:pt>
                <c:pt idx="61">
                  <c:v>1544</c:v>
                </c:pt>
                <c:pt idx="62">
                  <c:v>1606</c:v>
                </c:pt>
                <c:pt idx="63">
                  <c:v>1664</c:v>
                </c:pt>
                <c:pt idx="64">
                  <c:v>1726</c:v>
                </c:pt>
                <c:pt idx="65">
                  <c:v>1774</c:v>
                </c:pt>
                <c:pt idx="66">
                  <c:v>1815</c:v>
                </c:pt>
                <c:pt idx="67">
                  <c:v>1859</c:v>
                </c:pt>
                <c:pt idx="68">
                  <c:v>1893</c:v>
                </c:pt>
                <c:pt idx="69">
                  <c:v>1942</c:v>
                </c:pt>
                <c:pt idx="70">
                  <c:v>1967</c:v>
                </c:pt>
                <c:pt idx="71">
                  <c:v>2001</c:v>
                </c:pt>
                <c:pt idx="72">
                  <c:v>2030</c:v>
                </c:pt>
                <c:pt idx="73">
                  <c:v>2050</c:v>
                </c:pt>
                <c:pt idx="74">
                  <c:v>2071</c:v>
                </c:pt>
                <c:pt idx="75">
                  <c:v>2081</c:v>
                </c:pt>
                <c:pt idx="76" formatCode="#,##0">
                  <c:v>2108</c:v>
                </c:pt>
                <c:pt idx="77">
                  <c:v>2139</c:v>
                </c:pt>
                <c:pt idx="78">
                  <c:v>2171</c:v>
                </c:pt>
                <c:pt idx="79">
                  <c:v>2202</c:v>
                </c:pt>
                <c:pt idx="80">
                  <c:v>2210</c:v>
                </c:pt>
                <c:pt idx="81">
                  <c:v>2259</c:v>
                </c:pt>
                <c:pt idx="82">
                  <c:v>2287</c:v>
                </c:pt>
                <c:pt idx="83">
                  <c:v>2301</c:v>
                </c:pt>
                <c:pt idx="84">
                  <c:v>2320</c:v>
                </c:pt>
                <c:pt idx="85">
                  <c:v>2272</c:v>
                </c:pt>
                <c:pt idx="86">
                  <c:v>2107</c:v>
                </c:pt>
                <c:pt idx="87">
                  <c:v>2123</c:v>
                </c:pt>
                <c:pt idx="88">
                  <c:v>2143</c:v>
                </c:pt>
                <c:pt idx="89">
                  <c:v>2145</c:v>
                </c:pt>
                <c:pt idx="90">
                  <c:v>2157</c:v>
                </c:pt>
                <c:pt idx="91">
                  <c:v>2171</c:v>
                </c:pt>
                <c:pt idx="92">
                  <c:v>2186</c:v>
                </c:pt>
                <c:pt idx="93">
                  <c:v>2203</c:v>
                </c:pt>
                <c:pt idx="94">
                  <c:v>2202</c:v>
                </c:pt>
                <c:pt idx="95">
                  <c:v>2202</c:v>
                </c:pt>
                <c:pt idx="96">
                  <c:v>2201</c:v>
                </c:pt>
                <c:pt idx="97">
                  <c:v>2127</c:v>
                </c:pt>
                <c:pt idx="98">
                  <c:v>2127</c:v>
                </c:pt>
                <c:pt idx="99">
                  <c:v>2080</c:v>
                </c:pt>
                <c:pt idx="100" formatCode="#,##0">
                  <c:v>2069</c:v>
                </c:pt>
                <c:pt idx="101" formatCode="#,##0">
                  <c:v>2062</c:v>
                </c:pt>
                <c:pt idx="102">
                  <c:v>1911</c:v>
                </c:pt>
                <c:pt idx="103">
                  <c:v>1889</c:v>
                </c:pt>
                <c:pt idx="104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8A-4768-8690-479E30B97AF9}"/>
            </c:ext>
          </c:extLst>
        </c:ser>
        <c:ser>
          <c:idx val="19"/>
          <c:order val="19"/>
          <c:tx>
            <c:strRef>
              <c:f>'Dati Covid-19 Italia'!$U$1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Italia'!$A$2:$A$109</c:f>
              <c:numCache>
                <c:formatCode>m/d/yyyy</c:formatCode>
                <c:ptCount val="10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'Dati Covid-19 Italia'!$U$2:$U$109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11</c:v>
                </c:pt>
                <c:pt idx="38">
                  <c:v>19</c:v>
                </c:pt>
                <c:pt idx="39">
                  <c:v>20</c:v>
                </c:pt>
                <c:pt idx="40">
                  <c:v>37</c:v>
                </c:pt>
                <c:pt idx="41">
                  <c:v>39</c:v>
                </c:pt>
                <c:pt idx="42">
                  <c:v>43</c:v>
                </c:pt>
                <c:pt idx="43">
                  <c:v>47</c:v>
                </c:pt>
                <c:pt idx="44">
                  <c:v>75</c:v>
                </c:pt>
                <c:pt idx="45">
                  <c:v>105</c:v>
                </c:pt>
                <c:pt idx="46">
                  <c:v>115</c:v>
                </c:pt>
                <c:pt idx="47">
                  <c:v>132</c:v>
                </c:pt>
                <c:pt idx="48">
                  <c:v>204</c:v>
                </c:pt>
                <c:pt idx="49">
                  <c:v>288</c:v>
                </c:pt>
                <c:pt idx="50">
                  <c:v>321</c:v>
                </c:pt>
                <c:pt idx="51">
                  <c:v>327</c:v>
                </c:pt>
                <c:pt idx="52">
                  <c:v>343</c:v>
                </c:pt>
                <c:pt idx="53">
                  <c:v>395</c:v>
                </c:pt>
                <c:pt idx="54">
                  <c:v>412</c:v>
                </c:pt>
                <c:pt idx="55">
                  <c:v>462</c:v>
                </c:pt>
                <c:pt idx="56">
                  <c:v>496</c:v>
                </c:pt>
                <c:pt idx="57">
                  <c:v>569</c:v>
                </c:pt>
                <c:pt idx="58">
                  <c:v>582</c:v>
                </c:pt>
                <c:pt idx="59">
                  <c:v>622</c:v>
                </c:pt>
                <c:pt idx="60">
                  <c:v>657</c:v>
                </c:pt>
                <c:pt idx="61">
                  <c:v>675</c:v>
                </c:pt>
                <c:pt idx="62">
                  <c:v>718</c:v>
                </c:pt>
                <c:pt idx="63">
                  <c:v>744</c:v>
                </c:pt>
                <c:pt idx="64">
                  <c:v>789</c:v>
                </c:pt>
                <c:pt idx="65">
                  <c:v>815</c:v>
                </c:pt>
                <c:pt idx="66">
                  <c:v>819</c:v>
                </c:pt>
                <c:pt idx="67">
                  <c:v>821</c:v>
                </c:pt>
                <c:pt idx="68">
                  <c:v>840</c:v>
                </c:pt>
                <c:pt idx="69">
                  <c:v>876</c:v>
                </c:pt>
                <c:pt idx="70">
                  <c:v>876</c:v>
                </c:pt>
                <c:pt idx="71">
                  <c:v>888</c:v>
                </c:pt>
                <c:pt idx="72">
                  <c:v>903</c:v>
                </c:pt>
                <c:pt idx="73">
                  <c:v>914</c:v>
                </c:pt>
                <c:pt idx="74">
                  <c:v>900</c:v>
                </c:pt>
                <c:pt idx="75">
                  <c:v>870</c:v>
                </c:pt>
                <c:pt idx="76">
                  <c:v>865</c:v>
                </c:pt>
                <c:pt idx="77">
                  <c:v>872</c:v>
                </c:pt>
                <c:pt idx="78">
                  <c:v>881</c:v>
                </c:pt>
                <c:pt idx="79">
                  <c:v>864</c:v>
                </c:pt>
                <c:pt idx="80">
                  <c:v>854</c:v>
                </c:pt>
                <c:pt idx="81">
                  <c:v>837</c:v>
                </c:pt>
                <c:pt idx="82">
                  <c:v>833</c:v>
                </c:pt>
                <c:pt idx="83">
                  <c:v>817</c:v>
                </c:pt>
                <c:pt idx="84">
                  <c:v>804</c:v>
                </c:pt>
                <c:pt idx="85">
                  <c:v>794</c:v>
                </c:pt>
                <c:pt idx="86">
                  <c:v>783</c:v>
                </c:pt>
                <c:pt idx="87">
                  <c:v>776</c:v>
                </c:pt>
                <c:pt idx="88">
                  <c:v>772</c:v>
                </c:pt>
                <c:pt idx="89">
                  <c:v>761</c:v>
                </c:pt>
                <c:pt idx="90">
                  <c:v>744</c:v>
                </c:pt>
                <c:pt idx="91">
                  <c:v>744</c:v>
                </c:pt>
                <c:pt idx="92">
                  <c:v>730</c:v>
                </c:pt>
                <c:pt idx="93">
                  <c:v>689</c:v>
                </c:pt>
                <c:pt idx="94">
                  <c:v>653</c:v>
                </c:pt>
                <c:pt idx="95">
                  <c:v>642</c:v>
                </c:pt>
                <c:pt idx="96">
                  <c:v>623</c:v>
                </c:pt>
                <c:pt idx="97">
                  <c:v>583</c:v>
                </c:pt>
                <c:pt idx="98">
                  <c:v>553</c:v>
                </c:pt>
                <c:pt idx="99">
                  <c:v>550</c:v>
                </c:pt>
                <c:pt idx="100">
                  <c:v>515</c:v>
                </c:pt>
                <c:pt idx="101">
                  <c:v>511</c:v>
                </c:pt>
                <c:pt idx="102">
                  <c:v>506</c:v>
                </c:pt>
                <c:pt idx="103">
                  <c:v>491</c:v>
                </c:pt>
                <c:pt idx="104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8A-4768-8690-479E30B9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133199"/>
        <c:axId val="1541855743"/>
      </c:barChart>
      <c:dateAx>
        <c:axId val="96913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855743"/>
        <c:crosses val="autoZero"/>
        <c:auto val="1"/>
        <c:lblOffset val="100"/>
        <c:baseTimeUnit val="days"/>
      </c:dateAx>
      <c:valAx>
        <c:axId val="15418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133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935175228647076E-2"/>
          <c:y val="0.15518644102733234"/>
          <c:w val="0.39952169112120894"/>
          <c:h val="0.5764889516428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GitHub protezione civile'!$C$1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civile'!$A$2:$A$82</c:f>
              <c:numCache>
                <c:formatCode>m/d/yyyy</c:formatCode>
                <c:ptCount val="8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cat>
          <c:val>
            <c:numRef>
              <c:f>'Dati GitHub protezione civile'!$C$2:$C$82</c:f>
              <c:numCache>
                <c:formatCode>General</c:formatCode>
                <c:ptCount val="81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1-4BB9-9441-644A875F54ED}"/>
            </c:ext>
          </c:extLst>
        </c:ser>
        <c:ser>
          <c:idx val="1"/>
          <c:order val="1"/>
          <c:tx>
            <c:strRef>
              <c:f>'Dati GitHub protezione civile'!$D$1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civile'!$A$2:$A$82</c:f>
              <c:numCache>
                <c:formatCode>m/d/yyyy</c:formatCode>
                <c:ptCount val="8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cat>
          <c:val>
            <c:numRef>
              <c:f>'Dati GitHub protezione civile'!$D$2:$D$82</c:f>
              <c:numCache>
                <c:formatCode>General</c:formatCode>
                <c:ptCount val="81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1-4BB9-9441-644A875F54ED}"/>
            </c:ext>
          </c:extLst>
        </c:ser>
        <c:ser>
          <c:idx val="3"/>
          <c:order val="3"/>
          <c:tx>
            <c:strRef>
              <c:f>'Dati GitHub protezione civile'!$F$1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civile'!$A$2:$A$82</c:f>
              <c:numCache>
                <c:formatCode>m/d/yyyy</c:formatCode>
                <c:ptCount val="8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cat>
          <c:val>
            <c:numRef>
              <c:f>'Dati GitHub protezione civile'!$F$2:$F$82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1-4BB9-9441-644A875F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2130039983"/>
        <c:axId val="1931601775"/>
      </c:barChart>
      <c:lineChart>
        <c:grouping val="standard"/>
        <c:varyColors val="0"/>
        <c:ser>
          <c:idx val="2"/>
          <c:order val="2"/>
          <c:tx>
            <c:strRef>
              <c:f>'Dati GitHub protezione civile'!$E$1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'Dati GitHub protezione civile'!$A$2:$A$82</c:f>
              <c:numCache>
                <c:formatCode>m/d/yyyy</c:formatCode>
                <c:ptCount val="8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cat>
          <c:val>
            <c:numRef>
              <c:f>'Dati GitHub protezione civile'!$E$2:$E$82</c:f>
              <c:numCache>
                <c:formatCode>General</c:formatCode>
                <c:ptCount val="81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BB9-9441-644A875F54ED}"/>
            </c:ext>
          </c:extLst>
        </c:ser>
        <c:ser>
          <c:idx val="4"/>
          <c:order val="4"/>
          <c:tx>
            <c:strRef>
              <c:f>'Dati GitHub protezione civile'!$G$1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9850" cap="rnd" cmpd="dbl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'Dati GitHub protezione civile'!$A$2:$A$82</c:f>
              <c:numCache>
                <c:formatCode>m/d/yyyy</c:formatCode>
                <c:ptCount val="8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cat>
          <c:val>
            <c:numRef>
              <c:f>'Dati GitHub protezione civile'!$G$2:$G$82</c:f>
              <c:numCache>
                <c:formatCode>General</c:formatCode>
                <c:ptCount val="8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BB9-9441-644A875F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53663"/>
        <c:axId val="1931597615"/>
      </c:lineChart>
      <c:dateAx>
        <c:axId val="1942553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597615"/>
        <c:crosses val="autoZero"/>
        <c:auto val="1"/>
        <c:lblOffset val="100"/>
        <c:baseTimeUnit val="days"/>
      </c:dateAx>
      <c:valAx>
        <c:axId val="19315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553663"/>
        <c:crosses val="autoZero"/>
        <c:crossBetween val="between"/>
      </c:valAx>
      <c:valAx>
        <c:axId val="1931601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039983"/>
        <c:crosses val="max"/>
        <c:crossBetween val="between"/>
      </c:valAx>
      <c:dateAx>
        <c:axId val="21300399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31601775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38414113191878E-2"/>
          <c:y val="0.15333770778652675"/>
          <c:w val="0.29986041517537582"/>
          <c:h val="0.3609992097761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1538877145550901E-2"/>
          <c:y val="4.738770685579196E-2"/>
          <c:w val="0.98088458905731368"/>
          <c:h val="0.92873727220267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'Dati GitHub protezione civile'!$O$1</c:f>
              <c:strCache>
                <c:ptCount val="1"/>
                <c:pt idx="0">
                  <c:v>% nuovi positivi su tamponi effettuati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 cmpd="sng">
                <a:solidFill>
                  <a:srgbClr val="FF0000"/>
                </a:solidFill>
                <a:prstDash val="dash"/>
                <a:headEnd type="oval" w="lg" len="lg"/>
                <a:tailEnd type="stealth" w="lg" len="lg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'Dati GitHub protezione civile'!$A$2:$A$82</c:f>
              <c:numCache>
                <c:formatCode>m/d/yyyy</c:formatCode>
                <c:ptCount val="8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'Dati GitHub protezione civile'!$O$2:$O$82</c:f>
              <c:numCache>
                <c:formatCode>0.00%</c:formatCode>
                <c:ptCount val="81"/>
                <c:pt idx="0">
                  <c:v>5.1110083256244221E-2</c:v>
                </c:pt>
                <c:pt idx="1">
                  <c:v>1.0785109590629711E-2</c:v>
                </c:pt>
                <c:pt idx="2">
                  <c:v>8.1360175237300512E-3</c:v>
                </c:pt>
                <c:pt idx="3">
                  <c:v>2.0809056101215247E-2</c:v>
                </c:pt>
                <c:pt idx="4">
                  <c:v>1.5164064988849953E-2</c:v>
                </c:pt>
                <c:pt idx="5">
                  <c:v>1.2861047103585016E-2</c:v>
                </c:pt>
                <c:pt idx="6">
                  <c:v>2.6790363042552185E-2</c:v>
                </c:pt>
                <c:pt idx="7">
                  <c:v>1.4649817948168773E-2</c:v>
                </c:pt>
                <c:pt idx="8">
                  <c:v>1.8022896039603959E-2</c:v>
                </c:pt>
                <c:pt idx="9">
                  <c:v>1.9673559674229985E-2</c:v>
                </c:pt>
                <c:pt idx="10">
                  <c:v>2.3762437426611459E-2</c:v>
                </c:pt>
                <c:pt idx="11">
                  <c:v>2.1397728210346818E-2</c:v>
                </c:pt>
                <c:pt idx="12">
                  <c:v>2.9646711996576484E-2</c:v>
                </c:pt>
                <c:pt idx="13">
                  <c:v>2.9877645833750525E-2</c:v>
                </c:pt>
                <c:pt idx="14">
                  <c:v>3.3385352803477875E-2</c:v>
                </c:pt>
                <c:pt idx="15">
                  <c:v>1.6079393031714424E-2</c:v>
                </c:pt>
                <c:pt idx="16">
                  <c:v>3.1618230035268063E-2</c:v>
                </c:pt>
                <c:pt idx="17">
                  <c:v>3.0821639092674193E-2</c:v>
                </c:pt>
                <c:pt idx="18">
                  <c:v>2.6126292466765139E-2</c:v>
                </c:pt>
                <c:pt idx="19">
                  <c:v>3.2032609691307133E-2</c:v>
                </c:pt>
                <c:pt idx="20">
                  <c:v>2.8743224525416538E-2</c:v>
                </c:pt>
                <c:pt idx="21">
                  <c:v>2.3433989069453907E-2</c:v>
                </c:pt>
                <c:pt idx="22">
                  <c:v>2.3719031058073284E-2</c:v>
                </c:pt>
                <c:pt idx="23">
                  <c:v>2.5413643749886736E-2</c:v>
                </c:pt>
                <c:pt idx="24">
                  <c:v>2.9117449132002385E-2</c:v>
                </c:pt>
                <c:pt idx="25">
                  <c:v>2.8933808957590169E-2</c:v>
                </c:pt>
                <c:pt idx="26">
                  <c:v>2.811484336812136E-2</c:v>
                </c:pt>
                <c:pt idx="27">
                  <c:v>2.1516861324602749E-2</c:v>
                </c:pt>
                <c:pt idx="28">
                  <c:v>1.7384959414523646E-2</c:v>
                </c:pt>
                <c:pt idx="29">
                  <c:v>1.7675543163481095E-2</c:v>
                </c:pt>
                <c:pt idx="30">
                  <c:v>1.6058191681178627E-2</c:v>
                </c:pt>
                <c:pt idx="31">
                  <c:v>1.7041488949205118E-2</c:v>
                </c:pt>
                <c:pt idx="32">
                  <c:v>1.5121333539721732E-2</c:v>
                </c:pt>
                <c:pt idx="33">
                  <c:v>1.39083547910953E-2</c:v>
                </c:pt>
                <c:pt idx="34">
                  <c:v>1.1490430147787591E-2</c:v>
                </c:pt>
                <c:pt idx="35">
                  <c:v>8.4841806690562037E-3</c:v>
                </c:pt>
                <c:pt idx="36">
                  <c:v>7.994587429581354E-3</c:v>
                </c:pt>
                <c:pt idx="37">
                  <c:v>8.8322808598821998E-3</c:v>
                </c:pt>
                <c:pt idx="38">
                  <c:v>8.0312164505739539E-3</c:v>
                </c:pt>
                <c:pt idx="39">
                  <c:v>7.3969628086840503E-3</c:v>
                </c:pt>
                <c:pt idx="40">
                  <c:v>7.3110537655350387E-3</c:v>
                </c:pt>
                <c:pt idx="41">
                  <c:v>6.2418560121250515E-3</c:v>
                </c:pt>
                <c:pt idx="42">
                  <c:v>4.9866155304184936E-3</c:v>
                </c:pt>
                <c:pt idx="43">
                  <c:v>4.0227945118440122E-3</c:v>
                </c:pt>
                <c:pt idx="44">
                  <c:v>4.7526715192814E-3</c:v>
                </c:pt>
                <c:pt idx="45">
                  <c:v>4.9263565936892477E-3</c:v>
                </c:pt>
                <c:pt idx="46">
                  <c:v>4.3567723495474518E-3</c:v>
                </c:pt>
                <c:pt idx="47">
                  <c:v>4.871958010240038E-3</c:v>
                </c:pt>
                <c:pt idx="48">
                  <c:v>4.0507111017399648E-3</c:v>
                </c:pt>
                <c:pt idx="49">
                  <c:v>3.01172020517523E-3</c:v>
                </c:pt>
                <c:pt idx="50">
                  <c:v>2.7680268681154413E-3</c:v>
                </c:pt>
                <c:pt idx="51">
                  <c:v>2.3867822202175756E-3</c:v>
                </c:pt>
                <c:pt idx="52">
                  <c:v>3.2128227779460844E-3</c:v>
                </c:pt>
                <c:pt idx="53">
                  <c:v>2.8076340639237108E-3</c:v>
                </c:pt>
                <c:pt idx="54">
                  <c:v>2.6733893231370319E-3</c:v>
                </c:pt>
                <c:pt idx="55">
                  <c:v>2.2461540049287122E-3</c:v>
                </c:pt>
                <c:pt idx="56">
                  <c:v>1.6137062024686271E-3</c:v>
                </c:pt>
                <c:pt idx="57">
                  <c:v>1.881874288866669E-3</c:v>
                </c:pt>
                <c:pt idx="58">
                  <c:v>2.2269934069100235E-3</c:v>
                </c:pt>
                <c:pt idx="59">
                  <c:v>1.6747800031520802E-3</c:v>
                </c:pt>
                <c:pt idx="60">
                  <c:v>1.83943067154746E-3</c:v>
                </c:pt>
                <c:pt idx="61">
                  <c:v>1.380184254890812E-3</c:v>
                </c:pt>
                <c:pt idx="62">
                  <c:v>1.3222132393143379E-3</c:v>
                </c:pt>
                <c:pt idx="63">
                  <c:v>9.7169186136823597E-4</c:v>
                </c:pt>
                <c:pt idx="64">
                  <c:v>1.1321465737270525E-3</c:v>
                </c:pt>
                <c:pt idx="65">
                  <c:v>1.0917116269381676E-3</c:v>
                </c:pt>
                <c:pt idx="66">
                  <c:v>9.4582857766480381E-4</c:v>
                </c:pt>
                <c:pt idx="67">
                  <c:v>9.5693779904306223E-4</c:v>
                </c:pt>
                <c:pt idx="68">
                  <c:v>9.0097053494414222E-4</c:v>
                </c:pt>
                <c:pt idx="69">
                  <c:v>6.4491506064708797E-4</c:v>
                </c:pt>
                <c:pt idx="70">
                  <c:v>5.5717729691891454E-4</c:v>
                </c:pt>
                <c:pt idx="71">
                  <c:v>4.7848678886848337E-4</c:v>
                </c:pt>
                <c:pt idx="72">
                  <c:v>6.2485692983211519E-4</c:v>
                </c:pt>
                <c:pt idx="73">
                  <c:v>5.8833706800689371E-4</c:v>
                </c:pt>
                <c:pt idx="74">
                  <c:v>5.4272630193986818E-4</c:v>
                </c:pt>
                <c:pt idx="75">
                  <c:v>4.3074749605645295E-4</c:v>
                </c:pt>
                <c:pt idx="76">
                  <c:v>3.1255943305927872E-4</c:v>
                </c:pt>
                <c:pt idx="77">
                  <c:v>2.8542360084890501E-4</c:v>
                </c:pt>
                <c:pt idx="78">
                  <c:v>5.2437580764907966E-4</c:v>
                </c:pt>
                <c:pt idx="79">
                  <c:v>3.2460553847233616E-4</c:v>
                </c:pt>
                <c:pt idx="80">
                  <c:v>3.5333876639178431E-4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A-499A-8657-002783FA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60544"/>
        <c:axId val="876165904"/>
      </c:scatterChart>
      <c:valAx>
        <c:axId val="7007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6165904"/>
        <c:crosses val="autoZero"/>
        <c:crossBetween val="midCat"/>
      </c:valAx>
      <c:valAx>
        <c:axId val="8761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7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76</xdr:col>
      <xdr:colOff>0</xdr:colOff>
      <xdr:row>96</xdr:row>
      <xdr:rowOff>101600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A27B67-3D22-4A40-B6C0-2063AACE3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76</xdr:col>
      <xdr:colOff>50800</xdr:colOff>
      <xdr:row>189</xdr:row>
      <xdr:rowOff>50800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8FA40B8-157F-4A74-BD27-E5DADBDF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189</xdr:row>
      <xdr:rowOff>152400</xdr:rowOff>
    </xdr:from>
    <xdr:to>
      <xdr:col>76</xdr:col>
      <xdr:colOff>25400</xdr:colOff>
      <xdr:row>299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688B0EC-4436-4903-946A-10B8801E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299</xdr:row>
      <xdr:rowOff>101600</xdr:rowOff>
    </xdr:from>
    <xdr:to>
      <xdr:col>76</xdr:col>
      <xdr:colOff>0</xdr:colOff>
      <xdr:row>395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3CB0B90-F059-406E-8C6C-ABC027ABD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399</xdr:row>
      <xdr:rowOff>25400</xdr:rowOff>
    </xdr:from>
    <xdr:to>
      <xdr:col>76</xdr:col>
      <xdr:colOff>127000</xdr:colOff>
      <xdr:row>459</xdr:row>
      <xdr:rowOff>101600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CDAB2BD-678E-484F-9B26-31FF3DDAA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O82" totalsRowShown="0" headerRowDxfId="60" dataDxfId="59">
  <autoFilter ref="A1:O82" xr:uid="{3F6FD7E1-9BDF-4B49-94A5-B111B6AD9B29}"/>
  <tableColumns count="15">
    <tableColumn id="1" xr3:uid="{9397F6A5-FE90-4777-81B0-1E48E1D8269C}" name="data" dataDxfId="58"/>
    <tableColumn id="2" xr3:uid="{4247A369-DCC8-4BA7-8183-1D830E40D65A}" name="stato" dataDxfId="57"/>
    <tableColumn id="3" xr3:uid="{1BED7A87-7158-45FF-BD0C-020D5CFC1608}" name="ricoverati_con_sintomi" dataDxfId="56"/>
    <tableColumn id="4" xr3:uid="{95E121C0-4414-496E-BCB9-525B341403BD}" name="terapia_intensiva" dataDxfId="55"/>
    <tableColumn id="5" xr3:uid="{1BE20EC4-5D2A-4188-B3D7-89C6F54F181D}" name="totale_ospedalizzati" dataDxfId="54"/>
    <tableColumn id="6" xr3:uid="{EEB9E01D-002D-4BB5-99FF-A0CA7A7325CA}" name="isolamento_domiciliare" dataDxfId="53"/>
    <tableColumn id="7" xr3:uid="{80B6A6B5-F24F-4CC4-8245-7E1D7CDD4C25}" name="totale_positivi" dataDxfId="52"/>
    <tableColumn id="8" xr3:uid="{6484FE39-BD0E-44B9-A105-F4131AF40CB2}" name="variazione_totale_positivi" dataDxfId="51"/>
    <tableColumn id="9" xr3:uid="{E49BAE0A-B564-46C0-BDC7-F08B0C0A6059}" name="nuovi_positivi" dataDxfId="50"/>
    <tableColumn id="10" xr3:uid="{1DA95B03-C588-409F-BABF-1DF4CCB49566}" name="dimessi_guariti" dataDxfId="49"/>
    <tableColumn id="11" xr3:uid="{AE5EA974-EEE5-4EC6-9D8C-5FF880BC70EB}" name="deceduti" dataDxfId="48"/>
    <tableColumn id="12" xr3:uid="{47D56900-AF72-4041-ABEB-4980BA1BCB04}" name="totale_casi" dataDxfId="47"/>
    <tableColumn id="13" xr3:uid="{7980B174-416C-442F-9B3E-C2CAA5B0E7C2}" name="tamponi" dataDxfId="46"/>
    <tableColumn id="14" xr3:uid="{4E8D923D-BAC9-48F5-905A-F2D97DAA45DB}" name="Colonna1" dataDxfId="45"/>
    <tableColumn id="15" xr3:uid="{61696D93-FFF7-45FD-9B17-DDF9475582ED}" name="% nuovi positivi su tamponi effettuati" dataDxfId="0">
      <calculatedColumnFormula>Tabella1[[#This Row],[nuovi_positivi]]/Tabella1[[#This Row],[tamponi]]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107" totalsRowCount="1">
  <autoFilter ref="A1:AF106" xr:uid="{1CE2D217-68D5-498E-9EC7-25B71F23CB16}"/>
  <tableColumns count="32">
    <tableColumn id="1" xr3:uid="{6B459690-E23B-4D34-B6AA-B3B85C5976A2}" name="Data" dataDxfId="19" totalsRowDxfId="12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18" totalsRowDxfId="11">
      <calculatedColumnFormula>SUM(Tabella2[[#This Row],[Marche]:[Sardegna]])</calculatedColumnFormula>
    </tableColumn>
    <tableColumn id="25" xr3:uid="{90323B0E-2A38-477F-B703-8087FA535612}" name="Cumulata" dataDxfId="17" totalsRowDxfId="10">
      <calculatedColumnFormula>Tabella2[[#This Row],[Guariti]]+Tabella2[[#This Row],[Deceduti]]+Tabella2[[#This Row],[Totale positivi]]</calculatedColumnFormula>
    </tableColumn>
    <tableColumn id="26" xr3:uid="{C428B6C1-1906-42C6-B889-635128133EC1}" name="% Guariti" totalsRowDxfId="9" dataCellStyle="Percentuale">
      <calculatedColumnFormula>Tabella2[[#This Row],[Guariti]]/Tabella2[[#This Row],[Cumulata]]</calculatedColumnFormula>
    </tableColumn>
    <tableColumn id="27" xr3:uid="{7BE68D01-E0ED-4F93-A671-14A0AC26FB80}" name="% Decessi" totalsRowDxfId="8" dataCellStyle="Percentuale">
      <calculatedColumnFormula>Tabella2[[#This Row],[Deceduti]]/Tabella2[[#This Row],[Cumulata]]</calculatedColumnFormula>
    </tableColumn>
    <tableColumn id="28" xr3:uid="{F21C464A-A52A-4D3B-BBC9-5DF6D8F9FABB}" name="% Contagiati" totalsRowDxfId="7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16" totalsRowDxfId="6" dataCellStyle="Percentuale"/>
    <tableColumn id="30" xr3:uid="{7A028472-0408-444B-874A-128E6D7E8ACB}" name="∆ Giornaliero guariti" dataDxfId="15" totalsRowDxfId="5" dataCellStyle="Percentuale"/>
    <tableColumn id="31" xr3:uid="{B947B081-44A7-4785-B7EA-683EB37F7F47}" name="∆Giornaliero deceduti" dataDxfId="14" totalsRowDxfId="4" dataCellStyle="Percentuale"/>
    <tableColumn id="32" xr3:uid="{8D05C411-CBE1-4F81-951B-ECC0AAF68DE2}" name="∆ Giornaliero dei contagi" dataDxfId="13" totalsRowDxfId="3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106" totalsRowShown="0" headerRowDxfId="44" headerRowCellStyle="Percentuale">
  <autoFilter ref="A1:Z106" xr:uid="{07030462-57F3-4CCE-8261-CAF6C9BBB923}"/>
  <tableColumns count="26">
    <tableColumn id="1" xr3:uid="{3D5847C1-50AC-45AE-BD3C-0E8EA781395F}" name="Data" dataDxfId="43"/>
    <tableColumn id="2" xr3:uid="{C0269FC5-25ED-4C75-A1EC-0DC6485D653B}" name="Tot. Positivi" dataDxfId="42">
      <calculatedColumnFormula>Tabella2[[#This Row],[Totale positivi]]</calculatedColumnFormula>
    </tableColumn>
    <tableColumn id="3" xr3:uid="{7ACF25F6-9126-4420-B7AD-A45C323C48D8}" name="∆ % Positivi" dataDxfId="41" dataCellStyle="Percentuale">
      <calculatedColumnFormula>(B2-B1)/B1</calculatedColumnFormula>
    </tableColumn>
    <tableColumn id="4" xr3:uid="{37B13E8C-BA14-476D-8D1D-1A0488A1D0EB}" name="∆ Assoluta Positivi" dataDxfId="40">
      <calculatedColumnFormula>B2-B1</calculatedColumnFormula>
    </tableColumn>
    <tableColumn id="5" xr3:uid="{52B54007-429F-4BAF-8CBA-6E994780797D}" name="Tot Guariti" dataDxfId="39">
      <calculatedColumnFormula>Tabella2[[#This Row],[Guariti]]</calculatedColumnFormula>
    </tableColumn>
    <tableColumn id="6" xr3:uid="{D48A3DDF-BCE7-4D4D-8526-B12822591D46}" name="∆% Guariti" dataDxfId="38" dataCellStyle="Percentuale">
      <calculatedColumnFormula>(E2-E1)/E1</calculatedColumnFormula>
    </tableColumn>
    <tableColumn id="7" xr3:uid="{E3079D79-1DAC-4584-A0A8-35C1FDE6E9B6}" name="∆ Assoluta Guariti" dataDxfId="37"/>
    <tableColumn id="8" xr3:uid="{CFB8C0AE-1BE4-4AA4-9130-1569B4F5C1A6}" name="Tot. Deceduti" dataDxfId="36">
      <calculatedColumnFormula>Tabella2[[#This Row],[Deceduti]]</calculatedColumnFormula>
    </tableColumn>
    <tableColumn id="9" xr3:uid="{5FB79BCD-ECD2-420F-9983-ABC222AB0A67}" name="∆% Deceduti" dataDxfId="35" dataCellStyle="Percentuale">
      <calculatedColumnFormula>(H2-H1)/H1</calculatedColumnFormula>
    </tableColumn>
    <tableColumn id="10" xr3:uid="{411B339C-7D0B-442E-AF42-382C611F82C7}" name="∆ Assoluta Deceduti" dataDxfId="34">
      <calculatedColumnFormula>H2-H1</calculatedColumnFormula>
    </tableColumn>
    <tableColumn id="11" xr3:uid="{FFE0D3B8-DDBF-484E-ADB2-DDA63C88F4BD}" name="Cumulata" dataDxfId="33">
      <calculatedColumnFormula>B2+E2+H2</calculatedColumnFormula>
    </tableColumn>
    <tableColumn id="12" xr3:uid="{5CE7735E-2F0E-4CF8-B0E8-2CD0E0970B5E}" name="∆%" dataDxfId="32" dataCellStyle="Percentuale">
      <calculatedColumnFormula>(K2-K1)/K1</calculatedColumnFormula>
    </tableColumn>
    <tableColumn id="13" xr3:uid="{2848E7BE-7ADD-494D-ABA0-C6D661ADCCE5}" name="∆ Assoluto Cumulata" dataDxfId="31" dataCellStyle="Percentuale">
      <calculatedColumnFormula>K2-K1</calculatedColumnFormula>
    </tableColumn>
    <tableColumn id="14" xr3:uid="{1F72D504-6A71-4C60-9F8E-C1F35AFE3F84}" name="Ricoverati con sintomi" dataDxfId="30"/>
    <tableColumn id="15" xr3:uid="{810F4E01-093E-47C7-94CD-C4E34178A3C2}" name="In terapia intensiva" dataDxfId="29"/>
    <tableColumn id="26" xr3:uid="{AEE225D3-EE65-427D-A50D-7B30E8DBB8E1}" name="% terapia intensiva" dataDxfId="28"/>
    <tableColumn id="16" xr3:uid="{65EB19C7-7680-4E36-9154-BE4EFB1265E7}" name="TOT Ospedalizzati" dataDxfId="27">
      <calculatedColumnFormula>SUM(N2:O2)</calculatedColumnFormula>
    </tableColumn>
    <tableColumn id="17" xr3:uid="{96B85F8E-2FFC-4970-AA5C-0AE7D31546FA}" name="% Ospedalizzati" dataDxfId="26" dataCellStyle="Percentuale">
      <calculatedColumnFormula>Q2/B2</calculatedColumnFormula>
    </tableColumn>
    <tableColumn id="18" xr3:uid="{7B436E1F-1E2B-4250-B962-9D331D90B1E2}" name="Isolamento domiciliare" dataDxfId="25"/>
    <tableColumn id="19" xr3:uid="{05EA19AE-5A6C-4A07-A209-D6D9F30F8B17}" name="% in Isolamento" dataDxfId="24" dataCellStyle="Percentuale">
      <calculatedColumnFormula>S2/B2</calculatedColumnFormula>
    </tableColumn>
    <tableColumn id="20" xr3:uid="{6999C7D7-D643-41B6-8E10-FD2AB1FC4B8E}" name="% moralità" dataDxfId="23" dataCellStyle="Percentuale">
      <calculatedColumnFormula>H2/B2</calculatedColumnFormula>
    </tableColumn>
    <tableColumn id="21" xr3:uid="{200CBB54-BA3B-4F70-95FC-C4796DFBA492}" name="% sopravvivenza" dataDxfId="22" dataCellStyle="Percentuale">
      <calculatedColumnFormula>E2/B2</calculatedColumnFormula>
    </tableColumn>
    <tableColumn id="22" xr3:uid="{17D8F90C-C2AE-46D7-B8B7-BF49E8B8B889}" name="N° tamponi effettuati" dataDxfId="2"/>
    <tableColumn id="23" xr3:uid="{CEDD6332-176F-4793-AB6D-B283767BDA43}" name="% positivi su n° tamponi effettuati" dataDxfId="1" dataCellStyle="Percentuale">
      <calculatedColumnFormula>B2/W2</calculatedColumnFormula>
    </tableColumn>
    <tableColumn id="24" xr3:uid="{73FE46CA-8C78-431A-8BBD-761536CF16BF}" name="Popolazione italiana" dataDxfId="21"/>
    <tableColumn id="25" xr3:uid="{43FA4459-D8F5-403A-A99E-8A865D3B8A98}" name="% contagiati sul tot. Dell popolazione italiana" dataDxfId="2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ggiatura massi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abSelected="1" zoomScale="30" zoomScaleNormal="30" workbookViewId="0">
      <selection activeCell="BZ433" sqref="BZ4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workbookViewId="0">
      <selection activeCell="H3" sqref="H3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4" width="8.88671875" style="28"/>
    <col min="15" max="15" width="8.88671875" style="39"/>
    <col min="16" max="16384" width="8.88671875" style="28"/>
  </cols>
  <sheetData>
    <row r="1" spans="1:15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  <c r="O1" s="39" t="s">
        <v>73</v>
      </c>
    </row>
    <row r="2" spans="1:15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  <c r="O2" s="39">
        <f>Tabella1[[#This Row],[nuovi_positivi]]/Tabella1[[#This Row],[tamponi]]</f>
        <v>5.1110083256244221E-2</v>
      </c>
    </row>
    <row r="3" spans="1:15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  <c r="O3" s="39">
        <f>Tabella1[[#This Row],[nuovi_positivi]]/Tabella1[[#This Row],[tamponi]]</f>
        <v>1.0785109590629711E-2</v>
      </c>
    </row>
    <row r="4" spans="1:15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  <c r="O4" s="39">
        <f>Tabella1[[#This Row],[nuovi_positivi]]/Tabella1[[#This Row],[tamponi]]</f>
        <v>8.1360175237300512E-3</v>
      </c>
    </row>
    <row r="5" spans="1:15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  <c r="O5" s="39">
        <f>Tabella1[[#This Row],[nuovi_positivi]]/Tabella1[[#This Row],[tamponi]]</f>
        <v>2.0809056101215247E-2</v>
      </c>
    </row>
    <row r="6" spans="1:15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  <c r="O6" s="39">
        <f>Tabella1[[#This Row],[nuovi_positivi]]/Tabella1[[#This Row],[tamponi]]</f>
        <v>1.5164064988849953E-2</v>
      </c>
    </row>
    <row r="7" spans="1:15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  <c r="O7" s="39">
        <f>Tabella1[[#This Row],[nuovi_positivi]]/Tabella1[[#This Row],[tamponi]]</f>
        <v>1.2861047103585016E-2</v>
      </c>
    </row>
    <row r="8" spans="1:15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  <c r="O8" s="39">
        <f>Tabella1[[#This Row],[nuovi_positivi]]/Tabella1[[#This Row],[tamponi]]</f>
        <v>2.6790363042552185E-2</v>
      </c>
    </row>
    <row r="9" spans="1:15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  <c r="O9" s="39">
        <f>Tabella1[[#This Row],[nuovi_positivi]]/Tabella1[[#This Row],[tamponi]]</f>
        <v>1.4649817948168773E-2</v>
      </c>
    </row>
    <row r="10" spans="1:15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  <c r="O10" s="39">
        <f>Tabella1[[#This Row],[nuovi_positivi]]/Tabella1[[#This Row],[tamponi]]</f>
        <v>1.8022896039603959E-2</v>
      </c>
    </row>
    <row r="11" spans="1:15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  <c r="O11" s="39">
        <f>Tabella1[[#This Row],[nuovi_positivi]]/Tabella1[[#This Row],[tamponi]]</f>
        <v>1.9673559674229985E-2</v>
      </c>
    </row>
    <row r="12" spans="1:15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  <c r="O12" s="39">
        <f>Tabella1[[#This Row],[nuovi_positivi]]/Tabella1[[#This Row],[tamponi]]</f>
        <v>2.3762437426611459E-2</v>
      </c>
    </row>
    <row r="13" spans="1:15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  <c r="O13" s="39">
        <f>Tabella1[[#This Row],[nuovi_positivi]]/Tabella1[[#This Row],[tamponi]]</f>
        <v>2.1397728210346818E-2</v>
      </c>
    </row>
    <row r="14" spans="1:15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  <c r="O14" s="39">
        <f>Tabella1[[#This Row],[nuovi_positivi]]/Tabella1[[#This Row],[tamponi]]</f>
        <v>2.9646711996576484E-2</v>
      </c>
    </row>
    <row r="15" spans="1:15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  <c r="O15" s="39">
        <f>Tabella1[[#This Row],[nuovi_positivi]]/Tabella1[[#This Row],[tamponi]]</f>
        <v>2.9877645833750525E-2</v>
      </c>
    </row>
    <row r="16" spans="1:15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  <c r="O16" s="39">
        <f>Tabella1[[#This Row],[nuovi_positivi]]/Tabella1[[#This Row],[tamponi]]</f>
        <v>3.3385352803477875E-2</v>
      </c>
    </row>
    <row r="17" spans="1:15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  <c r="O17" s="39">
        <f>Tabella1[[#This Row],[nuovi_positivi]]/Tabella1[[#This Row],[tamponi]]</f>
        <v>1.6079393031714424E-2</v>
      </c>
    </row>
    <row r="18" spans="1:15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  <c r="O18" s="39">
        <f>Tabella1[[#This Row],[nuovi_positivi]]/Tabella1[[#This Row],[tamponi]]</f>
        <v>3.1618230035268063E-2</v>
      </c>
    </row>
    <row r="19" spans="1:15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  <c r="O19" s="39">
        <f>Tabella1[[#This Row],[nuovi_positivi]]/Tabella1[[#This Row],[tamponi]]</f>
        <v>3.0821639092674193E-2</v>
      </c>
    </row>
    <row r="20" spans="1:15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  <c r="O20" s="39">
        <f>Tabella1[[#This Row],[nuovi_positivi]]/Tabella1[[#This Row],[tamponi]]</f>
        <v>2.6126292466765139E-2</v>
      </c>
    </row>
    <row r="21" spans="1:15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  <c r="O21" s="39">
        <f>Tabella1[[#This Row],[nuovi_positivi]]/Tabella1[[#This Row],[tamponi]]</f>
        <v>3.2032609691307133E-2</v>
      </c>
    </row>
    <row r="22" spans="1:15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  <c r="O22" s="39">
        <f>Tabella1[[#This Row],[nuovi_positivi]]/Tabella1[[#This Row],[tamponi]]</f>
        <v>2.8743224525416538E-2</v>
      </c>
    </row>
    <row r="23" spans="1:15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  <c r="O23" s="39">
        <f>Tabella1[[#This Row],[nuovi_positivi]]/Tabella1[[#This Row],[tamponi]]</f>
        <v>2.3433989069453907E-2</v>
      </c>
    </row>
    <row r="24" spans="1:15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  <c r="O24" s="39">
        <f>Tabella1[[#This Row],[nuovi_positivi]]/Tabella1[[#This Row],[tamponi]]</f>
        <v>2.3719031058073284E-2</v>
      </c>
    </row>
    <row r="25" spans="1:15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  <c r="O25" s="39">
        <f>Tabella1[[#This Row],[nuovi_positivi]]/Tabella1[[#This Row],[tamponi]]</f>
        <v>2.5413643749886736E-2</v>
      </c>
    </row>
    <row r="26" spans="1:15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  <c r="O26" s="39">
        <f>Tabella1[[#This Row],[nuovi_positivi]]/Tabella1[[#This Row],[tamponi]]</f>
        <v>2.9117449132002385E-2</v>
      </c>
    </row>
    <row r="27" spans="1:15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  <c r="O27" s="39">
        <f>Tabella1[[#This Row],[nuovi_positivi]]/Tabella1[[#This Row],[tamponi]]</f>
        <v>2.8933808957590169E-2</v>
      </c>
    </row>
    <row r="28" spans="1:15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  <c r="O28" s="39">
        <f>Tabella1[[#This Row],[nuovi_positivi]]/Tabella1[[#This Row],[tamponi]]</f>
        <v>2.811484336812136E-2</v>
      </c>
    </row>
    <row r="29" spans="1:15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  <c r="O29" s="39">
        <f>Tabella1[[#This Row],[nuovi_positivi]]/Tabella1[[#This Row],[tamponi]]</f>
        <v>2.1516861324602749E-2</v>
      </c>
    </row>
    <row r="30" spans="1:15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  <c r="O30" s="39">
        <f>Tabella1[[#This Row],[nuovi_positivi]]/Tabella1[[#This Row],[tamponi]]</f>
        <v>1.7384959414523646E-2</v>
      </c>
    </row>
    <row r="31" spans="1:15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  <c r="O31" s="39">
        <f>Tabella1[[#This Row],[nuovi_positivi]]/Tabella1[[#This Row],[tamponi]]</f>
        <v>1.7675543163481095E-2</v>
      </c>
    </row>
    <row r="32" spans="1:15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  <c r="O32" s="39">
        <f>Tabella1[[#This Row],[nuovi_positivi]]/Tabella1[[#This Row],[tamponi]]</f>
        <v>1.6058191681178627E-2</v>
      </c>
    </row>
    <row r="33" spans="1:15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  <c r="O33" s="39">
        <f>Tabella1[[#This Row],[nuovi_positivi]]/Tabella1[[#This Row],[tamponi]]</f>
        <v>1.7041488949205118E-2</v>
      </c>
    </row>
    <row r="34" spans="1:15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  <c r="O34" s="39">
        <f>Tabella1[[#This Row],[nuovi_positivi]]/Tabella1[[#This Row],[tamponi]]</f>
        <v>1.5121333539721732E-2</v>
      </c>
    </row>
    <row r="35" spans="1:15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  <c r="O35" s="39">
        <f>Tabella1[[#This Row],[nuovi_positivi]]/Tabella1[[#This Row],[tamponi]]</f>
        <v>1.39083547910953E-2</v>
      </c>
    </row>
    <row r="36" spans="1:15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  <c r="O36" s="39">
        <f>Tabella1[[#This Row],[nuovi_positivi]]/Tabella1[[#This Row],[tamponi]]</f>
        <v>1.1490430147787591E-2</v>
      </c>
    </row>
    <row r="37" spans="1:15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  <c r="O37" s="39">
        <f>Tabella1[[#This Row],[nuovi_positivi]]/Tabella1[[#This Row],[tamponi]]</f>
        <v>8.4841806690562037E-3</v>
      </c>
    </row>
    <row r="38" spans="1:15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  <c r="O38" s="39">
        <f>Tabella1[[#This Row],[nuovi_positivi]]/Tabella1[[#This Row],[tamponi]]</f>
        <v>7.994587429581354E-3</v>
      </c>
    </row>
    <row r="39" spans="1:15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  <c r="O39" s="39">
        <f>Tabella1[[#This Row],[nuovi_positivi]]/Tabella1[[#This Row],[tamponi]]</f>
        <v>8.8322808598821998E-3</v>
      </c>
    </row>
    <row r="40" spans="1:15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  <c r="O40" s="39">
        <f>Tabella1[[#This Row],[nuovi_positivi]]/Tabella1[[#This Row],[tamponi]]</f>
        <v>8.0312164505739539E-3</v>
      </c>
    </row>
    <row r="41" spans="1:15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  <c r="O41" s="39">
        <f>Tabella1[[#This Row],[nuovi_positivi]]/Tabella1[[#This Row],[tamponi]]</f>
        <v>7.3969628086840503E-3</v>
      </c>
    </row>
    <row r="42" spans="1:15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  <c r="O42" s="39">
        <f>Tabella1[[#This Row],[nuovi_positivi]]/Tabella1[[#This Row],[tamponi]]</f>
        <v>7.3110537655350387E-3</v>
      </c>
    </row>
    <row r="43" spans="1:15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  <c r="O43" s="39">
        <f>Tabella1[[#This Row],[nuovi_positivi]]/Tabella1[[#This Row],[tamponi]]</f>
        <v>6.2418560121250515E-3</v>
      </c>
    </row>
    <row r="44" spans="1:15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  <c r="O44" s="39">
        <f>Tabella1[[#This Row],[nuovi_positivi]]/Tabella1[[#This Row],[tamponi]]</f>
        <v>4.9866155304184936E-3</v>
      </c>
    </row>
    <row r="45" spans="1:15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  <c r="O45" s="40">
        <f>Tabella1[[#This Row],[nuovi_positivi]]/Tabella1[[#This Row],[tamponi]]</f>
        <v>4.0227945118440122E-3</v>
      </c>
    </row>
    <row r="46" spans="1:15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  <c r="O46" s="39">
        <f>Tabella1[[#This Row],[nuovi_positivi]]/Tabella1[[#This Row],[tamponi]]</f>
        <v>4.7526715192814E-3</v>
      </c>
    </row>
    <row r="47" spans="1:15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  <c r="O47" s="39">
        <f>Tabella1[[#This Row],[nuovi_positivi]]/Tabella1[[#This Row],[tamponi]]</f>
        <v>4.9263565936892477E-3</v>
      </c>
    </row>
    <row r="48" spans="1:15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  <c r="O48" s="39">
        <f>Tabella1[[#This Row],[nuovi_positivi]]/Tabella1[[#This Row],[tamponi]]</f>
        <v>4.3567723495474518E-3</v>
      </c>
    </row>
    <row r="49" spans="1:15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  <c r="O49" s="39">
        <f>Tabella1[[#This Row],[nuovi_positivi]]/Tabella1[[#This Row],[tamponi]]</f>
        <v>4.871958010240038E-3</v>
      </c>
    </row>
    <row r="50" spans="1:15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  <c r="O50" s="39">
        <f>Tabella1[[#This Row],[nuovi_positivi]]/Tabella1[[#This Row],[tamponi]]</f>
        <v>4.0507111017399648E-3</v>
      </c>
    </row>
    <row r="51" spans="1:15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  <c r="O51" s="39">
        <f>Tabella1[[#This Row],[nuovi_positivi]]/Tabella1[[#This Row],[tamponi]]</f>
        <v>3.01172020517523E-3</v>
      </c>
    </row>
    <row r="52" spans="1:15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  <c r="O52" s="39">
        <f>Tabella1[[#This Row],[nuovi_positivi]]/Tabella1[[#This Row],[tamponi]]</f>
        <v>2.7680268681154413E-3</v>
      </c>
    </row>
    <row r="53" spans="1:15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  <c r="O53" s="39">
        <f>Tabella1[[#This Row],[nuovi_positivi]]/Tabella1[[#This Row],[tamponi]]</f>
        <v>2.3867822202175756E-3</v>
      </c>
    </row>
    <row r="54" spans="1:15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  <c r="O54" s="39">
        <f>Tabella1[[#This Row],[nuovi_positivi]]/Tabella1[[#This Row],[tamponi]]</f>
        <v>3.2128227779460844E-3</v>
      </c>
    </row>
    <row r="55" spans="1:15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  <c r="O55" s="39">
        <f>Tabella1[[#This Row],[nuovi_positivi]]/Tabella1[[#This Row],[tamponi]]</f>
        <v>2.8076340639237108E-3</v>
      </c>
    </row>
    <row r="56" spans="1:15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  <c r="O56" s="39">
        <f>Tabella1[[#This Row],[nuovi_positivi]]/Tabella1[[#This Row],[tamponi]]</f>
        <v>2.6733893231370319E-3</v>
      </c>
    </row>
    <row r="57" spans="1:15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  <c r="O57" s="39">
        <f>Tabella1[[#This Row],[nuovi_positivi]]/Tabella1[[#This Row],[tamponi]]</f>
        <v>2.2461540049287122E-3</v>
      </c>
    </row>
    <row r="58" spans="1:15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  <c r="O58" s="39">
        <f>Tabella1[[#This Row],[nuovi_positivi]]/Tabella1[[#This Row],[tamponi]]</f>
        <v>1.6137062024686271E-3</v>
      </c>
    </row>
    <row r="59" spans="1:15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  <c r="O59" s="39">
        <f>Tabella1[[#This Row],[nuovi_positivi]]/Tabella1[[#This Row],[tamponi]]</f>
        <v>1.881874288866669E-3</v>
      </c>
    </row>
    <row r="60" spans="1:15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  <c r="O60" s="39">
        <f>Tabella1[[#This Row],[nuovi_positivi]]/Tabella1[[#This Row],[tamponi]]</f>
        <v>2.2269934069100235E-3</v>
      </c>
    </row>
    <row r="61" spans="1:15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  <c r="O61" s="39">
        <f>Tabella1[[#This Row],[nuovi_positivi]]/Tabella1[[#This Row],[tamponi]]</f>
        <v>1.6747800031520802E-3</v>
      </c>
    </row>
    <row r="62" spans="1:15" ht="15" thickBot="1" x14ac:dyDescent="0.35">
      <c r="A62" s="27">
        <v>43945</v>
      </c>
      <c r="B62" s="35" t="s">
        <v>13</v>
      </c>
      <c r="C62" s="35">
        <v>22068</v>
      </c>
      <c r="D62" s="35">
        <v>2173</v>
      </c>
      <c r="E62" s="35">
        <v>24241</v>
      </c>
      <c r="F62" s="35">
        <v>82286</v>
      </c>
      <c r="G62" s="35">
        <v>106527</v>
      </c>
      <c r="H62" s="35">
        <v>-321</v>
      </c>
      <c r="I62" s="35">
        <v>3021</v>
      </c>
      <c r="J62" s="35">
        <v>60498</v>
      </c>
      <c r="K62" s="35">
        <v>25969</v>
      </c>
      <c r="L62" s="35">
        <v>192994</v>
      </c>
      <c r="M62" s="35">
        <v>1642356</v>
      </c>
      <c r="N62" s="35">
        <v>1147850</v>
      </c>
      <c r="O62" s="39">
        <f>Tabella1[[#This Row],[nuovi_positivi]]/Tabella1[[#This Row],[tamponi]]</f>
        <v>1.83943067154746E-3</v>
      </c>
    </row>
    <row r="63" spans="1:15" ht="15" thickBot="1" x14ac:dyDescent="0.35">
      <c r="A63" s="27">
        <v>43946</v>
      </c>
      <c r="B63" s="35" t="s">
        <v>13</v>
      </c>
      <c r="C63" s="35">
        <v>21533</v>
      </c>
      <c r="D63" s="35">
        <v>2102</v>
      </c>
      <c r="E63" s="35">
        <v>23635</v>
      </c>
      <c r="F63" s="35">
        <v>82212</v>
      </c>
      <c r="G63" s="35">
        <v>105847</v>
      </c>
      <c r="H63" s="35">
        <v>-680</v>
      </c>
      <c r="I63" s="35">
        <v>2357</v>
      </c>
      <c r="J63" s="35">
        <v>63120</v>
      </c>
      <c r="K63" s="35">
        <v>26384</v>
      </c>
      <c r="L63" s="35">
        <v>195351</v>
      </c>
      <c r="M63" s="35">
        <v>1707743</v>
      </c>
      <c r="N63" s="35">
        <v>1186526</v>
      </c>
      <c r="O63" s="39">
        <f>Tabella1[[#This Row],[nuovi_positivi]]/Tabella1[[#This Row],[tamponi]]</f>
        <v>1.380184254890812E-3</v>
      </c>
    </row>
    <row r="64" spans="1:15" ht="15" thickBot="1" x14ac:dyDescent="0.35">
      <c r="A64" s="27">
        <v>43947</v>
      </c>
      <c r="B64" s="35" t="s">
        <v>13</v>
      </c>
      <c r="C64" s="35">
        <v>21372</v>
      </c>
      <c r="D64" s="35">
        <v>2009</v>
      </c>
      <c r="E64" s="35">
        <v>23381</v>
      </c>
      <c r="F64" s="35">
        <v>82722</v>
      </c>
      <c r="G64" s="35">
        <v>106103</v>
      </c>
      <c r="H64" s="35">
        <v>256</v>
      </c>
      <c r="I64" s="35">
        <v>2324</v>
      </c>
      <c r="J64" s="35">
        <v>64928</v>
      </c>
      <c r="K64" s="35">
        <v>26644</v>
      </c>
      <c r="L64" s="35">
        <v>197675</v>
      </c>
      <c r="M64" s="35">
        <v>1757659</v>
      </c>
      <c r="N64" s="35">
        <v>1210639</v>
      </c>
      <c r="O64" s="39">
        <f>Tabella1[[#This Row],[nuovi_positivi]]/Tabella1[[#This Row],[tamponi]]</f>
        <v>1.3222132393143379E-3</v>
      </c>
    </row>
    <row r="65" spans="1:15" ht="15" thickBot="1" x14ac:dyDescent="0.35">
      <c r="A65" s="27">
        <v>43948</v>
      </c>
      <c r="B65" s="35" t="s">
        <v>13</v>
      </c>
      <c r="C65" s="35">
        <v>20353</v>
      </c>
      <c r="D65" s="35">
        <v>1956</v>
      </c>
      <c r="E65" s="35">
        <v>22309</v>
      </c>
      <c r="F65" s="35">
        <v>83504</v>
      </c>
      <c r="G65" s="35">
        <v>105813</v>
      </c>
      <c r="H65" s="35">
        <v>-290</v>
      </c>
      <c r="I65" s="35">
        <v>1739</v>
      </c>
      <c r="J65" s="35">
        <v>66624</v>
      </c>
      <c r="K65" s="35">
        <v>26977</v>
      </c>
      <c r="L65" s="35">
        <v>199414</v>
      </c>
      <c r="M65" s="35">
        <v>1789662</v>
      </c>
      <c r="N65" s="35">
        <v>1237317</v>
      </c>
      <c r="O65" s="39">
        <f>Tabella1[[#This Row],[nuovi_positivi]]/Tabella1[[#This Row],[tamponi]]</f>
        <v>9.7169186136823597E-4</v>
      </c>
    </row>
    <row r="66" spans="1:15" ht="15" thickBot="1" x14ac:dyDescent="0.35">
      <c r="A66" s="27">
        <v>43949</v>
      </c>
      <c r="B66" s="35" t="s">
        <v>13</v>
      </c>
      <c r="C66" s="35">
        <v>19723</v>
      </c>
      <c r="D66" s="35">
        <v>1863</v>
      </c>
      <c r="E66" s="35">
        <v>21586</v>
      </c>
      <c r="F66" s="35">
        <v>83619</v>
      </c>
      <c r="G66" s="35">
        <v>105205</v>
      </c>
      <c r="H66" s="35">
        <v>-608</v>
      </c>
      <c r="I66" s="35">
        <v>2091</v>
      </c>
      <c r="J66" s="35">
        <v>68941</v>
      </c>
      <c r="K66" s="35">
        <v>27359</v>
      </c>
      <c r="L66" s="35">
        <v>201505</v>
      </c>
      <c r="M66" s="35">
        <v>1846934</v>
      </c>
      <c r="N66" s="35">
        <v>1274871</v>
      </c>
      <c r="O66" s="39">
        <f>Tabella1[[#This Row],[nuovi_positivi]]/Tabella1[[#This Row],[tamponi]]</f>
        <v>1.1321465737270525E-3</v>
      </c>
    </row>
    <row r="67" spans="1:15" ht="15" thickBot="1" x14ac:dyDescent="0.35">
      <c r="A67" s="27">
        <v>43950</v>
      </c>
      <c r="B67" s="35" t="s">
        <v>13</v>
      </c>
      <c r="C67" s="35">
        <v>19210</v>
      </c>
      <c r="D67" s="35">
        <v>1795</v>
      </c>
      <c r="E67" s="35">
        <v>21005</v>
      </c>
      <c r="F67" s="35">
        <v>83652</v>
      </c>
      <c r="G67" s="35">
        <v>104657</v>
      </c>
      <c r="H67" s="35">
        <v>-548</v>
      </c>
      <c r="I67" s="35">
        <v>2086</v>
      </c>
      <c r="J67" s="35">
        <v>71252</v>
      </c>
      <c r="K67" s="35">
        <v>27682</v>
      </c>
      <c r="L67" s="35">
        <v>203591</v>
      </c>
      <c r="M67" s="35">
        <v>1910761</v>
      </c>
      <c r="N67" s="35">
        <v>1313460</v>
      </c>
      <c r="O67" s="41">
        <f>Tabella1[[#This Row],[nuovi_positivi]]/Tabella1[[#This Row],[tamponi]]</f>
        <v>1.0917116269381676E-3</v>
      </c>
    </row>
    <row r="68" spans="1:15" ht="15" thickBot="1" x14ac:dyDescent="0.35">
      <c r="A68" s="27">
        <v>43951</v>
      </c>
      <c r="B68" s="35" t="s">
        <v>13</v>
      </c>
      <c r="C68" s="35">
        <v>18149</v>
      </c>
      <c r="D68" s="35">
        <v>1694</v>
      </c>
      <c r="E68" s="35">
        <v>19843</v>
      </c>
      <c r="F68" s="35">
        <v>81708</v>
      </c>
      <c r="G68" s="35">
        <v>101551</v>
      </c>
      <c r="H68" s="35">
        <v>-3106</v>
      </c>
      <c r="I68" s="35">
        <v>1872</v>
      </c>
      <c r="J68" s="35">
        <v>75945</v>
      </c>
      <c r="K68" s="35">
        <v>27967</v>
      </c>
      <c r="L68" s="35">
        <v>205463</v>
      </c>
      <c r="M68" s="35">
        <v>1979217</v>
      </c>
      <c r="N68" s="35">
        <v>1354901</v>
      </c>
      <c r="O68" s="39">
        <f>Tabella1[[#This Row],[nuovi_positivi]]/Tabella1[[#This Row],[tamponi]]</f>
        <v>9.4582857766480381E-4</v>
      </c>
    </row>
    <row r="69" spans="1:15" ht="15" thickBot="1" x14ac:dyDescent="0.35">
      <c r="A69" s="27">
        <v>43952</v>
      </c>
      <c r="B69" s="35" t="s">
        <v>13</v>
      </c>
      <c r="C69" s="35">
        <v>17569</v>
      </c>
      <c r="D69" s="35">
        <v>1578</v>
      </c>
      <c r="E69" s="35">
        <v>19147</v>
      </c>
      <c r="F69" s="35">
        <v>81796</v>
      </c>
      <c r="G69" s="35">
        <v>100943</v>
      </c>
      <c r="H69" s="35">
        <v>-608</v>
      </c>
      <c r="I69" s="35">
        <v>1965</v>
      </c>
      <c r="J69" s="35">
        <v>78249</v>
      </c>
      <c r="K69" s="35">
        <v>28236</v>
      </c>
      <c r="L69" s="35">
        <v>207428</v>
      </c>
      <c r="M69" s="35">
        <v>2053425</v>
      </c>
      <c r="N69" s="35">
        <v>1398633</v>
      </c>
      <c r="O69" s="39">
        <f>Tabella1[[#This Row],[nuovi_positivi]]/Tabella1[[#This Row],[tamponi]]</f>
        <v>9.5693779904306223E-4</v>
      </c>
    </row>
    <row r="70" spans="1:15" ht="15" thickBot="1" x14ac:dyDescent="0.35">
      <c r="A70" s="27">
        <v>43953</v>
      </c>
      <c r="B70" s="35" t="s">
        <v>13</v>
      </c>
      <c r="C70" s="35">
        <v>17357</v>
      </c>
      <c r="D70" s="35">
        <v>1539</v>
      </c>
      <c r="E70" s="35">
        <v>18896</v>
      </c>
      <c r="F70" s="35">
        <v>81808</v>
      </c>
      <c r="G70" s="35">
        <v>100704</v>
      </c>
      <c r="H70" s="35">
        <v>-239</v>
      </c>
      <c r="I70" s="35">
        <v>1900</v>
      </c>
      <c r="J70" s="35">
        <v>79914</v>
      </c>
      <c r="K70" s="35">
        <v>28710</v>
      </c>
      <c r="L70" s="35">
        <v>209328</v>
      </c>
      <c r="M70" s="35">
        <v>2108837</v>
      </c>
      <c r="N70" s="35">
        <v>1429864</v>
      </c>
      <c r="O70" s="39">
        <f>Tabella1[[#This Row],[nuovi_positivi]]/Tabella1[[#This Row],[tamponi]]</f>
        <v>9.0097053494414222E-4</v>
      </c>
    </row>
    <row r="71" spans="1:15" ht="15" thickBot="1" x14ac:dyDescent="0.35">
      <c r="A71" s="27">
        <v>43954</v>
      </c>
      <c r="B71" s="35" t="s">
        <v>13</v>
      </c>
      <c r="C71" s="35">
        <v>17242</v>
      </c>
      <c r="D71" s="35">
        <v>1501</v>
      </c>
      <c r="E71" s="35">
        <v>18743</v>
      </c>
      <c r="F71" s="35">
        <v>81436</v>
      </c>
      <c r="G71" s="35">
        <v>100179</v>
      </c>
      <c r="H71" s="35">
        <v>-525</v>
      </c>
      <c r="I71" s="35">
        <v>1389</v>
      </c>
      <c r="J71" s="35">
        <v>81654</v>
      </c>
      <c r="K71" s="35">
        <v>28884</v>
      </c>
      <c r="L71" s="35">
        <v>210717</v>
      </c>
      <c r="M71" s="35">
        <v>2153772</v>
      </c>
      <c r="N71" s="35">
        <v>1456911</v>
      </c>
      <c r="O71" s="39">
        <f>Tabella1[[#This Row],[nuovi_positivi]]/Tabella1[[#This Row],[tamponi]]</f>
        <v>6.4491506064708797E-4</v>
      </c>
    </row>
    <row r="72" spans="1:15" ht="15" thickBot="1" x14ac:dyDescent="0.35">
      <c r="A72" s="27">
        <v>43955</v>
      </c>
      <c r="B72" s="35" t="s">
        <v>13</v>
      </c>
      <c r="C72" s="35">
        <v>16823</v>
      </c>
      <c r="D72" s="35">
        <v>1479</v>
      </c>
      <c r="E72" s="35">
        <v>18302</v>
      </c>
      <c r="F72" s="35">
        <v>81678</v>
      </c>
      <c r="G72" s="35">
        <v>99980</v>
      </c>
      <c r="H72" s="35">
        <v>-199</v>
      </c>
      <c r="I72" s="35">
        <v>1221</v>
      </c>
      <c r="J72" s="35">
        <v>82879</v>
      </c>
      <c r="K72" s="35">
        <v>29079</v>
      </c>
      <c r="L72" s="35">
        <v>211938</v>
      </c>
      <c r="M72" s="35">
        <v>2191403</v>
      </c>
      <c r="N72" s="35">
        <v>1479910</v>
      </c>
      <c r="O72" s="39">
        <f>Tabella1[[#This Row],[nuovi_positivi]]/Tabella1[[#This Row],[tamponi]]</f>
        <v>5.5717729691891454E-4</v>
      </c>
    </row>
    <row r="73" spans="1:15" ht="15" thickBot="1" x14ac:dyDescent="0.35">
      <c r="A73" s="27">
        <v>43956</v>
      </c>
      <c r="B73" s="35" t="s">
        <v>13</v>
      </c>
      <c r="C73" s="35">
        <v>16270</v>
      </c>
      <c r="D73" s="35">
        <v>1427</v>
      </c>
      <c r="E73" s="35">
        <v>17697</v>
      </c>
      <c r="F73" s="35">
        <v>80770</v>
      </c>
      <c r="G73" s="35">
        <v>98467</v>
      </c>
      <c r="H73" s="35">
        <v>-1513</v>
      </c>
      <c r="I73" s="35">
        <v>1075</v>
      </c>
      <c r="J73" s="35">
        <v>85231</v>
      </c>
      <c r="K73" s="35">
        <v>29315</v>
      </c>
      <c r="L73" s="35">
        <v>213013</v>
      </c>
      <c r="M73" s="35">
        <v>2246666</v>
      </c>
      <c r="N73" s="35">
        <v>1512121</v>
      </c>
      <c r="O73" s="39">
        <f>Tabella1[[#This Row],[nuovi_positivi]]/Tabella1[[#This Row],[tamponi]]</f>
        <v>4.7848678886848337E-4</v>
      </c>
    </row>
    <row r="74" spans="1:15" ht="15" thickBot="1" x14ac:dyDescent="0.35">
      <c r="A74" s="27">
        <v>43957</v>
      </c>
      <c r="B74" s="35" t="s">
        <v>13</v>
      </c>
      <c r="C74" s="35">
        <v>15769</v>
      </c>
      <c r="D74" s="35">
        <v>1333</v>
      </c>
      <c r="E74" s="35">
        <v>17102</v>
      </c>
      <c r="F74" s="35">
        <v>74426</v>
      </c>
      <c r="G74" s="35">
        <v>91528</v>
      </c>
      <c r="H74" s="35">
        <v>-6939</v>
      </c>
      <c r="I74" s="35">
        <v>1444</v>
      </c>
      <c r="J74" s="35">
        <v>93245</v>
      </c>
      <c r="K74" s="35">
        <v>29684</v>
      </c>
      <c r="L74" s="35">
        <v>214457</v>
      </c>
      <c r="M74" s="35">
        <v>2310929</v>
      </c>
      <c r="N74" s="35">
        <v>1549892</v>
      </c>
      <c r="O74" s="39">
        <f>Tabella1[[#This Row],[nuovi_positivi]]/Tabella1[[#This Row],[tamponi]]</f>
        <v>6.2485692983211519E-4</v>
      </c>
    </row>
    <row r="75" spans="1:15" ht="15" thickBot="1" x14ac:dyDescent="0.35">
      <c r="A75" s="27">
        <v>43958</v>
      </c>
      <c r="B75" s="35" t="s">
        <v>13</v>
      </c>
      <c r="C75" s="35">
        <v>15174</v>
      </c>
      <c r="D75" s="35">
        <v>1311</v>
      </c>
      <c r="E75" s="35">
        <v>16485</v>
      </c>
      <c r="F75" s="35">
        <v>73139</v>
      </c>
      <c r="G75" s="35">
        <v>89624</v>
      </c>
      <c r="H75" s="35">
        <v>-1904</v>
      </c>
      <c r="I75" s="35">
        <v>1401</v>
      </c>
      <c r="J75" s="35">
        <v>96276</v>
      </c>
      <c r="K75" s="35">
        <v>29958</v>
      </c>
      <c r="L75" s="35">
        <v>215858</v>
      </c>
      <c r="M75" s="35">
        <v>2381288</v>
      </c>
      <c r="N75" s="35">
        <v>1563557</v>
      </c>
      <c r="O75" s="39">
        <f>Tabella1[[#This Row],[nuovi_positivi]]/Tabella1[[#This Row],[tamponi]]</f>
        <v>5.8833706800689371E-4</v>
      </c>
    </row>
    <row r="76" spans="1:15" ht="15" thickBot="1" x14ac:dyDescent="0.35">
      <c r="A76" s="27">
        <v>43959</v>
      </c>
      <c r="B76" s="35" t="s">
        <v>13</v>
      </c>
      <c r="C76" s="35">
        <v>14636</v>
      </c>
      <c r="D76" s="35">
        <v>1168</v>
      </c>
      <c r="E76" s="35">
        <v>15804</v>
      </c>
      <c r="F76" s="35">
        <v>72157</v>
      </c>
      <c r="G76" s="35">
        <v>87961</v>
      </c>
      <c r="H76" s="35">
        <v>-1663</v>
      </c>
      <c r="I76" s="35">
        <v>1327</v>
      </c>
      <c r="J76" s="35">
        <v>99023</v>
      </c>
      <c r="K76" s="35">
        <v>30201</v>
      </c>
      <c r="L76" s="35">
        <v>217185</v>
      </c>
      <c r="M76" s="35">
        <v>2445063</v>
      </c>
      <c r="N76" s="35">
        <v>1608985</v>
      </c>
      <c r="O76" s="39">
        <f>Tabella1[[#This Row],[nuovi_positivi]]/Tabella1[[#This Row],[tamponi]]</f>
        <v>5.4272630193986818E-4</v>
      </c>
    </row>
    <row r="77" spans="1:15" ht="15" thickBot="1" x14ac:dyDescent="0.35">
      <c r="A77" s="27">
        <v>43960</v>
      </c>
      <c r="B77" s="35" t="s">
        <v>13</v>
      </c>
      <c r="C77" s="35">
        <v>13834</v>
      </c>
      <c r="D77" s="35">
        <v>1034</v>
      </c>
      <c r="E77" s="35">
        <v>14868</v>
      </c>
      <c r="F77" s="35">
        <v>69974</v>
      </c>
      <c r="G77" s="35">
        <v>84842</v>
      </c>
      <c r="H77" s="35">
        <v>-3119</v>
      </c>
      <c r="I77" s="35">
        <v>1083</v>
      </c>
      <c r="J77" s="35">
        <v>103031</v>
      </c>
      <c r="K77" s="35">
        <v>30395</v>
      </c>
      <c r="L77" s="35">
        <v>218268</v>
      </c>
      <c r="M77" s="35">
        <v>2514234</v>
      </c>
      <c r="N77" s="35">
        <v>1645076</v>
      </c>
      <c r="O77" s="39">
        <f>Tabella1[[#This Row],[nuovi_positivi]]/Tabella1[[#This Row],[tamponi]]</f>
        <v>4.3074749605645295E-4</v>
      </c>
    </row>
    <row r="78" spans="1:15" ht="15" thickBot="1" x14ac:dyDescent="0.35">
      <c r="A78" s="27">
        <v>43961</v>
      </c>
      <c r="B78" s="35" t="s">
        <v>13</v>
      </c>
      <c r="C78" s="35">
        <v>13618</v>
      </c>
      <c r="D78" s="35">
        <v>1027</v>
      </c>
      <c r="E78" s="35">
        <v>14645</v>
      </c>
      <c r="F78" s="35">
        <v>68679</v>
      </c>
      <c r="G78" s="35">
        <v>83324</v>
      </c>
      <c r="H78" s="35">
        <v>-1518</v>
      </c>
      <c r="I78" s="35">
        <v>802</v>
      </c>
      <c r="J78" s="35">
        <v>105186</v>
      </c>
      <c r="K78" s="35">
        <v>30560</v>
      </c>
      <c r="L78" s="35">
        <v>219070</v>
      </c>
      <c r="M78" s="35">
        <v>2565912</v>
      </c>
      <c r="N78" s="35">
        <v>1676460</v>
      </c>
      <c r="O78" s="39">
        <f>Tabella1[[#This Row],[nuovi_positivi]]/Tabella1[[#This Row],[tamponi]]</f>
        <v>3.1255943305927872E-4</v>
      </c>
    </row>
    <row r="79" spans="1:15" ht="15" thickBot="1" x14ac:dyDescent="0.35">
      <c r="A79" s="27">
        <v>43962</v>
      </c>
      <c r="B79" s="35" t="s">
        <v>13</v>
      </c>
      <c r="C79" s="35">
        <v>13539</v>
      </c>
      <c r="D79" s="35">
        <v>999</v>
      </c>
      <c r="E79" s="35">
        <v>14538</v>
      </c>
      <c r="F79" s="35">
        <v>67950</v>
      </c>
      <c r="G79" s="35">
        <v>82488</v>
      </c>
      <c r="H79" s="35">
        <v>-836</v>
      </c>
      <c r="I79" s="35">
        <v>744</v>
      </c>
      <c r="J79" s="35">
        <v>106587</v>
      </c>
      <c r="K79" s="35">
        <v>30739</v>
      </c>
      <c r="L79" s="35">
        <v>219814</v>
      </c>
      <c r="M79" s="35">
        <v>2606652</v>
      </c>
      <c r="N79" s="35">
        <v>1702283</v>
      </c>
      <c r="O79" s="39">
        <f>Tabella1[[#This Row],[nuovi_positivi]]/Tabella1[[#This Row],[tamponi]]</f>
        <v>2.8542360084890501E-4</v>
      </c>
    </row>
    <row r="80" spans="1:15" ht="15" thickBot="1" x14ac:dyDescent="0.35">
      <c r="A80" s="27">
        <v>43963</v>
      </c>
      <c r="B80" s="35" t="s">
        <v>13</v>
      </c>
      <c r="C80" s="35">
        <v>12865</v>
      </c>
      <c r="D80" s="35">
        <v>952</v>
      </c>
      <c r="E80" s="35">
        <v>13817</v>
      </c>
      <c r="F80" s="35">
        <v>67449</v>
      </c>
      <c r="G80" s="35">
        <v>81266</v>
      </c>
      <c r="H80" s="35">
        <v>-1222</v>
      </c>
      <c r="I80" s="35">
        <v>1402</v>
      </c>
      <c r="J80" s="35">
        <v>109039</v>
      </c>
      <c r="K80" s="35">
        <v>30911</v>
      </c>
      <c r="L80" s="35">
        <v>221216</v>
      </c>
      <c r="M80" s="35">
        <v>2673655</v>
      </c>
      <c r="N80" s="35">
        <v>1741903</v>
      </c>
      <c r="O80" s="39">
        <f>Tabella1[[#This Row],[nuovi_positivi]]/Tabella1[[#This Row],[tamponi]]</f>
        <v>5.2437580764907966E-4</v>
      </c>
    </row>
    <row r="81" spans="1:15" ht="15" thickBot="1" x14ac:dyDescent="0.35">
      <c r="A81" s="27">
        <v>43964</v>
      </c>
      <c r="B81" s="35" t="s">
        <v>13</v>
      </c>
      <c r="C81" s="35">
        <v>12172</v>
      </c>
      <c r="D81" s="35">
        <v>893</v>
      </c>
      <c r="E81" s="35">
        <v>13065</v>
      </c>
      <c r="F81" s="35">
        <v>65392</v>
      </c>
      <c r="G81" s="35">
        <v>78457</v>
      </c>
      <c r="H81" s="35">
        <v>-2809</v>
      </c>
      <c r="I81" s="35">
        <v>888</v>
      </c>
      <c r="J81" s="35">
        <v>112541</v>
      </c>
      <c r="K81" s="35">
        <v>31106</v>
      </c>
      <c r="L81" s="35">
        <v>222104</v>
      </c>
      <c r="M81" s="35">
        <v>2735628</v>
      </c>
      <c r="N81" s="35">
        <v>1778952</v>
      </c>
      <c r="O81" s="39">
        <f>Tabella1[[#This Row],[nuovi_positivi]]/Tabella1[[#This Row],[tamponi]]</f>
        <v>3.2460553847233616E-4</v>
      </c>
    </row>
    <row r="82" spans="1:15" ht="15" thickBot="1" x14ac:dyDescent="0.35">
      <c r="A82" s="27">
        <v>43965</v>
      </c>
      <c r="B82" s="35" t="s">
        <v>13</v>
      </c>
      <c r="C82" s="35">
        <v>11453</v>
      </c>
      <c r="D82" s="35">
        <v>855</v>
      </c>
      <c r="E82" s="35">
        <v>12308</v>
      </c>
      <c r="F82" s="35">
        <v>64132</v>
      </c>
      <c r="G82" s="35">
        <v>76440</v>
      </c>
      <c r="H82" s="35">
        <v>-2017</v>
      </c>
      <c r="I82" s="35">
        <v>992</v>
      </c>
      <c r="J82" s="35">
        <v>115288</v>
      </c>
      <c r="K82" s="35">
        <v>31368</v>
      </c>
      <c r="L82" s="35">
        <v>223096</v>
      </c>
      <c r="M82" s="35">
        <v>2807504</v>
      </c>
      <c r="N82" s="35">
        <v>1820083</v>
      </c>
      <c r="O82" s="39">
        <f>Tabella1[[#This Row],[nuovi_positivi]]/Tabella1[[#This Row],[tamponi]]</f>
        <v>3.5333876639178431E-4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110"/>
  <sheetViews>
    <sheetView zoomScale="90" zoomScaleNormal="90" workbookViewId="0">
      <pane ySplit="1" topLeftCell="A82" activePane="bottomLeft" state="frozen"/>
      <selection activeCell="I1" sqref="I1"/>
      <selection pane="bottomLeft" activeCell="AF103" sqref="AC103:AF106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B86" s="19">
        <v>3273</v>
      </c>
      <c r="C86" s="19">
        <v>322</v>
      </c>
      <c r="D86" s="19">
        <v>15391</v>
      </c>
      <c r="E86" s="19">
        <v>354</v>
      </c>
      <c r="F86" s="19">
        <v>3437</v>
      </c>
      <c r="G86" s="19">
        <v>34368</v>
      </c>
      <c r="H86">
        <v>2920</v>
      </c>
      <c r="I86" s="19">
        <v>1320</v>
      </c>
      <c r="J86" s="19">
        <v>9679</v>
      </c>
      <c r="K86" s="19">
        <v>12509</v>
      </c>
      <c r="L86" s="19">
        <v>6133</v>
      </c>
      <c r="M86" s="19">
        <v>4492</v>
      </c>
      <c r="N86" s="19">
        <v>2079</v>
      </c>
      <c r="O86" s="19">
        <v>200</v>
      </c>
      <c r="P86" s="19">
        <v>2933</v>
      </c>
      <c r="Q86" s="19">
        <v>2943</v>
      </c>
      <c r="R86" s="19">
        <v>229</v>
      </c>
      <c r="S86" s="19">
        <v>821</v>
      </c>
      <c r="T86" s="19">
        <v>2320</v>
      </c>
      <c r="U86" s="19">
        <v>804</v>
      </c>
      <c r="V86">
        <v>60498</v>
      </c>
      <c r="W86">
        <v>25969</v>
      </c>
      <c r="X86" s="16">
        <f>SUM(Tabella2[[#This Row],[Marche]:[Sardegna]])</f>
        <v>106527</v>
      </c>
      <c r="Y86" s="16">
        <f>Tabella2[[#This Row],[Guariti]]+Tabella2[[#This Row],[Deceduti]]+Tabella2[[#This Row],[Totale positivi]]</f>
        <v>192994</v>
      </c>
      <c r="Z86" s="15">
        <f>Tabella2[[#This Row],[Guariti]]/Tabella2[[#This Row],[Cumulata]]</f>
        <v>0.31347088510523641</v>
      </c>
      <c r="AA86" s="15">
        <f>Tabella2[[#This Row],[Deceduti]]/Tabella2[[#This Row],[Cumulata]]</f>
        <v>0.13455858731359524</v>
      </c>
      <c r="AB86" s="15">
        <f>Tabella2[[#This Row],[Totale positivi]]/Tabella2[[#This Row],[Cumulata]]</f>
        <v>0.55197052758116838</v>
      </c>
      <c r="AC86" s="17">
        <f>Tabella2[[#This Row],[Totale positivi]]-X85</f>
        <v>-321</v>
      </c>
      <c r="AD86" s="17">
        <f>Tabella2[[#This Row],[Guariti]]-V85</f>
        <v>2922</v>
      </c>
      <c r="AE86" s="17">
        <f>Tabella2[[#This Row],[Deceduti]]-W85</f>
        <v>420</v>
      </c>
      <c r="AF86" s="17">
        <f>Tabella2[[#This Row],[Cumulata]]-Y85</f>
        <v>3021</v>
      </c>
    </row>
    <row r="87" spans="1:32" x14ac:dyDescent="0.3">
      <c r="A87" s="1">
        <v>43946</v>
      </c>
      <c r="B87" s="19">
        <v>3272</v>
      </c>
      <c r="C87" s="19">
        <v>297</v>
      </c>
      <c r="D87" s="19">
        <v>15502</v>
      </c>
      <c r="E87" s="19">
        <v>313</v>
      </c>
      <c r="F87" s="19">
        <v>3433</v>
      </c>
      <c r="G87" s="19">
        <v>34473</v>
      </c>
      <c r="H87">
        <v>2779</v>
      </c>
      <c r="I87" s="19">
        <v>1084</v>
      </c>
      <c r="J87" s="19">
        <v>9432</v>
      </c>
      <c r="K87" s="19">
        <v>12347</v>
      </c>
      <c r="L87" s="19">
        <v>6146</v>
      </c>
      <c r="M87" s="19">
        <v>4561</v>
      </c>
      <c r="N87" s="19">
        <v>2061</v>
      </c>
      <c r="O87" s="19">
        <v>198</v>
      </c>
      <c r="P87" s="19">
        <v>2919</v>
      </c>
      <c r="Q87" s="19">
        <v>2935</v>
      </c>
      <c r="R87" s="19">
        <v>218</v>
      </c>
      <c r="S87" s="19">
        <v>811</v>
      </c>
      <c r="T87" s="19">
        <v>2272</v>
      </c>
      <c r="U87" s="19">
        <v>794</v>
      </c>
      <c r="V87" s="20">
        <v>63120</v>
      </c>
      <c r="W87" s="20">
        <v>26384</v>
      </c>
      <c r="X87" s="16">
        <f>SUM(Tabella2[[#This Row],[Marche]:[Sardegna]])</f>
        <v>105847</v>
      </c>
      <c r="Y87" s="16">
        <f>Tabella2[[#This Row],[Guariti]]+Tabella2[[#This Row],[Deceduti]]+Tabella2[[#This Row],[Totale positivi]]</f>
        <v>195351</v>
      </c>
      <c r="Z87" s="15">
        <f>Tabella2[[#This Row],[Guariti]]/Tabella2[[#This Row],[Cumulata]]</f>
        <v>0.32311070841715683</v>
      </c>
      <c r="AA87" s="15">
        <f>Tabella2[[#This Row],[Deceduti]]/Tabella2[[#This Row],[Cumulata]]</f>
        <v>0.13505945707982042</v>
      </c>
      <c r="AB87" s="15">
        <f>Tabella2[[#This Row],[Totale positivi]]/Tabella2[[#This Row],[Cumulata]]</f>
        <v>0.5418298345030228</v>
      </c>
      <c r="AC87" s="17">
        <f>Tabella2[[#This Row],[Totale positivi]]-X86</f>
        <v>-680</v>
      </c>
      <c r="AD87" s="17">
        <f>Tabella2[[#This Row],[Guariti]]-V86</f>
        <v>2622</v>
      </c>
      <c r="AE87" s="17">
        <f>Tabella2[[#This Row],[Deceduti]]-W86</f>
        <v>415</v>
      </c>
      <c r="AF87" s="17">
        <f>Tabella2[[#This Row],[Cumulata]]-Y86</f>
        <v>2357</v>
      </c>
    </row>
    <row r="88" spans="1:32" x14ac:dyDescent="0.3">
      <c r="A88" s="1">
        <v>43947</v>
      </c>
      <c r="B88" s="19">
        <v>3308</v>
      </c>
      <c r="C88" s="19">
        <v>296</v>
      </c>
      <c r="D88" s="19">
        <v>15519</v>
      </c>
      <c r="E88" s="19">
        <v>254</v>
      </c>
      <c r="F88" s="19">
        <v>3480</v>
      </c>
      <c r="G88" s="19">
        <v>35166</v>
      </c>
      <c r="H88">
        <v>2676</v>
      </c>
      <c r="I88" s="19">
        <v>1248</v>
      </c>
      <c r="J88" s="19">
        <v>9138</v>
      </c>
      <c r="K88" s="19">
        <v>12341</v>
      </c>
      <c r="L88" s="19">
        <v>6069</v>
      </c>
      <c r="M88" s="19">
        <v>4573</v>
      </c>
      <c r="N88" s="19">
        <v>2068</v>
      </c>
      <c r="O88" s="19">
        <v>200</v>
      </c>
      <c r="P88" s="19">
        <v>2937</v>
      </c>
      <c r="Q88" s="19">
        <v>2924</v>
      </c>
      <c r="R88" s="19">
        <v>219</v>
      </c>
      <c r="S88" s="19">
        <v>797</v>
      </c>
      <c r="T88" s="19">
        <v>2107</v>
      </c>
      <c r="U88" s="19">
        <v>783</v>
      </c>
      <c r="V88" s="20">
        <v>64928</v>
      </c>
      <c r="W88" s="20">
        <v>26644</v>
      </c>
      <c r="X88" s="16">
        <f>SUM(Tabella2[[#This Row],[Marche]:[Sardegna]])</f>
        <v>106103</v>
      </c>
      <c r="Y88" s="16">
        <f>Tabella2[[#This Row],[Guariti]]+Tabella2[[#This Row],[Deceduti]]+Tabella2[[#This Row],[Totale positivi]]</f>
        <v>197675</v>
      </c>
      <c r="Z88" s="15">
        <f>Tabella2[[#This Row],[Guariti]]/Tabella2[[#This Row],[Cumulata]]</f>
        <v>0.32845832806374098</v>
      </c>
      <c r="AA88" s="15">
        <f>Tabella2[[#This Row],[Deceduti]]/Tabella2[[#This Row],[Cumulata]]</f>
        <v>0.13478689768559504</v>
      </c>
      <c r="AB88" s="15">
        <f>Tabella2[[#This Row],[Totale positivi]]/Tabella2[[#This Row],[Cumulata]]</f>
        <v>0.53675477425066398</v>
      </c>
      <c r="AC88" s="17">
        <f>Tabella2[[#This Row],[Totale positivi]]-X87</f>
        <v>256</v>
      </c>
      <c r="AD88" s="17">
        <f>Tabella2[[#This Row],[Guariti]]-V87</f>
        <v>1808</v>
      </c>
      <c r="AE88" s="17">
        <f>Tabella2[[#This Row],[Deceduti]]-W87</f>
        <v>260</v>
      </c>
      <c r="AF88" s="17">
        <f>Tabella2[[#This Row],[Cumulata]]-Y87</f>
        <v>2324</v>
      </c>
    </row>
    <row r="89" spans="1:32" x14ac:dyDescent="0.3">
      <c r="A89" s="1">
        <v>43948</v>
      </c>
      <c r="B89" s="19">
        <v>3310</v>
      </c>
      <c r="C89" s="19">
        <v>287</v>
      </c>
      <c r="D89" s="19">
        <v>15508</v>
      </c>
      <c r="E89" s="19">
        <v>235</v>
      </c>
      <c r="F89" s="19">
        <v>3580</v>
      </c>
      <c r="G89" s="19">
        <v>35441</v>
      </c>
      <c r="H89">
        <v>2647</v>
      </c>
      <c r="I89" s="19">
        <v>1258</v>
      </c>
      <c r="J89" s="19">
        <v>8860</v>
      </c>
      <c r="K89" s="19">
        <v>12225</v>
      </c>
      <c r="L89" s="19">
        <v>5983</v>
      </c>
      <c r="M89" s="19">
        <v>4562</v>
      </c>
      <c r="N89" s="19">
        <v>2030</v>
      </c>
      <c r="O89" s="19">
        <v>200</v>
      </c>
      <c r="P89" s="19">
        <v>2912</v>
      </c>
      <c r="Q89" s="19">
        <v>2877</v>
      </c>
      <c r="R89" s="19">
        <v>217</v>
      </c>
      <c r="S89" s="19">
        <v>782</v>
      </c>
      <c r="T89" s="19">
        <v>2123</v>
      </c>
      <c r="U89" s="19">
        <v>776</v>
      </c>
      <c r="V89" s="20">
        <v>66624</v>
      </c>
      <c r="W89" s="20">
        <v>26977</v>
      </c>
      <c r="X89" s="16">
        <f>SUM(Tabella2[[#This Row],[Marche]:[Sardegna]])</f>
        <v>105813</v>
      </c>
      <c r="Y89" s="16">
        <f>Tabella2[[#This Row],[Guariti]]+Tabella2[[#This Row],[Deceduti]]+Tabella2[[#This Row],[Totale positivi]]</f>
        <v>199414</v>
      </c>
      <c r="Z89" s="15">
        <f>Tabella2[[#This Row],[Guariti]]/Tabella2[[#This Row],[Cumulata]]</f>
        <v>0.33409890980573081</v>
      </c>
      <c r="AA89" s="15">
        <f>Tabella2[[#This Row],[Deceduti]]/Tabella2[[#This Row],[Cumulata]]</f>
        <v>0.13528137442707133</v>
      </c>
      <c r="AB89" s="15">
        <f>Tabella2[[#This Row],[Totale positivi]]/Tabella2[[#This Row],[Cumulata]]</f>
        <v>0.53061971576719791</v>
      </c>
      <c r="AC89" s="17">
        <f>Tabella2[[#This Row],[Totale positivi]]-X88</f>
        <v>-290</v>
      </c>
      <c r="AD89" s="17">
        <f>Tabella2[[#This Row],[Guariti]]-V88</f>
        <v>1696</v>
      </c>
      <c r="AE89" s="17">
        <f>Tabella2[[#This Row],[Deceduti]]-W88</f>
        <v>333</v>
      </c>
      <c r="AF89" s="17">
        <f>Tabella2[[#This Row],[Cumulata]]-Y88</f>
        <v>1739</v>
      </c>
    </row>
    <row r="90" spans="1:32" x14ac:dyDescent="0.3">
      <c r="A90" s="1">
        <v>43949</v>
      </c>
      <c r="B90" s="19">
        <v>3334</v>
      </c>
      <c r="C90" s="19">
        <v>275</v>
      </c>
      <c r="D90" s="19">
        <v>15506</v>
      </c>
      <c r="E90" s="19">
        <v>209</v>
      </c>
      <c r="F90" s="19">
        <v>3571</v>
      </c>
      <c r="G90" s="19">
        <v>35744</v>
      </c>
      <c r="H90">
        <v>2475</v>
      </c>
      <c r="I90" s="19">
        <v>1239</v>
      </c>
      <c r="J90" s="19">
        <v>8601</v>
      </c>
      <c r="K90" s="19">
        <v>12003</v>
      </c>
      <c r="L90" s="19">
        <v>5896</v>
      </c>
      <c r="M90" s="19">
        <v>4562</v>
      </c>
      <c r="N90" s="19">
        <v>1990</v>
      </c>
      <c r="O90" s="19">
        <v>195</v>
      </c>
      <c r="P90" s="19">
        <v>2919</v>
      </c>
      <c r="Q90" s="19">
        <v>2802</v>
      </c>
      <c r="R90" s="19">
        <v>205</v>
      </c>
      <c r="S90" s="19">
        <v>764</v>
      </c>
      <c r="T90" s="19">
        <v>2143</v>
      </c>
      <c r="U90" s="19">
        <v>772</v>
      </c>
      <c r="V90" s="20">
        <v>68941</v>
      </c>
      <c r="W90" s="20">
        <v>27359</v>
      </c>
      <c r="X90" s="16">
        <f>SUM(Tabella2[[#This Row],[Marche]:[Sardegna]])</f>
        <v>105205</v>
      </c>
      <c r="Y90" s="16">
        <f>Tabella2[[#This Row],[Guariti]]+Tabella2[[#This Row],[Deceduti]]+Tabella2[[#This Row],[Totale positivi]]</f>
        <v>201505</v>
      </c>
      <c r="Z90" s="15">
        <f>Tabella2[[#This Row],[Guariti]]/Tabella2[[#This Row],[Cumulata]]</f>
        <v>0.34213046822659487</v>
      </c>
      <c r="AA90" s="15">
        <f>Tabella2[[#This Row],[Deceduti]]/Tabella2[[#This Row],[Cumulata]]</f>
        <v>0.13577330587330338</v>
      </c>
      <c r="AB90" s="15">
        <f>Tabella2[[#This Row],[Totale positivi]]/Tabella2[[#This Row],[Cumulata]]</f>
        <v>0.52209622590010174</v>
      </c>
      <c r="AC90" s="17">
        <f>Tabella2[[#This Row],[Totale positivi]]-X89</f>
        <v>-608</v>
      </c>
      <c r="AD90" s="17">
        <f>Tabella2[[#This Row],[Guariti]]-V89</f>
        <v>2317</v>
      </c>
      <c r="AE90" s="17">
        <f>Tabella2[[#This Row],[Deceduti]]-W89</f>
        <v>382</v>
      </c>
      <c r="AF90" s="17">
        <f>Tabella2[[#This Row],[Cumulata]]-Y89</f>
        <v>2091</v>
      </c>
    </row>
    <row r="91" spans="1:32" x14ac:dyDescent="0.3">
      <c r="A91" s="1">
        <v>43950</v>
      </c>
      <c r="B91" s="38">
        <v>3347</v>
      </c>
      <c r="C91" s="38">
        <v>261</v>
      </c>
      <c r="D91" s="38">
        <v>15521</v>
      </c>
      <c r="E91" s="38">
        <v>135</v>
      </c>
      <c r="F91" s="38">
        <v>3576</v>
      </c>
      <c r="G91" s="38">
        <v>36122</v>
      </c>
      <c r="H91">
        <v>2308</v>
      </c>
      <c r="I91" s="38">
        <v>1227</v>
      </c>
      <c r="J91" s="38">
        <v>8369</v>
      </c>
      <c r="K91" s="38">
        <v>11862</v>
      </c>
      <c r="L91" s="38">
        <v>5663</v>
      </c>
      <c r="M91" s="38">
        <v>4535</v>
      </c>
      <c r="N91" s="38">
        <v>1976</v>
      </c>
      <c r="O91" s="38">
        <v>193</v>
      </c>
      <c r="P91" s="38">
        <v>2927</v>
      </c>
      <c r="Q91" s="38">
        <v>2782</v>
      </c>
      <c r="R91" s="38">
        <v>194</v>
      </c>
      <c r="S91" s="38">
        <v>753</v>
      </c>
      <c r="T91" s="38">
        <v>2145</v>
      </c>
      <c r="U91" s="38">
        <v>761</v>
      </c>
      <c r="V91">
        <v>71252</v>
      </c>
      <c r="W91">
        <v>27682</v>
      </c>
      <c r="X91" s="16">
        <f>SUM(Tabella2[[#This Row],[Marche]:[Sardegna]])</f>
        <v>104657</v>
      </c>
      <c r="Y91" s="16">
        <f>Tabella2[[#This Row],[Guariti]]+Tabella2[[#This Row],[Deceduti]]+Tabella2[[#This Row],[Totale positivi]]</f>
        <v>203591</v>
      </c>
      <c r="Z91" s="15">
        <f>Tabella2[[#This Row],[Guariti]]/Tabella2[[#This Row],[Cumulata]]</f>
        <v>0.34997617772887801</v>
      </c>
      <c r="AA91" s="15">
        <f>Tabella2[[#This Row],[Deceduti]]/Tabella2[[#This Row],[Cumulata]]</f>
        <v>0.13596868230913942</v>
      </c>
      <c r="AB91" s="15">
        <f>Tabella2[[#This Row],[Totale positivi]]/Tabella2[[#This Row],[Cumulata]]</f>
        <v>0.5140551399619826</v>
      </c>
      <c r="AC91" s="17">
        <f>Tabella2[[#This Row],[Totale positivi]]-X90</f>
        <v>-548</v>
      </c>
      <c r="AD91" s="17">
        <f>Tabella2[[#This Row],[Guariti]]-V90</f>
        <v>2311</v>
      </c>
      <c r="AE91" s="17">
        <f>Tabella2[[#This Row],[Deceduti]]-W90</f>
        <v>323</v>
      </c>
      <c r="AF91" s="17">
        <f>Tabella2[[#This Row],[Cumulata]]-Y90</f>
        <v>2086</v>
      </c>
    </row>
    <row r="92" spans="1:32" x14ac:dyDescent="0.3">
      <c r="A92" s="1">
        <v>43951</v>
      </c>
      <c r="B92" s="19">
        <v>3210</v>
      </c>
      <c r="C92" s="19">
        <v>233</v>
      </c>
      <c r="D92" s="19">
        <v>15493</v>
      </c>
      <c r="E92" s="19">
        <v>89</v>
      </c>
      <c r="F92" s="19">
        <v>3551</v>
      </c>
      <c r="G92" s="19">
        <v>36211</v>
      </c>
      <c r="H92">
        <v>2172</v>
      </c>
      <c r="I92" s="19">
        <v>1170</v>
      </c>
      <c r="J92" s="19">
        <v>8147</v>
      </c>
      <c r="K92" s="19">
        <v>9563</v>
      </c>
      <c r="L92" s="19">
        <v>5584</v>
      </c>
      <c r="M92" s="19">
        <v>4468</v>
      </c>
      <c r="N92" s="19">
        <v>1915</v>
      </c>
      <c r="O92" s="19">
        <v>190</v>
      </c>
      <c r="P92" s="19">
        <v>2949</v>
      </c>
      <c r="Q92" s="19">
        <v>2773</v>
      </c>
      <c r="R92" s="19">
        <v>192</v>
      </c>
      <c r="S92" s="19">
        <v>740</v>
      </c>
      <c r="T92" s="19">
        <v>2157</v>
      </c>
      <c r="U92" s="19">
        <v>744</v>
      </c>
      <c r="V92">
        <v>75945</v>
      </c>
      <c r="W92">
        <v>27967</v>
      </c>
      <c r="X92" s="16">
        <f>SUM(Tabella2[[#This Row],[Marche]:[Sardegna]])</f>
        <v>101551</v>
      </c>
      <c r="Y92" s="16">
        <f>Tabella2[[#This Row],[Guariti]]+Tabella2[[#This Row],[Deceduti]]+Tabella2[[#This Row],[Totale positivi]]</f>
        <v>205463</v>
      </c>
      <c r="Z92" s="15">
        <f>Tabella2[[#This Row],[Guariti]]/Tabella2[[#This Row],[Cumulata]]</f>
        <v>0.36962859492950068</v>
      </c>
      <c r="AA92" s="15">
        <f>Tabella2[[#This Row],[Deceduti]]/Tabella2[[#This Row],[Cumulata]]</f>
        <v>0.13611696509833887</v>
      </c>
      <c r="AB92" s="15">
        <f>Tabella2[[#This Row],[Totale positivi]]/Tabella2[[#This Row],[Cumulata]]</f>
        <v>0.49425443997216045</v>
      </c>
      <c r="AC92" s="17">
        <f>Tabella2[[#This Row],[Totale positivi]]-X91</f>
        <v>-3106</v>
      </c>
      <c r="AD92" s="17">
        <f>Tabella2[[#This Row],[Guariti]]-V91</f>
        <v>4693</v>
      </c>
      <c r="AE92" s="17">
        <f>Tabella2[[#This Row],[Deceduti]]-W91</f>
        <v>285</v>
      </c>
      <c r="AF92" s="17">
        <f>Tabella2[[#This Row],[Cumulata]]-Y91</f>
        <v>1872</v>
      </c>
    </row>
    <row r="93" spans="1:32" x14ac:dyDescent="0.3">
      <c r="A93" s="1">
        <v>43952</v>
      </c>
      <c r="B93" s="19">
        <v>3211</v>
      </c>
      <c r="C93" s="19">
        <v>204</v>
      </c>
      <c r="D93" s="19">
        <v>15562</v>
      </c>
      <c r="E93">
        <v>92</v>
      </c>
      <c r="F93" s="19">
        <v>3518</v>
      </c>
      <c r="G93" s="19">
        <v>36473</v>
      </c>
      <c r="H93">
        <v>2050</v>
      </c>
      <c r="I93" s="19">
        <v>1115</v>
      </c>
      <c r="J93" s="19">
        <v>7779</v>
      </c>
      <c r="K93" s="19">
        <v>9484</v>
      </c>
      <c r="L93" s="19">
        <v>5373</v>
      </c>
      <c r="M93" s="19">
        <v>4446</v>
      </c>
      <c r="N93" s="19">
        <v>1911</v>
      </c>
      <c r="O93" s="19">
        <v>190</v>
      </c>
      <c r="P93" s="19">
        <v>2947</v>
      </c>
      <c r="Q93" s="19">
        <v>2753</v>
      </c>
      <c r="R93" s="19">
        <v>193</v>
      </c>
      <c r="S93" s="19">
        <v>727</v>
      </c>
      <c r="T93" s="19">
        <v>2171</v>
      </c>
      <c r="U93" s="19">
        <v>744</v>
      </c>
      <c r="V93" s="20">
        <v>78249</v>
      </c>
      <c r="W93" s="20">
        <v>28236</v>
      </c>
      <c r="X93" s="16">
        <f>SUM(Tabella2[[#This Row],[Marche]:[Sardegna]])</f>
        <v>100943</v>
      </c>
      <c r="Y93" s="16">
        <f>Tabella2[[#This Row],[Guariti]]+Tabella2[[#This Row],[Deceduti]]+Tabella2[[#This Row],[Totale positivi]]</f>
        <v>207428</v>
      </c>
      <c r="Z93" s="15">
        <f>Tabella2[[#This Row],[Guariti]]/Tabella2[[#This Row],[Cumulata]]</f>
        <v>0.37723451028790711</v>
      </c>
      <c r="AA93" s="15">
        <f>Tabella2[[#This Row],[Deceduti]]/Tabella2[[#This Row],[Cumulata]]</f>
        <v>0.13612434194033593</v>
      </c>
      <c r="AB93" s="15">
        <f>Tabella2[[#This Row],[Totale positivi]]/Tabella2[[#This Row],[Cumulata]]</f>
        <v>0.48664114777175693</v>
      </c>
      <c r="AC93" s="17">
        <f>Tabella2[[#This Row],[Totale positivi]]-X92</f>
        <v>-608</v>
      </c>
      <c r="AD93" s="17">
        <f>Tabella2[[#This Row],[Guariti]]-V92</f>
        <v>2304</v>
      </c>
      <c r="AE93" s="17">
        <f>Tabella2[[#This Row],[Deceduti]]-W92</f>
        <v>269</v>
      </c>
      <c r="AF93" s="17">
        <f>Tabella2[[#This Row],[Cumulata]]-Y92</f>
        <v>1965</v>
      </c>
    </row>
    <row r="94" spans="1:32" x14ac:dyDescent="0.3">
      <c r="A94" s="1">
        <v>43953</v>
      </c>
      <c r="B94" s="19">
        <v>3205</v>
      </c>
      <c r="C94" s="19">
        <v>196</v>
      </c>
      <c r="D94" s="19">
        <v>15719</v>
      </c>
      <c r="E94" s="19">
        <v>98</v>
      </c>
      <c r="F94" s="19">
        <v>3598</v>
      </c>
      <c r="G94" s="19">
        <v>36667</v>
      </c>
      <c r="H94">
        <v>1985</v>
      </c>
      <c r="I94" s="19">
        <v>1109</v>
      </c>
      <c r="J94" s="19">
        <v>7431</v>
      </c>
      <c r="K94" s="19">
        <v>9323</v>
      </c>
      <c r="L94" s="19">
        <v>5365</v>
      </c>
      <c r="M94" s="19">
        <v>4452</v>
      </c>
      <c r="N94" s="19">
        <v>1879</v>
      </c>
      <c r="O94" s="19">
        <v>182</v>
      </c>
      <c r="P94" s="19">
        <v>2954</v>
      </c>
      <c r="Q94" s="19">
        <v>2721</v>
      </c>
      <c r="R94" s="19">
        <v>191</v>
      </c>
      <c r="S94" s="19">
        <v>713</v>
      </c>
      <c r="T94" s="19">
        <v>2186</v>
      </c>
      <c r="U94" s="19">
        <v>730</v>
      </c>
      <c r="V94" s="20">
        <v>79914</v>
      </c>
      <c r="W94" s="20">
        <v>28710</v>
      </c>
      <c r="X94" s="16">
        <f>SUM(Tabella2[[#This Row],[Marche]:[Sardegna]])</f>
        <v>100704</v>
      </c>
      <c r="Y94" s="16">
        <f>Tabella2[[#This Row],[Guariti]]+Tabella2[[#This Row],[Deceduti]]+Tabella2[[#This Row],[Totale positivi]]</f>
        <v>209328</v>
      </c>
      <c r="Z94" s="15">
        <f>Tabella2[[#This Row],[Guariti]]/Tabella2[[#This Row],[Cumulata]]</f>
        <v>0.38176450355423069</v>
      </c>
      <c r="AA94" s="15">
        <f>Tabella2[[#This Row],[Deceduti]]/Tabella2[[#This Row],[Cumulata]]</f>
        <v>0.13715317587709241</v>
      </c>
      <c r="AB94" s="15">
        <f>Tabella2[[#This Row],[Totale positivi]]/Tabella2[[#This Row],[Cumulata]]</f>
        <v>0.48108232056867689</v>
      </c>
      <c r="AC94" s="17">
        <f>Tabella2[[#This Row],[Totale positivi]]-X93</f>
        <v>-239</v>
      </c>
      <c r="AD94" s="17">
        <f>Tabella2[[#This Row],[Guariti]]-V93</f>
        <v>1665</v>
      </c>
      <c r="AE94" s="17">
        <f>Tabella2[[#This Row],[Deceduti]]-W93</f>
        <v>474</v>
      </c>
      <c r="AF94" s="17">
        <f>Tabella2[[#This Row],[Cumulata]]-Y93</f>
        <v>1900</v>
      </c>
    </row>
    <row r="95" spans="1:32" x14ac:dyDescent="0.3">
      <c r="A95" s="1">
        <v>43954</v>
      </c>
      <c r="B95" s="19">
        <v>3198</v>
      </c>
      <c r="C95" s="19">
        <v>183</v>
      </c>
      <c r="D95" s="19">
        <v>15638</v>
      </c>
      <c r="E95" s="19">
        <v>109</v>
      </c>
      <c r="F95" s="19">
        <v>3551</v>
      </c>
      <c r="G95" s="19">
        <v>36926</v>
      </c>
      <c r="H95">
        <v>1912</v>
      </c>
      <c r="I95" s="19">
        <v>1087</v>
      </c>
      <c r="J95" s="19">
        <v>7299</v>
      </c>
      <c r="K95" s="19">
        <v>9045</v>
      </c>
      <c r="L95" s="19">
        <v>5328</v>
      </c>
      <c r="M95" s="19">
        <v>4385</v>
      </c>
      <c r="N95" s="19">
        <v>1868</v>
      </c>
      <c r="O95" s="19">
        <v>181</v>
      </c>
      <c r="P95" s="19">
        <v>2955</v>
      </c>
      <c r="Q95" s="19">
        <v>2726</v>
      </c>
      <c r="R95" s="19">
        <v>194</v>
      </c>
      <c r="S95" s="19">
        <v>702</v>
      </c>
      <c r="T95" s="19">
        <v>2203</v>
      </c>
      <c r="U95" s="19">
        <v>689</v>
      </c>
      <c r="V95" s="20">
        <v>81654</v>
      </c>
      <c r="W95" s="20">
        <v>28884</v>
      </c>
      <c r="X95" s="16">
        <f>SUM(Tabella2[[#This Row],[Marche]:[Sardegna]])</f>
        <v>100179</v>
      </c>
      <c r="Y95" s="16">
        <f>Tabella2[[#This Row],[Guariti]]+Tabella2[[#This Row],[Deceduti]]+Tabella2[[#This Row],[Totale positivi]]</f>
        <v>210717</v>
      </c>
      <c r="Z95" s="15">
        <f>Tabella2[[#This Row],[Guariti]]/Tabella2[[#This Row],[Cumulata]]</f>
        <v>0.38750551687808765</v>
      </c>
      <c r="AA95" s="15">
        <f>Tabella2[[#This Row],[Deceduti]]/Tabella2[[#This Row],[Cumulata]]</f>
        <v>0.1370748444596307</v>
      </c>
      <c r="AB95" s="15">
        <f>Tabella2[[#This Row],[Totale positivi]]/Tabella2[[#This Row],[Cumulata]]</f>
        <v>0.47541963866228165</v>
      </c>
      <c r="AC95" s="17">
        <f>Tabella2[[#This Row],[Totale positivi]]-X94</f>
        <v>-525</v>
      </c>
      <c r="AD95" s="17">
        <f>Tabella2[[#This Row],[Guariti]]-V94</f>
        <v>1740</v>
      </c>
      <c r="AE95" s="17">
        <f>Tabella2[[#This Row],[Deceduti]]-W94</f>
        <v>174</v>
      </c>
      <c r="AF95" s="17">
        <f>Tabella2[[#This Row],[Cumulata]]-Y94</f>
        <v>1389</v>
      </c>
    </row>
    <row r="96" spans="1:32" x14ac:dyDescent="0.3">
      <c r="A96" s="1">
        <v>43955</v>
      </c>
      <c r="B96" s="19">
        <v>3206</v>
      </c>
      <c r="C96" s="19">
        <v>181</v>
      </c>
      <c r="D96" s="19">
        <v>15562</v>
      </c>
      <c r="E96" s="19">
        <v>110</v>
      </c>
      <c r="F96" s="19">
        <v>3508</v>
      </c>
      <c r="G96" s="19">
        <v>37307</v>
      </c>
      <c r="H96">
        <v>1801</v>
      </c>
      <c r="I96" s="19">
        <v>1050</v>
      </c>
      <c r="J96" s="19">
        <v>7234</v>
      </c>
      <c r="K96" s="19">
        <v>8984</v>
      </c>
      <c r="L96" s="19">
        <v>5279</v>
      </c>
      <c r="M96" s="19">
        <v>4385</v>
      </c>
      <c r="N96" s="19">
        <v>1837</v>
      </c>
      <c r="O96" s="19">
        <v>178</v>
      </c>
      <c r="P96" s="19">
        <v>2945</v>
      </c>
      <c r="Q96" s="19">
        <v>2711</v>
      </c>
      <c r="R96" s="19">
        <v>173</v>
      </c>
      <c r="S96" s="19">
        <v>674</v>
      </c>
      <c r="T96" s="19">
        <v>2202</v>
      </c>
      <c r="U96" s="19">
        <v>653</v>
      </c>
      <c r="V96" s="20">
        <v>82879</v>
      </c>
      <c r="W96" s="20">
        <v>29079</v>
      </c>
      <c r="X96" s="16">
        <f>SUM(Tabella2[[#This Row],[Marche]:[Sardegna]])</f>
        <v>99980</v>
      </c>
      <c r="Y96" s="16">
        <f>Tabella2[[#This Row],[Guariti]]+Tabella2[[#This Row],[Deceduti]]+Tabella2[[#This Row],[Totale positivi]]</f>
        <v>211938</v>
      </c>
      <c r="Z96" s="15">
        <f>Tabella2[[#This Row],[Guariti]]/Tabella2[[#This Row],[Cumulata]]</f>
        <v>0.39105304381470052</v>
      </c>
      <c r="AA96" s="15">
        <f>Tabella2[[#This Row],[Deceduti]]/Tabella2[[#This Row],[Cumulata]]</f>
        <v>0.13720522039464372</v>
      </c>
      <c r="AB96" s="15">
        <f>Tabella2[[#This Row],[Totale positivi]]/Tabella2[[#This Row],[Cumulata]]</f>
        <v>0.47174173579065576</v>
      </c>
      <c r="AC96" s="17">
        <f>Tabella2[[#This Row],[Totale positivi]]-X95</f>
        <v>-199</v>
      </c>
      <c r="AD96" s="17">
        <f>Tabella2[[#This Row],[Guariti]]-V95</f>
        <v>1225</v>
      </c>
      <c r="AE96" s="17">
        <f>Tabella2[[#This Row],[Deceduti]]-W95</f>
        <v>195</v>
      </c>
      <c r="AF96" s="17">
        <f>Tabella2[[#This Row],[Cumulata]]-Y95</f>
        <v>1221</v>
      </c>
    </row>
    <row r="97" spans="1:32" x14ac:dyDescent="0.3">
      <c r="A97" s="1">
        <v>43956</v>
      </c>
      <c r="B97" s="19">
        <v>3219</v>
      </c>
      <c r="C97" s="19">
        <v>176</v>
      </c>
      <c r="D97" s="19">
        <v>15323</v>
      </c>
      <c r="E97" s="19">
        <v>110</v>
      </c>
      <c r="F97" s="19">
        <v>3427</v>
      </c>
      <c r="G97" s="20">
        <v>37092</v>
      </c>
      <c r="H97">
        <v>1653</v>
      </c>
      <c r="I97" s="19">
        <v>984</v>
      </c>
      <c r="J97" s="19">
        <v>7116</v>
      </c>
      <c r="K97" s="19">
        <v>8681</v>
      </c>
      <c r="L97" s="19">
        <v>5190</v>
      </c>
      <c r="M97" s="19">
        <v>4370</v>
      </c>
      <c r="N97" s="19">
        <v>1809</v>
      </c>
      <c r="O97" s="19">
        <v>177</v>
      </c>
      <c r="P97" s="19">
        <v>2939</v>
      </c>
      <c r="Q97" s="19">
        <v>2530</v>
      </c>
      <c r="R97" s="19">
        <v>177</v>
      </c>
      <c r="S97" s="19">
        <v>650</v>
      </c>
      <c r="T97" s="19">
        <v>2202</v>
      </c>
      <c r="U97" s="19">
        <v>642</v>
      </c>
      <c r="V97" s="20">
        <v>85231</v>
      </c>
      <c r="W97" s="20">
        <v>29315</v>
      </c>
      <c r="X97" s="16">
        <f>SUM(Tabella2[[#This Row],[Marche]:[Sardegna]])</f>
        <v>98467</v>
      </c>
      <c r="Y97" s="16">
        <f>Tabella2[[#This Row],[Guariti]]+Tabella2[[#This Row],[Deceduti]]+Tabella2[[#This Row],[Totale positivi]]</f>
        <v>213013</v>
      </c>
      <c r="Z97" s="15">
        <f>Tabella2[[#This Row],[Guariti]]/Tabella2[[#This Row],[Cumulata]]</f>
        <v>0.40012111936830147</v>
      </c>
      <c r="AA97" s="15">
        <f>Tabella2[[#This Row],[Deceduti]]/Tabella2[[#This Row],[Cumulata]]</f>
        <v>0.13762070859525005</v>
      </c>
      <c r="AB97" s="15">
        <f>Tabella2[[#This Row],[Totale positivi]]/Tabella2[[#This Row],[Cumulata]]</f>
        <v>0.46225817203644848</v>
      </c>
      <c r="AC97" s="17">
        <f>Tabella2[[#This Row],[Totale positivi]]-X96</f>
        <v>-1513</v>
      </c>
      <c r="AD97" s="17">
        <f>Tabella2[[#This Row],[Guariti]]-V96</f>
        <v>2352</v>
      </c>
      <c r="AE97" s="17">
        <f>Tabella2[[#This Row],[Deceduti]]-W96</f>
        <v>236</v>
      </c>
      <c r="AF97" s="17">
        <f>Tabella2[[#This Row],[Cumulata]]-Y96</f>
        <v>1075</v>
      </c>
    </row>
    <row r="98" spans="1:32" x14ac:dyDescent="0.3">
      <c r="A98" s="1">
        <v>43957</v>
      </c>
      <c r="B98" s="19">
        <v>3236</v>
      </c>
      <c r="C98" s="19">
        <v>171</v>
      </c>
      <c r="D98" s="19">
        <v>14858</v>
      </c>
      <c r="E98" s="19">
        <v>127</v>
      </c>
      <c r="F98" s="19">
        <v>3306</v>
      </c>
      <c r="G98" s="19">
        <v>31753</v>
      </c>
      <c r="H98">
        <v>1561</v>
      </c>
      <c r="I98" s="19">
        <v>962</v>
      </c>
      <c r="J98" s="19">
        <v>6789</v>
      </c>
      <c r="K98" s="19">
        <v>8391</v>
      </c>
      <c r="L98" s="19">
        <v>5088</v>
      </c>
      <c r="M98" s="19">
        <v>4433</v>
      </c>
      <c r="N98" s="19">
        <v>1791</v>
      </c>
      <c r="O98" s="19">
        <v>179</v>
      </c>
      <c r="P98" s="19">
        <v>2903</v>
      </c>
      <c r="Q98" s="19">
        <v>2340</v>
      </c>
      <c r="R98" s="19">
        <v>172</v>
      </c>
      <c r="S98" s="19">
        <v>644</v>
      </c>
      <c r="T98" s="19">
        <v>2201</v>
      </c>
      <c r="U98" s="19">
        <v>623</v>
      </c>
      <c r="V98" s="20">
        <v>93245</v>
      </c>
      <c r="W98" s="20">
        <v>29684</v>
      </c>
      <c r="X98" s="16">
        <f>SUM(Tabella2[[#This Row],[Marche]:[Sardegna]])</f>
        <v>91528</v>
      </c>
      <c r="Y98" s="16">
        <f>Tabella2[[#This Row],[Guariti]]+Tabella2[[#This Row],[Deceduti]]+Tabella2[[#This Row],[Totale positivi]]</f>
        <v>214457</v>
      </c>
      <c r="Z98" s="15">
        <f>Tabella2[[#This Row],[Guariti]]/Tabella2[[#This Row],[Cumulata]]</f>
        <v>0.43479578656793672</v>
      </c>
      <c r="AA98" s="15">
        <f>Tabella2[[#This Row],[Deceduti]]/Tabella2[[#This Row],[Cumulata]]</f>
        <v>0.13841469385471214</v>
      </c>
      <c r="AB98" s="15">
        <f>Tabella2[[#This Row],[Totale positivi]]/Tabella2[[#This Row],[Cumulata]]</f>
        <v>0.42678951957735117</v>
      </c>
      <c r="AC98" s="17">
        <f>Tabella2[[#This Row],[Totale positivi]]-X97</f>
        <v>-6939</v>
      </c>
      <c r="AD98" s="17">
        <f>Tabella2[[#This Row],[Guariti]]-V97</f>
        <v>8014</v>
      </c>
      <c r="AE98" s="17">
        <f>Tabella2[[#This Row],[Deceduti]]-W97</f>
        <v>369</v>
      </c>
      <c r="AF98" s="17">
        <f>Tabella2[[#This Row],[Cumulata]]-Y97</f>
        <v>1444</v>
      </c>
    </row>
    <row r="99" spans="1:32" x14ac:dyDescent="0.3">
      <c r="A99" s="1">
        <v>43958</v>
      </c>
      <c r="B99" s="19">
        <v>3247</v>
      </c>
      <c r="C99">
        <v>141</v>
      </c>
      <c r="D99" s="19">
        <v>14469</v>
      </c>
      <c r="E99">
        <v>130</v>
      </c>
      <c r="F99" s="19">
        <v>3248</v>
      </c>
      <c r="G99" s="20">
        <v>32015</v>
      </c>
      <c r="H99">
        <v>1461</v>
      </c>
      <c r="I99" s="19">
        <v>927</v>
      </c>
      <c r="J99" s="19">
        <v>6534</v>
      </c>
      <c r="K99" s="19">
        <v>8011</v>
      </c>
      <c r="L99" s="19">
        <v>4716</v>
      </c>
      <c r="M99" s="20">
        <v>4348</v>
      </c>
      <c r="N99" s="19">
        <v>1770</v>
      </c>
      <c r="O99">
        <v>170</v>
      </c>
      <c r="P99" s="19">
        <v>2800</v>
      </c>
      <c r="Q99" s="19">
        <v>2139</v>
      </c>
      <c r="R99">
        <v>155</v>
      </c>
      <c r="S99" s="19">
        <v>633</v>
      </c>
      <c r="T99" s="19">
        <v>2127</v>
      </c>
      <c r="U99" s="19">
        <v>583</v>
      </c>
      <c r="V99">
        <v>96276</v>
      </c>
      <c r="W99">
        <v>29958</v>
      </c>
      <c r="X99" s="16">
        <f>SUM(Tabella2[[#This Row],[Marche]:[Sardegna]])</f>
        <v>89624</v>
      </c>
      <c r="Y99" s="16">
        <f>Tabella2[[#This Row],[Guariti]]+Tabella2[[#This Row],[Deceduti]]+Tabella2[[#This Row],[Totale positivi]]</f>
        <v>215858</v>
      </c>
      <c r="Z99" s="15">
        <f>Tabella2[[#This Row],[Guariti]]/Tabella2[[#This Row],[Cumulata]]</f>
        <v>0.44601543607371513</v>
      </c>
      <c r="AA99" s="15">
        <f>Tabella2[[#This Row],[Deceduti]]/Tabella2[[#This Row],[Cumulata]]</f>
        <v>0.13878568318060946</v>
      </c>
      <c r="AB99" s="15">
        <f>Tabella2[[#This Row],[Totale positivi]]/Tabella2[[#This Row],[Cumulata]]</f>
        <v>0.4151988807456754</v>
      </c>
      <c r="AC99" s="17">
        <f>Tabella2[[#This Row],[Totale positivi]]-X98</f>
        <v>-1904</v>
      </c>
      <c r="AD99" s="17">
        <f>Tabella2[[#This Row],[Guariti]]-V98</f>
        <v>3031</v>
      </c>
      <c r="AE99" s="17">
        <f>Tabella2[[#This Row],[Deceduti]]-W98</f>
        <v>274</v>
      </c>
      <c r="AF99" s="17">
        <f>Tabella2[[#This Row],[Cumulata]]-Y98</f>
        <v>1401</v>
      </c>
    </row>
    <row r="100" spans="1:32" x14ac:dyDescent="0.3">
      <c r="A100" s="1">
        <v>43959</v>
      </c>
      <c r="B100" s="20">
        <v>3238</v>
      </c>
      <c r="C100">
        <v>119</v>
      </c>
      <c r="D100" s="19">
        <v>14107</v>
      </c>
      <c r="E100">
        <v>123</v>
      </c>
      <c r="F100" s="19">
        <v>3176</v>
      </c>
      <c r="G100" s="19">
        <v>31983</v>
      </c>
      <c r="H100">
        <v>1374</v>
      </c>
      <c r="I100" s="19">
        <v>911</v>
      </c>
      <c r="J100" s="20">
        <v>6187</v>
      </c>
      <c r="K100" s="19">
        <v>7730</v>
      </c>
      <c r="L100" s="19">
        <v>4592</v>
      </c>
      <c r="M100" s="19">
        <v>4328</v>
      </c>
      <c r="N100" s="19">
        <v>1713</v>
      </c>
      <c r="O100">
        <v>184</v>
      </c>
      <c r="P100" s="19">
        <v>2733</v>
      </c>
      <c r="Q100" s="20">
        <v>2012</v>
      </c>
      <c r="R100">
        <v>152</v>
      </c>
      <c r="S100">
        <v>619</v>
      </c>
      <c r="T100" s="19">
        <v>2127</v>
      </c>
      <c r="U100">
        <v>553</v>
      </c>
      <c r="V100">
        <v>99023</v>
      </c>
      <c r="W100">
        <v>30201</v>
      </c>
      <c r="X100" s="16">
        <f>SUM(Tabella2[[#This Row],[Marche]:[Sardegna]])</f>
        <v>87961</v>
      </c>
      <c r="Y100" s="16">
        <f>Tabella2[[#This Row],[Guariti]]+Tabella2[[#This Row],[Deceduti]]+Tabella2[[#This Row],[Totale positivi]]</f>
        <v>217185</v>
      </c>
      <c r="Z100" s="15">
        <f>Tabella2[[#This Row],[Guariti]]/Tabella2[[#This Row],[Cumulata]]</f>
        <v>0.4559384856228561</v>
      </c>
      <c r="AA100" s="15">
        <f>Tabella2[[#This Row],[Deceduti]]/Tabella2[[#This Row],[Cumulata]]</f>
        <v>0.1390565646798812</v>
      </c>
      <c r="AB100" s="15">
        <f>Tabella2[[#This Row],[Totale positivi]]/Tabella2[[#This Row],[Cumulata]]</f>
        <v>0.4050049496972627</v>
      </c>
      <c r="AC100" s="17">
        <f>Tabella2[[#This Row],[Totale positivi]]-X99</f>
        <v>-1663</v>
      </c>
      <c r="AD100" s="17">
        <f>Tabella2[[#This Row],[Guariti]]-V99</f>
        <v>2747</v>
      </c>
      <c r="AE100" s="17">
        <f>Tabella2[[#This Row],[Deceduti]]-W99</f>
        <v>243</v>
      </c>
      <c r="AF100" s="17">
        <f>Tabella2[[#This Row],[Cumulata]]-Y99</f>
        <v>1327</v>
      </c>
    </row>
    <row r="101" spans="1:32" x14ac:dyDescent="0.3">
      <c r="A101" s="1">
        <v>43960</v>
      </c>
      <c r="B101" s="19">
        <v>3230</v>
      </c>
      <c r="C101">
        <v>111</v>
      </c>
      <c r="D101" s="20">
        <v>13934</v>
      </c>
      <c r="E101">
        <v>118</v>
      </c>
      <c r="F101" s="19">
        <v>2982</v>
      </c>
      <c r="G101" s="20">
        <v>30262</v>
      </c>
      <c r="H101">
        <v>1303</v>
      </c>
      <c r="I101" s="19">
        <v>869</v>
      </c>
      <c r="J101" s="19">
        <v>5877</v>
      </c>
      <c r="K101" s="19">
        <v>7401</v>
      </c>
      <c r="L101" s="19">
        <v>4448</v>
      </c>
      <c r="M101" s="19">
        <v>4345</v>
      </c>
      <c r="N101" s="19">
        <v>1676</v>
      </c>
      <c r="O101">
        <v>205</v>
      </c>
      <c r="P101" s="19">
        <v>2729</v>
      </c>
      <c r="Q101" s="19">
        <v>1965</v>
      </c>
      <c r="R101">
        <v>145</v>
      </c>
      <c r="S101">
        <v>612</v>
      </c>
      <c r="T101" s="19">
        <v>2080</v>
      </c>
      <c r="U101">
        <v>550</v>
      </c>
      <c r="V101">
        <v>103031</v>
      </c>
      <c r="W101">
        <v>30395</v>
      </c>
      <c r="X101" s="16">
        <f>SUM(Tabella2[[#This Row],[Marche]:[Sardegna]])</f>
        <v>84842</v>
      </c>
      <c r="Y101" s="16">
        <f>Tabella2[[#This Row],[Guariti]]+Tabella2[[#This Row],[Deceduti]]+Tabella2[[#This Row],[Totale positivi]]</f>
        <v>218268</v>
      </c>
      <c r="Z101" s="15">
        <f>Tabella2[[#This Row],[Guariti]]/Tabella2[[#This Row],[Cumulata]]</f>
        <v>0.47203896127696227</v>
      </c>
      <c r="AA101" s="15">
        <f>Tabella2[[#This Row],[Deceduti]]/Tabella2[[#This Row],[Cumulata]]</f>
        <v>0.13925541077940881</v>
      </c>
      <c r="AB101" s="15">
        <f>Tabella2[[#This Row],[Totale positivi]]/Tabella2[[#This Row],[Cumulata]]</f>
        <v>0.38870562794362895</v>
      </c>
      <c r="AC101" s="17">
        <f>Tabella2[[#This Row],[Totale positivi]]-X100</f>
        <v>-3119</v>
      </c>
      <c r="AD101" s="17">
        <f>Tabella2[[#This Row],[Guariti]]-V100</f>
        <v>4008</v>
      </c>
      <c r="AE101" s="17">
        <f>Tabella2[[#This Row],[Deceduti]]-W100</f>
        <v>194</v>
      </c>
      <c r="AF101" s="17">
        <f>Tabella2[[#This Row],[Cumulata]]-Y100</f>
        <v>1083</v>
      </c>
    </row>
    <row r="102" spans="1:32" x14ac:dyDescent="0.3">
      <c r="A102" s="1">
        <v>43961</v>
      </c>
      <c r="B102" s="20">
        <v>3251</v>
      </c>
      <c r="C102" s="19">
        <v>113</v>
      </c>
      <c r="D102" s="20">
        <v>13650</v>
      </c>
      <c r="E102" s="19">
        <v>113</v>
      </c>
      <c r="F102" s="20">
        <v>2900</v>
      </c>
      <c r="G102" s="20">
        <v>30190</v>
      </c>
      <c r="H102">
        <v>1245</v>
      </c>
      <c r="I102" s="19">
        <v>851</v>
      </c>
      <c r="J102" s="20">
        <v>5591</v>
      </c>
      <c r="K102" s="20">
        <v>7191</v>
      </c>
      <c r="L102" s="20">
        <v>4147</v>
      </c>
      <c r="M102" s="20">
        <v>4286</v>
      </c>
      <c r="N102" s="20">
        <v>1671</v>
      </c>
      <c r="O102">
        <v>218</v>
      </c>
      <c r="P102" s="20">
        <v>2669</v>
      </c>
      <c r="Q102" s="20">
        <v>1915</v>
      </c>
      <c r="R102">
        <v>143</v>
      </c>
      <c r="S102" s="19">
        <v>596</v>
      </c>
      <c r="T102" s="20">
        <v>2069</v>
      </c>
      <c r="U102" s="19">
        <v>515</v>
      </c>
      <c r="V102">
        <v>105186</v>
      </c>
      <c r="W102">
        <v>30560</v>
      </c>
      <c r="X102" s="16">
        <f>SUM(Tabella2[[#This Row],[Marche]:[Sardegna]])</f>
        <v>83324</v>
      </c>
      <c r="Y102" s="16">
        <f>Tabella2[[#This Row],[Guariti]]+Tabella2[[#This Row],[Deceduti]]+Tabella2[[#This Row],[Totale positivi]]</f>
        <v>219070</v>
      </c>
      <c r="Z102" s="15">
        <f>Tabella2[[#This Row],[Guariti]]/Tabella2[[#This Row],[Cumulata]]</f>
        <v>0.48014789793216778</v>
      </c>
      <c r="AA102" s="15">
        <f>Tabella2[[#This Row],[Deceduti]]/Tabella2[[#This Row],[Cumulata]]</f>
        <v>0.13949879034098689</v>
      </c>
      <c r="AB102" s="15">
        <f>Tabella2[[#This Row],[Totale positivi]]/Tabella2[[#This Row],[Cumulata]]</f>
        <v>0.38035331172684528</v>
      </c>
      <c r="AC102" s="17">
        <f>Tabella2[[#This Row],[Totale positivi]]-X101</f>
        <v>-1518</v>
      </c>
      <c r="AD102" s="17">
        <f>Tabella2[[#This Row],[Guariti]]-V101</f>
        <v>2155</v>
      </c>
      <c r="AE102" s="17">
        <f>Tabella2[[#This Row],[Deceduti]]-W101</f>
        <v>165</v>
      </c>
      <c r="AF102" s="17">
        <f>Tabella2[[#This Row],[Cumulata]]-Y101</f>
        <v>802</v>
      </c>
    </row>
    <row r="103" spans="1:32" x14ac:dyDescent="0.3">
      <c r="A103" s="1">
        <v>43962</v>
      </c>
      <c r="B103" s="20">
        <v>3227</v>
      </c>
      <c r="C103" s="19">
        <v>108</v>
      </c>
      <c r="D103" s="20">
        <v>13338</v>
      </c>
      <c r="E103">
        <v>107</v>
      </c>
      <c r="F103" s="20">
        <v>2844</v>
      </c>
      <c r="G103" s="20">
        <v>30411</v>
      </c>
      <c r="H103">
        <v>1182</v>
      </c>
      <c r="I103" s="19">
        <v>830</v>
      </c>
      <c r="J103" s="20">
        <v>5460</v>
      </c>
      <c r="K103" s="20">
        <v>7040</v>
      </c>
      <c r="L103" s="20">
        <v>4073</v>
      </c>
      <c r="M103" s="20">
        <v>4294</v>
      </c>
      <c r="N103" s="20">
        <v>1609</v>
      </c>
      <c r="O103">
        <v>229</v>
      </c>
      <c r="P103" s="20">
        <v>2544</v>
      </c>
      <c r="Q103" s="20">
        <v>1909</v>
      </c>
      <c r="R103">
        <v>142</v>
      </c>
      <c r="S103">
        <v>568</v>
      </c>
      <c r="T103" s="20">
        <v>2062</v>
      </c>
      <c r="U103" s="19">
        <v>511</v>
      </c>
      <c r="V103">
        <v>106587</v>
      </c>
      <c r="W103">
        <v>30739</v>
      </c>
      <c r="X103" s="16">
        <f>SUM(Tabella2[[#This Row],[Marche]:[Sardegna]])</f>
        <v>82488</v>
      </c>
      <c r="Y103" s="16">
        <f>Tabella2[[#This Row],[Guariti]]+Tabella2[[#This Row],[Deceduti]]+Tabella2[[#This Row],[Totale positivi]]</f>
        <v>219814</v>
      </c>
      <c r="Z103" s="15">
        <f>Tabella2[[#This Row],[Guariti]]/Tabella2[[#This Row],[Cumulata]]</f>
        <v>0.48489632143539541</v>
      </c>
      <c r="AA103" s="15">
        <f>Tabella2[[#This Row],[Deceduti]]/Tabella2[[#This Row],[Cumulata]]</f>
        <v>0.13984095644499439</v>
      </c>
      <c r="AB103" s="15">
        <f>Tabella2[[#This Row],[Totale positivi]]/Tabella2[[#This Row],[Cumulata]]</f>
        <v>0.3752627221196102</v>
      </c>
      <c r="AC103" s="17">
        <f>Tabella2[[#This Row],[Totale positivi]]-X102</f>
        <v>-836</v>
      </c>
      <c r="AD103" s="17">
        <f>Tabella2[[#This Row],[Guariti]]-V102</f>
        <v>1401</v>
      </c>
      <c r="AE103" s="17">
        <f>Tabella2[[#This Row],[Deceduti]]-W102</f>
        <v>179</v>
      </c>
      <c r="AF103" s="17">
        <f>Tabella2[[#This Row],[Cumulata]]-Y102</f>
        <v>744</v>
      </c>
    </row>
    <row r="104" spans="1:32" x14ac:dyDescent="0.3">
      <c r="A104" s="1">
        <v>43963</v>
      </c>
      <c r="B104" s="19">
        <v>3208</v>
      </c>
      <c r="C104" s="19">
        <v>109</v>
      </c>
      <c r="D104" s="19">
        <v>13184</v>
      </c>
      <c r="E104" s="19">
        <v>104</v>
      </c>
      <c r="F104" s="19">
        <v>2779</v>
      </c>
      <c r="G104" s="19">
        <v>30675</v>
      </c>
      <c r="H104">
        <v>1104</v>
      </c>
      <c r="I104" s="19">
        <v>801</v>
      </c>
      <c r="J104" s="19">
        <v>5190</v>
      </c>
      <c r="K104" s="19">
        <v>6801</v>
      </c>
      <c r="L104" s="19">
        <v>3841</v>
      </c>
      <c r="M104" s="19">
        <v>4273</v>
      </c>
      <c r="N104" s="19">
        <v>1548</v>
      </c>
      <c r="O104" s="19">
        <v>226</v>
      </c>
      <c r="P104" s="19">
        <v>2421</v>
      </c>
      <c r="Q104" s="19">
        <v>1877</v>
      </c>
      <c r="R104" s="19">
        <v>140</v>
      </c>
      <c r="S104" s="19">
        <v>568</v>
      </c>
      <c r="T104" s="19">
        <v>1911</v>
      </c>
      <c r="U104" s="19">
        <v>506</v>
      </c>
      <c r="V104" s="20">
        <v>109039</v>
      </c>
      <c r="W104" s="20">
        <v>30911</v>
      </c>
      <c r="X104" s="16">
        <f>SUM(Tabella2[[#This Row],[Marche]:[Sardegna]])</f>
        <v>81266</v>
      </c>
      <c r="Y104" s="16">
        <f>Tabella2[[#This Row],[Guariti]]+Tabella2[[#This Row],[Deceduti]]+Tabella2[[#This Row],[Totale positivi]]</f>
        <v>221216</v>
      </c>
      <c r="Z104" s="15">
        <f>Tabella2[[#This Row],[Guariti]]/Tabella2[[#This Row],[Cumulata]]</f>
        <v>0.49290738463763922</v>
      </c>
      <c r="AA104" s="15">
        <f>Tabella2[[#This Row],[Deceduti]]/Tabella2[[#This Row],[Cumulata]]</f>
        <v>0.13973220743526688</v>
      </c>
      <c r="AB104" s="15">
        <f>Tabella2[[#This Row],[Totale positivi]]/Tabella2[[#This Row],[Cumulata]]</f>
        <v>0.3673604079270939</v>
      </c>
      <c r="AC104" s="17">
        <f>Tabella2[[#This Row],[Totale positivi]]-X103</f>
        <v>-1222</v>
      </c>
      <c r="AD104" s="17">
        <f>Tabella2[[#This Row],[Guariti]]-V103</f>
        <v>2452</v>
      </c>
      <c r="AE104" s="17">
        <f>Tabella2[[#This Row],[Deceduti]]-W103</f>
        <v>172</v>
      </c>
      <c r="AF104" s="17">
        <f>Tabella2[[#This Row],[Cumulata]]-Y103</f>
        <v>1402</v>
      </c>
    </row>
    <row r="105" spans="1:32" x14ac:dyDescent="0.3">
      <c r="A105" s="1">
        <v>43964</v>
      </c>
      <c r="B105" s="19">
        <v>3013</v>
      </c>
      <c r="C105" s="19">
        <v>106</v>
      </c>
      <c r="D105">
        <v>12491</v>
      </c>
      <c r="E105" s="19">
        <v>93</v>
      </c>
      <c r="F105" s="20">
        <v>2718</v>
      </c>
      <c r="G105">
        <v>30032</v>
      </c>
      <c r="H105">
        <v>986</v>
      </c>
      <c r="I105" s="19">
        <v>779</v>
      </c>
      <c r="J105" s="19">
        <v>5020</v>
      </c>
      <c r="K105" s="19">
        <v>6502</v>
      </c>
      <c r="L105" s="19">
        <v>3563</v>
      </c>
      <c r="M105" s="19">
        <v>4235</v>
      </c>
      <c r="N105" s="19">
        <v>1489</v>
      </c>
      <c r="O105">
        <v>231</v>
      </c>
      <c r="P105" s="19">
        <v>2322</v>
      </c>
      <c r="Q105" s="19">
        <v>1815</v>
      </c>
      <c r="R105" s="19">
        <v>131</v>
      </c>
      <c r="S105" s="19">
        <v>551</v>
      </c>
      <c r="T105" s="19">
        <v>1889</v>
      </c>
      <c r="U105" s="19">
        <v>491</v>
      </c>
      <c r="V105" s="20">
        <v>112541</v>
      </c>
      <c r="W105" s="20">
        <v>31106</v>
      </c>
      <c r="X105" s="16">
        <f>SUM(Tabella2[[#This Row],[Marche]:[Sardegna]])</f>
        <v>78457</v>
      </c>
      <c r="Y105" s="16">
        <f>Tabella2[[#This Row],[Guariti]]+Tabella2[[#This Row],[Deceduti]]+Tabella2[[#This Row],[Totale positivi]]</f>
        <v>222104</v>
      </c>
      <c r="Z105" s="15">
        <f>Tabella2[[#This Row],[Guariti]]/Tabella2[[#This Row],[Cumulata]]</f>
        <v>0.50670406656341171</v>
      </c>
      <c r="AA105" s="15">
        <f>Tabella2[[#This Row],[Deceduti]]/Tabella2[[#This Row],[Cumulata]]</f>
        <v>0.14005150740193784</v>
      </c>
      <c r="AB105" s="15">
        <f>Tabella2[[#This Row],[Totale positivi]]/Tabella2[[#This Row],[Cumulata]]</f>
        <v>0.35324442603465045</v>
      </c>
      <c r="AC105" s="17">
        <f>Tabella2[[#This Row],[Totale positivi]]-X104</f>
        <v>-2809</v>
      </c>
      <c r="AD105" s="17">
        <f>Tabella2[[#This Row],[Guariti]]-V104</f>
        <v>3502</v>
      </c>
      <c r="AE105" s="17">
        <f>Tabella2[[#This Row],[Deceduti]]-W104</f>
        <v>195</v>
      </c>
      <c r="AF105" s="17">
        <f>Tabella2[[#This Row],[Cumulata]]-Y104</f>
        <v>888</v>
      </c>
    </row>
    <row r="106" spans="1:32" x14ac:dyDescent="0.3">
      <c r="A106" s="1">
        <v>43965</v>
      </c>
      <c r="B106" s="19">
        <v>2904</v>
      </c>
      <c r="C106" s="19">
        <v>92</v>
      </c>
      <c r="D106" s="19">
        <v>11891</v>
      </c>
      <c r="E106" s="19">
        <v>80</v>
      </c>
      <c r="F106" s="19">
        <v>2660</v>
      </c>
      <c r="G106" s="19">
        <v>29956</v>
      </c>
      <c r="H106">
        <v>885</v>
      </c>
      <c r="I106" s="19">
        <v>770</v>
      </c>
      <c r="J106" s="19">
        <v>4718</v>
      </c>
      <c r="K106" s="19">
        <v>6301</v>
      </c>
      <c r="L106" s="19">
        <v>3388</v>
      </c>
      <c r="M106" s="20">
        <v>4096</v>
      </c>
      <c r="N106" s="19">
        <v>1482</v>
      </c>
      <c r="O106" s="19">
        <v>229</v>
      </c>
      <c r="P106" s="20">
        <v>2253</v>
      </c>
      <c r="Q106" s="19">
        <v>1765</v>
      </c>
      <c r="R106" s="19">
        <v>127</v>
      </c>
      <c r="S106" s="19">
        <v>524</v>
      </c>
      <c r="T106" s="19">
        <v>1854</v>
      </c>
      <c r="U106" s="19">
        <v>465</v>
      </c>
      <c r="V106" s="20">
        <v>115288</v>
      </c>
      <c r="W106" s="20">
        <v>31368</v>
      </c>
      <c r="X106" s="16">
        <f>SUM(Tabella2[[#This Row],[Marche]:[Sardegna]])</f>
        <v>76440</v>
      </c>
      <c r="Y106" s="16">
        <f>Tabella2[[#This Row],[Guariti]]+Tabella2[[#This Row],[Deceduti]]+Tabella2[[#This Row],[Totale positivi]]</f>
        <v>223096</v>
      </c>
      <c r="Z106" s="15">
        <f>Tabella2[[#This Row],[Guariti]]/Tabella2[[#This Row],[Cumulata]]</f>
        <v>0.51676408362319359</v>
      </c>
      <c r="AA106" s="15">
        <f>Tabella2[[#This Row],[Deceduti]]/Tabella2[[#This Row],[Cumulata]]</f>
        <v>0.14060314842041094</v>
      </c>
      <c r="AB106" s="15">
        <f>Tabella2[[#This Row],[Totale positivi]]/Tabella2[[#This Row],[Cumulata]]</f>
        <v>0.34263276795639547</v>
      </c>
      <c r="AC106" s="17">
        <f>Tabella2[[#This Row],[Totale positivi]]-X105</f>
        <v>-2017</v>
      </c>
      <c r="AD106" s="17">
        <f>Tabella2[[#This Row],[Guariti]]-V105</f>
        <v>2747</v>
      </c>
      <c r="AE106" s="17">
        <f>Tabella2[[#This Row],[Deceduti]]-W105</f>
        <v>262</v>
      </c>
      <c r="AF106" s="17">
        <f>Tabella2[[#This Row],[Cumulata]]-Y105</f>
        <v>992</v>
      </c>
    </row>
    <row r="107" spans="1:32" x14ac:dyDescent="0.3">
      <c r="X107" s="16"/>
      <c r="Y107" s="16"/>
      <c r="Z107" s="36"/>
      <c r="AA107" s="36"/>
      <c r="AB107" s="36"/>
      <c r="AC107" s="37"/>
      <c r="AD107" s="37"/>
      <c r="AE107" s="37"/>
      <c r="AF107" s="37"/>
    </row>
    <row r="108" spans="1:32" x14ac:dyDescent="0.3">
      <c r="K108">
        <v>505</v>
      </c>
      <c r="N108" s="19"/>
      <c r="O108" t="s">
        <v>72</v>
      </c>
    </row>
    <row r="109" spans="1:32" x14ac:dyDescent="0.3">
      <c r="K109">
        <v>380</v>
      </c>
    </row>
    <row r="110" spans="1:32" x14ac:dyDescent="0.3">
      <c r="K110">
        <f>SUM(K108:K109)</f>
        <v>885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106"/>
  <sheetViews>
    <sheetView zoomScale="80" zoomScaleNormal="80" workbookViewId="0">
      <pane ySplit="1" topLeftCell="A95" activePane="bottomLeft" state="frozen"/>
      <selection pane="bottomLeft" activeCell="X111" sqref="X111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1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2">H4-H3</f>
        <v>0</v>
      </c>
      <c r="K4" s="2">
        <f t="shared" si="0"/>
        <v>0</v>
      </c>
      <c r="L4" s="4">
        <v>0</v>
      </c>
      <c r="M4" s="13">
        <f t="shared" ref="M4:M67" si="3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>B4/Y4</f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1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2"/>
        <v>0</v>
      </c>
      <c r="K5" s="2">
        <f t="shared" si="0"/>
        <v>0</v>
      </c>
      <c r="L5" s="4">
        <v>0</v>
      </c>
      <c r="M5" s="13">
        <f t="shared" si="3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>B5/Y5</f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1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2"/>
        <v>0</v>
      </c>
      <c r="K6" s="2">
        <f t="shared" si="0"/>
        <v>0</v>
      </c>
      <c r="L6" s="4">
        <v>0</v>
      </c>
      <c r="M6" s="13">
        <f t="shared" si="3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>B6/Y6</f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1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2"/>
        <v>0</v>
      </c>
      <c r="K7" s="2">
        <f t="shared" si="0"/>
        <v>0</v>
      </c>
      <c r="L7" s="4">
        <v>0</v>
      </c>
      <c r="M7" s="13">
        <f t="shared" si="3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>B7/Y7</f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1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2"/>
        <v>0</v>
      </c>
      <c r="K8" s="2">
        <f t="shared" si="0"/>
        <v>0</v>
      </c>
      <c r="L8" s="4">
        <v>0</v>
      </c>
      <c r="M8" s="13">
        <f t="shared" si="3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>B8/Y8</f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1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2"/>
        <v>0</v>
      </c>
      <c r="K9" s="2">
        <f t="shared" si="0"/>
        <v>0</v>
      </c>
      <c r="L9" s="4">
        <v>0</v>
      </c>
      <c r="M9" s="13">
        <f t="shared" si="3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>B9/Y9</f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1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2"/>
        <v>0</v>
      </c>
      <c r="K10" s="2">
        <f t="shared" si="0"/>
        <v>0</v>
      </c>
      <c r="L10" s="4">
        <v>0</v>
      </c>
      <c r="M10" s="13">
        <f t="shared" si="3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>B10/Y10</f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1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2"/>
        <v>0</v>
      </c>
      <c r="K11" s="2">
        <f t="shared" si="0"/>
        <v>0</v>
      </c>
      <c r="L11" s="4">
        <v>0</v>
      </c>
      <c r="M11" s="13">
        <f t="shared" si="3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>B11/Y11</f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1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2"/>
        <v>0</v>
      </c>
      <c r="K12" s="2">
        <f t="shared" si="0"/>
        <v>0</v>
      </c>
      <c r="L12" s="4">
        <v>0</v>
      </c>
      <c r="M12" s="13">
        <f t="shared" si="3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>B12/Y12</f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1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2"/>
        <v>0</v>
      </c>
      <c r="K13" s="2">
        <f t="shared" si="0"/>
        <v>0</v>
      </c>
      <c r="L13" s="4">
        <v>0</v>
      </c>
      <c r="M13" s="13">
        <f t="shared" si="3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>B13/Y13</f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1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2"/>
        <v>0</v>
      </c>
      <c r="K14" s="2">
        <f t="shared" si="0"/>
        <v>0</v>
      </c>
      <c r="L14" s="4">
        <v>0</v>
      </c>
      <c r="M14" s="13">
        <f t="shared" si="3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>B14/Y14</f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1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2"/>
        <v>0</v>
      </c>
      <c r="K15" s="2">
        <f t="shared" si="0"/>
        <v>0</v>
      </c>
      <c r="L15" s="4">
        <v>0</v>
      </c>
      <c r="M15" s="13">
        <f t="shared" si="3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>B15/Y15</f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1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2"/>
        <v>0</v>
      </c>
      <c r="K16" s="2">
        <f t="shared" si="0"/>
        <v>0</v>
      </c>
      <c r="L16" s="4">
        <v>0</v>
      </c>
      <c r="M16" s="13">
        <f t="shared" si="3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>B16/Y16</f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1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2"/>
        <v>0</v>
      </c>
      <c r="K17" s="2">
        <f t="shared" si="0"/>
        <v>0</v>
      </c>
      <c r="L17" s="4">
        <v>0</v>
      </c>
      <c r="M17" s="13">
        <f t="shared" si="3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>B17/Y17</f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1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2"/>
        <v>0</v>
      </c>
      <c r="K18" s="2">
        <f t="shared" si="0"/>
        <v>0</v>
      </c>
      <c r="L18" s="4">
        <v>0</v>
      </c>
      <c r="M18" s="13">
        <f t="shared" si="3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>B18/Y18</f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1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2"/>
        <v>0</v>
      </c>
      <c r="K19" s="2">
        <f t="shared" si="0"/>
        <v>0</v>
      </c>
      <c r="L19" s="4">
        <v>0</v>
      </c>
      <c r="M19" s="13">
        <f t="shared" si="3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>B19/Y19</f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1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2"/>
        <v>0</v>
      </c>
      <c r="K20" s="2">
        <f t="shared" si="0"/>
        <v>1</v>
      </c>
      <c r="L20" s="4">
        <v>0</v>
      </c>
      <c r="M20" s="13">
        <f t="shared" si="3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>B20/Y20</f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4">(B21-B20)/B20</f>
        <v>0</v>
      </c>
      <c r="D21" s="2">
        <f t="shared" si="1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2"/>
        <v>0</v>
      </c>
      <c r="K21" s="2">
        <f t="shared" si="0"/>
        <v>1</v>
      </c>
      <c r="L21" s="4">
        <f t="shared" ref="L21:L67" si="5">(K21-K20)/K20</f>
        <v>0</v>
      </c>
      <c r="M21" s="13">
        <f t="shared" si="3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>B21/Y21</f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4"/>
        <v>0</v>
      </c>
      <c r="D22" s="2">
        <f t="shared" si="1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2"/>
        <v>0</v>
      </c>
      <c r="K22" s="2">
        <f t="shared" si="0"/>
        <v>1</v>
      </c>
      <c r="L22" s="4">
        <f t="shared" si="5"/>
        <v>0</v>
      </c>
      <c r="M22" s="13">
        <f t="shared" si="3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>B22/Y22</f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4"/>
        <v>15</v>
      </c>
      <c r="D23" s="2">
        <f t="shared" si="1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2"/>
        <v>0</v>
      </c>
      <c r="K23" s="2">
        <f t="shared" si="0"/>
        <v>16</v>
      </c>
      <c r="L23" s="4">
        <f t="shared" si="5"/>
        <v>15</v>
      </c>
      <c r="M23" s="13">
        <f t="shared" si="3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>B23/Y23</f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4"/>
        <v>3.625</v>
      </c>
      <c r="D24" s="2">
        <f t="shared" si="1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2"/>
        <v>0</v>
      </c>
      <c r="K24" s="2">
        <f t="shared" si="0"/>
        <v>74</v>
      </c>
      <c r="L24" s="4">
        <f t="shared" si="5"/>
        <v>3.625</v>
      </c>
      <c r="M24" s="13">
        <f t="shared" si="3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>B24/Y24</f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4"/>
        <v>0.90540540540540537</v>
      </c>
      <c r="D25" s="2">
        <f t="shared" si="1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2"/>
        <v>3</v>
      </c>
      <c r="K25" s="2">
        <f t="shared" si="0"/>
        <v>144</v>
      </c>
      <c r="L25" s="4">
        <f t="shared" si="5"/>
        <v>0.94594594594594594</v>
      </c>
      <c r="M25" s="13">
        <f t="shared" si="3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>B25/Y25</f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4"/>
        <v>0.56737588652482274</v>
      </c>
      <c r="D26" s="2">
        <f t="shared" si="1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6">(H26-H25)/H25</f>
        <v>1.3333333333333333</v>
      </c>
      <c r="J26" s="2">
        <f t="shared" si="2"/>
        <v>4</v>
      </c>
      <c r="K26" s="2">
        <f t="shared" si="0"/>
        <v>229</v>
      </c>
      <c r="L26" s="4">
        <f t="shared" si="5"/>
        <v>0.59027777777777779</v>
      </c>
      <c r="M26" s="13">
        <f t="shared" si="3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7">Q26/B26</f>
        <v>0.57466063348416285</v>
      </c>
      <c r="S26" s="2">
        <f>'Dati GitHub protezione civile'!F2</f>
        <v>94</v>
      </c>
      <c r="T26" s="3">
        <f t="shared" ref="T26:T67" si="8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>B26/Y26</f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4"/>
        <v>0.45701357466063347</v>
      </c>
      <c r="D27" s="2">
        <f t="shared" si="1"/>
        <v>101</v>
      </c>
      <c r="E27" s="2">
        <f>Tabella2[[#This Row],[Guariti]]</f>
        <v>1</v>
      </c>
      <c r="F27" s="3">
        <f t="shared" ref="F27:F67" si="9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6"/>
        <v>0.42857142857142855</v>
      </c>
      <c r="J27" s="2">
        <f t="shared" si="2"/>
        <v>3</v>
      </c>
      <c r="K27" s="2">
        <f t="shared" si="0"/>
        <v>333</v>
      </c>
      <c r="L27" s="4">
        <f t="shared" si="5"/>
        <v>0.45414847161572053</v>
      </c>
      <c r="M27" s="13">
        <f t="shared" si="3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0">SUM(N27:O27)</f>
        <v>149</v>
      </c>
      <c r="R27" s="3">
        <f t="shared" si="7"/>
        <v>0.46273291925465837</v>
      </c>
      <c r="S27" s="2">
        <f>'Dati GitHub protezione civile'!F3</f>
        <v>162</v>
      </c>
      <c r="T27" s="3">
        <f t="shared" si="8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>B27/W27</f>
        <v>3.7341992346051261E-2</v>
      </c>
      <c r="Y27" s="14">
        <v>60483973</v>
      </c>
      <c r="Z27" s="4">
        <f>B27/Y27</f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4"/>
        <v>0.24223602484472051</v>
      </c>
      <c r="D28" s="2">
        <f t="shared" si="1"/>
        <v>78</v>
      </c>
      <c r="E28" s="2">
        <f>Tabella2[[#This Row],[Guariti]]</f>
        <v>3</v>
      </c>
      <c r="F28" s="3">
        <f t="shared" si="9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6"/>
        <v>0.2</v>
      </c>
      <c r="J28" s="2">
        <f t="shared" si="2"/>
        <v>2</v>
      </c>
      <c r="K28" s="2">
        <f t="shared" si="0"/>
        <v>415</v>
      </c>
      <c r="L28" s="4">
        <f t="shared" si="5"/>
        <v>0.24624624624624625</v>
      </c>
      <c r="M28" s="13">
        <f t="shared" si="3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0"/>
        <v>164</v>
      </c>
      <c r="R28" s="3">
        <f t="shared" si="7"/>
        <v>0.41</v>
      </c>
      <c r="S28" s="2">
        <f>'Dati GitHub protezione civile'!F4</f>
        <v>221</v>
      </c>
      <c r="T28" s="3">
        <f t="shared" si="8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>B28/W28</f>
        <v>4.1723166788359238E-2</v>
      </c>
      <c r="Y28" s="14">
        <v>60483973</v>
      </c>
      <c r="Z28" s="4">
        <f>B28/Y28</f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4"/>
        <v>0.625</v>
      </c>
      <c r="D29" s="2">
        <f t="shared" si="1"/>
        <v>250</v>
      </c>
      <c r="E29" s="2">
        <f>Tabella2[[#This Row],[Guariti]]</f>
        <v>45</v>
      </c>
      <c r="F29" s="3">
        <f t="shared" si="9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6"/>
        <v>0.41666666666666669</v>
      </c>
      <c r="J29" s="2">
        <f t="shared" si="2"/>
        <v>5</v>
      </c>
      <c r="K29" s="2">
        <f t="shared" si="0"/>
        <v>712</v>
      </c>
      <c r="L29" s="4">
        <f t="shared" si="5"/>
        <v>0.71566265060240963</v>
      </c>
      <c r="M29" s="13">
        <f t="shared" si="3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0"/>
        <v>304</v>
      </c>
      <c r="R29" s="3">
        <f t="shared" si="7"/>
        <v>0.46769230769230768</v>
      </c>
      <c r="S29" s="2">
        <f>'Dati GitHub protezione civile'!F5</f>
        <v>284</v>
      </c>
      <c r="T29" s="3">
        <f t="shared" si="8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>B29/W29</f>
        <v>5.4103545863159644E-2</v>
      </c>
      <c r="Y29" s="14">
        <v>60483973</v>
      </c>
      <c r="Z29" s="4">
        <f>B29/Y29</f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4"/>
        <v>0.36615384615384616</v>
      </c>
      <c r="D30" s="2">
        <f t="shared" si="1"/>
        <v>238</v>
      </c>
      <c r="E30" s="2">
        <f>Tabella2[[#This Row],[Guariti]]</f>
        <v>46</v>
      </c>
      <c r="F30" s="3">
        <f t="shared" si="9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6"/>
        <v>0.23529411764705882</v>
      </c>
      <c r="J30" s="2">
        <f t="shared" si="2"/>
        <v>4</v>
      </c>
      <c r="K30" s="2">
        <f t="shared" si="0"/>
        <v>955</v>
      </c>
      <c r="L30" s="4">
        <f t="shared" si="5"/>
        <v>0.34129213483146065</v>
      </c>
      <c r="M30" s="13">
        <f t="shared" si="3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0"/>
        <v>409</v>
      </c>
      <c r="R30" s="3">
        <f t="shared" si="7"/>
        <v>0.4605855855855856</v>
      </c>
      <c r="S30" s="2">
        <f>'Dati GitHub protezione civile'!F6</f>
        <v>412</v>
      </c>
      <c r="T30" s="3">
        <f t="shared" si="8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>B30/W30</f>
        <v>5.657852819369226E-2</v>
      </c>
      <c r="Y30" s="14">
        <v>60483973</v>
      </c>
      <c r="Z30" s="4">
        <f>B30/Y30</f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4"/>
        <v>0.27027027027027029</v>
      </c>
      <c r="D31" s="2">
        <f t="shared" si="1"/>
        <v>240</v>
      </c>
      <c r="E31" s="2">
        <f>Tabella2[[#This Row],[Guariti]]</f>
        <v>50</v>
      </c>
      <c r="F31" s="3">
        <f t="shared" si="9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6"/>
        <v>0.38095238095238093</v>
      </c>
      <c r="J31" s="2">
        <f t="shared" si="2"/>
        <v>8</v>
      </c>
      <c r="K31" s="2">
        <f t="shared" si="0"/>
        <v>1207</v>
      </c>
      <c r="L31" s="4">
        <f t="shared" si="5"/>
        <v>0.26387434554973821</v>
      </c>
      <c r="M31" s="13">
        <f t="shared" si="3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0"/>
        <v>506</v>
      </c>
      <c r="R31" s="3">
        <f t="shared" si="7"/>
        <v>0.44858156028368795</v>
      </c>
      <c r="S31" s="2">
        <f>'Dati GitHub protezione civile'!F7</f>
        <v>543</v>
      </c>
      <c r="T31" s="3">
        <f t="shared" si="8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>B31/W31</f>
        <v>6.0446921386849581E-2</v>
      </c>
      <c r="Y31" s="14">
        <v>60483973</v>
      </c>
      <c r="Z31" s="4">
        <f>B31/Y31</f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4"/>
        <v>0.50177304964539005</v>
      </c>
      <c r="D32" s="2">
        <f t="shared" si="1"/>
        <v>566</v>
      </c>
      <c r="E32" s="2">
        <f>Tabella2[[#This Row],[Guariti]]</f>
        <v>83</v>
      </c>
      <c r="F32" s="3">
        <f t="shared" si="9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6"/>
        <v>0.17241379310344829</v>
      </c>
      <c r="J32" s="2">
        <f t="shared" si="2"/>
        <v>5</v>
      </c>
      <c r="K32" s="2">
        <f t="shared" si="0"/>
        <v>1811</v>
      </c>
      <c r="L32" s="4">
        <f t="shared" si="5"/>
        <v>0.50041425020712516</v>
      </c>
      <c r="M32" s="13">
        <f t="shared" si="3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0"/>
        <v>779</v>
      </c>
      <c r="R32" s="3">
        <f t="shared" si="7"/>
        <v>0.45985832349468714</v>
      </c>
      <c r="S32" s="2">
        <f>'Dati GitHub protezione civile'!F8</f>
        <v>798</v>
      </c>
      <c r="T32" s="3">
        <f t="shared" si="8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>B32/W32</f>
        <v>8.0181757940076676E-2</v>
      </c>
      <c r="Y32" s="14">
        <v>60483973</v>
      </c>
      <c r="Z32" s="4">
        <f>B32/Y32</f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4"/>
        <v>0</v>
      </c>
      <c r="D33" s="2">
        <f t="shared" si="1"/>
        <v>0</v>
      </c>
      <c r="E33" s="2">
        <f>Tabella2[[#This Row],[Guariti]]</f>
        <v>149</v>
      </c>
      <c r="F33" s="3">
        <f t="shared" si="9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6"/>
        <v>0.52941176470588236</v>
      </c>
      <c r="J33" s="2">
        <f t="shared" si="2"/>
        <v>18</v>
      </c>
      <c r="K33" s="2">
        <f t="shared" si="0"/>
        <v>1895</v>
      </c>
      <c r="L33" s="4">
        <f t="shared" si="5"/>
        <v>4.6383213694091659E-2</v>
      </c>
      <c r="M33" s="13">
        <f t="shared" si="3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0"/>
        <v>908</v>
      </c>
      <c r="R33" s="3">
        <f t="shared" si="7"/>
        <v>0.5360094451003542</v>
      </c>
      <c r="S33" s="2">
        <f>'Dati GitHub protezione civile'!F9</f>
        <v>927</v>
      </c>
      <c r="T33" s="3">
        <f t="shared" si="8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>B33/W33</f>
        <v>7.2563718140929531E-2</v>
      </c>
      <c r="Y33" s="14">
        <v>60483973</v>
      </c>
      <c r="Z33" s="4">
        <f>B33/Y33</f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4"/>
        <v>0.33589138134592678</v>
      </c>
      <c r="D34" s="2">
        <f t="shared" si="1"/>
        <v>569</v>
      </c>
      <c r="E34" s="2">
        <f>Tabella2[[#This Row],[Guariti]]</f>
        <v>160</v>
      </c>
      <c r="F34" s="3">
        <f t="shared" si="9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6"/>
        <v>0.51923076923076927</v>
      </c>
      <c r="J34" s="2">
        <f t="shared" si="2"/>
        <v>27</v>
      </c>
      <c r="K34" s="2">
        <f t="shared" si="0"/>
        <v>2502</v>
      </c>
      <c r="L34" s="4">
        <f t="shared" si="5"/>
        <v>0.32031662269129285</v>
      </c>
      <c r="M34" s="13">
        <f t="shared" si="3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0"/>
        <v>1263</v>
      </c>
      <c r="R34" s="3">
        <f t="shared" si="7"/>
        <v>0.55810870525850642</v>
      </c>
      <c r="S34" s="2">
        <f>'Dati GitHub protezione civile'!F10</f>
        <v>1000</v>
      </c>
      <c r="T34" s="3">
        <f t="shared" si="8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>B34/W34</f>
        <v>8.7523205445544552E-2</v>
      </c>
      <c r="Y34" s="14">
        <v>60483973</v>
      </c>
      <c r="Z34" s="4">
        <f>B34/Y34</f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4"/>
        <v>0.19575784357048165</v>
      </c>
      <c r="D35" s="2">
        <f t="shared" si="1"/>
        <v>443</v>
      </c>
      <c r="E35" s="2">
        <f>Tabella2[[#This Row],[Guariti]]</f>
        <v>276</v>
      </c>
      <c r="F35" s="3">
        <f t="shared" si="9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6"/>
        <v>0.35443037974683544</v>
      </c>
      <c r="J35" s="2">
        <f t="shared" si="2"/>
        <v>28</v>
      </c>
      <c r="K35" s="2">
        <f t="shared" si="0"/>
        <v>3089</v>
      </c>
      <c r="L35" s="4">
        <f t="shared" si="5"/>
        <v>0.2346123101518785</v>
      </c>
      <c r="M35" s="13">
        <f t="shared" si="3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0"/>
        <v>1641</v>
      </c>
      <c r="R35" s="3">
        <f t="shared" si="7"/>
        <v>0.60643015521064303</v>
      </c>
      <c r="S35" s="2">
        <f>'Dati GitHub protezione civile'!F11</f>
        <v>1065</v>
      </c>
      <c r="T35" s="3">
        <f t="shared" si="8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>B35/W35</f>
        <v>9.0692764017830205E-2</v>
      </c>
      <c r="Y35" s="14">
        <v>60483973</v>
      </c>
      <c r="Z35" s="4">
        <f>B35/Y35</f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4"/>
        <v>0.21803399852180341</v>
      </c>
      <c r="D36" s="2">
        <f t="shared" si="1"/>
        <v>590</v>
      </c>
      <c r="E36" s="2">
        <f>Tabella2[[#This Row],[Guariti]]</f>
        <v>414</v>
      </c>
      <c r="F36" s="3">
        <f t="shared" si="9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6"/>
        <v>0.38317757009345793</v>
      </c>
      <c r="J36" s="2">
        <f t="shared" si="2"/>
        <v>41</v>
      </c>
      <c r="K36" s="2">
        <f t="shared" si="0"/>
        <v>3858</v>
      </c>
      <c r="L36" s="4">
        <f t="shared" si="5"/>
        <v>0.24894787957267725</v>
      </c>
      <c r="M36" s="13">
        <f t="shared" si="3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0"/>
        <v>2141</v>
      </c>
      <c r="R36" s="3">
        <f t="shared" si="7"/>
        <v>0.64957524271844658</v>
      </c>
      <c r="S36" s="2">
        <f>'Dati GitHub protezione civile'!F12</f>
        <v>1155</v>
      </c>
      <c r="T36" s="3">
        <f t="shared" si="8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>B36/W36</f>
        <v>0.1018478462394166</v>
      </c>
      <c r="Y36" s="14">
        <v>60483973</v>
      </c>
      <c r="Z36" s="4">
        <f>B36/Y36</f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4"/>
        <v>0.18810679611650485</v>
      </c>
      <c r="D37" s="2">
        <f t="shared" si="1"/>
        <v>620</v>
      </c>
      <c r="E37" s="2">
        <f>Tabella2[[#This Row],[Guariti]]</f>
        <v>523</v>
      </c>
      <c r="F37" s="3">
        <f t="shared" si="9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6"/>
        <v>0.33108108108108109</v>
      </c>
      <c r="J37" s="2">
        <f t="shared" si="2"/>
        <v>49</v>
      </c>
      <c r="K37" s="2">
        <f t="shared" si="0"/>
        <v>4636</v>
      </c>
      <c r="L37" s="4">
        <f t="shared" si="5"/>
        <v>0.20165889061689996</v>
      </c>
      <c r="M37" s="13">
        <f t="shared" si="3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0"/>
        <v>2856</v>
      </c>
      <c r="R37" s="3">
        <f t="shared" si="7"/>
        <v>0.72931562819203266</v>
      </c>
      <c r="S37" s="2">
        <f>'Dati GitHub protezione civile'!F13</f>
        <v>1060</v>
      </c>
      <c r="T37" s="3">
        <f t="shared" si="8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>B37/W37</f>
        <v>0.1077037322258588</v>
      </c>
      <c r="Y37" s="14">
        <v>60483973</v>
      </c>
      <c r="Z37" s="4">
        <f>B37/Y37</f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4"/>
        <v>0.29239019407558731</v>
      </c>
      <c r="D38" s="2">
        <f t="shared" si="1"/>
        <v>1145</v>
      </c>
      <c r="E38" s="2">
        <f>Tabella2[[#This Row],[Guariti]]</f>
        <v>589</v>
      </c>
      <c r="F38" s="3">
        <f t="shared" si="9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6"/>
        <v>0.18274111675126903</v>
      </c>
      <c r="J38" s="2">
        <f t="shared" si="2"/>
        <v>36</v>
      </c>
      <c r="K38" s="2">
        <f t="shared" si="0"/>
        <v>5883</v>
      </c>
      <c r="L38" s="4">
        <f t="shared" si="5"/>
        <v>0.26898188093183778</v>
      </c>
      <c r="M38" s="13">
        <f t="shared" si="3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0"/>
        <v>3218</v>
      </c>
      <c r="R38" s="3">
        <f t="shared" si="7"/>
        <v>0.63584271883027066</v>
      </c>
      <c r="S38" s="2">
        <f>'Dati GitHub protezione civile'!F14</f>
        <v>1843</v>
      </c>
      <c r="T38" s="3">
        <f t="shared" si="8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>B38/W38</f>
        <v>0.12032238124673102</v>
      </c>
      <c r="Y38" s="14">
        <v>60483973</v>
      </c>
      <c r="Z38" s="4">
        <f>B38/Y38</f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4"/>
        <v>0.26200355660936575</v>
      </c>
      <c r="D39" s="2">
        <f t="shared" si="1"/>
        <v>1326</v>
      </c>
      <c r="E39" s="2">
        <f>Tabella2[[#This Row],[Guariti]]</f>
        <v>622</v>
      </c>
      <c r="F39" s="3">
        <f t="shared" si="9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6"/>
        <v>0.57081545064377681</v>
      </c>
      <c r="J39" s="2">
        <f t="shared" si="2"/>
        <v>133</v>
      </c>
      <c r="K39" s="2">
        <f t="shared" si="0"/>
        <v>7375</v>
      </c>
      <c r="L39" s="4">
        <f t="shared" si="5"/>
        <v>0.25361210266870643</v>
      </c>
      <c r="M39" s="13">
        <f t="shared" si="3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0"/>
        <v>4207</v>
      </c>
      <c r="R39" s="3">
        <f t="shared" si="7"/>
        <v>0.6586816971974323</v>
      </c>
      <c r="S39" s="2">
        <f>'Dati GitHub protezione civile'!F15</f>
        <v>2180</v>
      </c>
      <c r="T39" s="3">
        <f t="shared" si="8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>B39/W39</f>
        <v>0.12790115545587441</v>
      </c>
      <c r="Y39" s="14">
        <v>60483973</v>
      </c>
      <c r="Z39" s="4">
        <f>B39/Y39</f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4"/>
        <v>0.25019571003601065</v>
      </c>
      <c r="D40" s="2">
        <f t="shared" si="1"/>
        <v>1598</v>
      </c>
      <c r="E40" s="2">
        <f>Tabella2[[#This Row],[Guariti]]</f>
        <v>724</v>
      </c>
      <c r="F40" s="3">
        <f t="shared" si="9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6"/>
        <v>0.2650273224043716</v>
      </c>
      <c r="J40" s="2">
        <f t="shared" si="2"/>
        <v>97</v>
      </c>
      <c r="K40" s="2">
        <f t="shared" si="0"/>
        <v>9172</v>
      </c>
      <c r="L40" s="4">
        <f t="shared" si="5"/>
        <v>0.24366101694915254</v>
      </c>
      <c r="M40" s="13">
        <f t="shared" si="3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0"/>
        <v>5049</v>
      </c>
      <c r="R40" s="3">
        <f t="shared" si="7"/>
        <v>0.63231058234189108</v>
      </c>
      <c r="S40" s="2">
        <f>'Dati GitHub protezione civile'!F16</f>
        <v>2936</v>
      </c>
      <c r="T40" s="3">
        <f t="shared" si="8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>B40/W40</f>
        <v>0.14834838182291085</v>
      </c>
      <c r="Y40" s="14">
        <v>60483973</v>
      </c>
      <c r="Z40" s="4">
        <f>B40/Y40</f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4"/>
        <v>6.6249217282404502E-2</v>
      </c>
      <c r="D41" s="2">
        <f t="shared" si="1"/>
        <v>529</v>
      </c>
      <c r="E41" s="2">
        <f>Tabella2[[#This Row],[Guariti]]</f>
        <v>1004</v>
      </c>
      <c r="F41" s="3">
        <f t="shared" si="9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6"/>
        <v>0.36285097192224625</v>
      </c>
      <c r="J41" s="2">
        <f t="shared" si="2"/>
        <v>168</v>
      </c>
      <c r="K41" s="2">
        <f t="shared" si="0"/>
        <v>10149</v>
      </c>
      <c r="L41" s="4">
        <f t="shared" si="5"/>
        <v>0.10651984300043611</v>
      </c>
      <c r="M41" s="13">
        <f t="shared" si="3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0"/>
        <v>5915</v>
      </c>
      <c r="R41" s="3">
        <f t="shared" si="7"/>
        <v>0.6947380784590087</v>
      </c>
      <c r="S41" s="2">
        <f>'Dati GitHub protezione civile'!F17</f>
        <v>2599</v>
      </c>
      <c r="T41" s="3">
        <f t="shared" si="8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>B41/W41</f>
        <v>0.14012277612284196</v>
      </c>
      <c r="Y41" s="14">
        <v>60483973</v>
      </c>
      <c r="Z41" s="4">
        <f>B41/Y41</f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4"/>
        <v>0.24383368569415081</v>
      </c>
      <c r="D42" s="2">
        <f t="shared" si="1"/>
        <v>2076</v>
      </c>
      <c r="E42" s="2">
        <f>Tabella2[[#This Row],[Guariti]]</f>
        <v>1045</v>
      </c>
      <c r="F42" s="3">
        <f t="shared" si="9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6"/>
        <v>0.31061806656101426</v>
      </c>
      <c r="J42" s="2">
        <f t="shared" si="2"/>
        <v>196</v>
      </c>
      <c r="K42" s="2">
        <f t="shared" si="0"/>
        <v>12462</v>
      </c>
      <c r="L42" s="4">
        <f t="shared" si="5"/>
        <v>0.22790422701744015</v>
      </c>
      <c r="M42" s="13">
        <f t="shared" si="3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0"/>
        <v>6866</v>
      </c>
      <c r="R42" s="3">
        <f t="shared" si="7"/>
        <v>0.64834749763928234</v>
      </c>
      <c r="S42" s="2">
        <f>'Dati GitHub protezione civile'!F18</f>
        <v>3724</v>
      </c>
      <c r="T42" s="3">
        <f t="shared" si="8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>B42/W42</f>
        <v>0.14476310249610411</v>
      </c>
      <c r="Y42" s="14">
        <v>60483973</v>
      </c>
      <c r="Z42" s="4">
        <f>B42/Y42</f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4"/>
        <v>0.21237016052880076</v>
      </c>
      <c r="D43" s="2">
        <f t="shared" si="1"/>
        <v>2249</v>
      </c>
      <c r="E43" s="2">
        <f>Tabella2[[#This Row],[Guariti]]</f>
        <v>1258</v>
      </c>
      <c r="F43" s="3">
        <f t="shared" si="9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6"/>
        <v>0.22853688029020555</v>
      </c>
      <c r="J43" s="2">
        <f t="shared" si="2"/>
        <v>189</v>
      </c>
      <c r="K43" s="2">
        <f t="shared" si="0"/>
        <v>15113</v>
      </c>
      <c r="L43" s="4">
        <f t="shared" si="5"/>
        <v>0.21272668913497031</v>
      </c>
      <c r="M43" s="13">
        <f t="shared" si="3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0"/>
        <v>7803</v>
      </c>
      <c r="R43" s="3">
        <f t="shared" si="7"/>
        <v>0.60775761352130231</v>
      </c>
      <c r="S43" s="2">
        <f>'Dati GitHub protezione civile'!F19</f>
        <v>5036</v>
      </c>
      <c r="T43" s="3">
        <f t="shared" si="8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>B43/W43</f>
        <v>0.14927160479473556</v>
      </c>
      <c r="Y43" s="14">
        <v>60483973</v>
      </c>
      <c r="Z43" s="4">
        <f>B43/Y43</f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4"/>
        <v>0.16481034348469506</v>
      </c>
      <c r="D44" s="2">
        <f t="shared" si="1"/>
        <v>2116</v>
      </c>
      <c r="E44" s="2">
        <f>Tabella2[[#This Row],[Guariti]]</f>
        <v>1439</v>
      </c>
      <c r="F44" s="3">
        <f t="shared" si="9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6"/>
        <v>0.24606299212598426</v>
      </c>
      <c r="J44" s="2">
        <f t="shared" si="2"/>
        <v>250</v>
      </c>
      <c r="K44" s="2">
        <f t="shared" si="0"/>
        <v>17660</v>
      </c>
      <c r="L44" s="4">
        <f t="shared" si="5"/>
        <v>0.16853040428769933</v>
      </c>
      <c r="M44" s="13">
        <f t="shared" si="3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0"/>
        <v>8754</v>
      </c>
      <c r="R44" s="3">
        <f t="shared" si="7"/>
        <v>0.58535606820461383</v>
      </c>
      <c r="S44" s="2">
        <f>'Dati GitHub protezione civile'!F20</f>
        <v>6201</v>
      </c>
      <c r="T44" s="3">
        <f t="shared" si="8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>B44/W44</f>
        <v>0.15340349581486953</v>
      </c>
      <c r="Y44" s="14">
        <v>60483973</v>
      </c>
      <c r="Z44" s="4">
        <f>B44/Y44</f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4"/>
        <v>0.18689401537947176</v>
      </c>
      <c r="D45" s="2">
        <f t="shared" si="1"/>
        <v>2795</v>
      </c>
      <c r="E45" s="2">
        <f>Tabella2[[#This Row],[Guariti]]</f>
        <v>1966</v>
      </c>
      <c r="F45" s="3">
        <f t="shared" si="9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6"/>
        <v>0.1382306477093207</v>
      </c>
      <c r="J45" s="2">
        <f t="shared" si="2"/>
        <v>175</v>
      </c>
      <c r="K45" s="2">
        <f t="shared" si="0"/>
        <v>21157</v>
      </c>
      <c r="L45" s="4">
        <f t="shared" si="5"/>
        <v>0.19801812004530012</v>
      </c>
      <c r="M45" s="13">
        <f t="shared" si="3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0"/>
        <v>9890</v>
      </c>
      <c r="R45" s="3">
        <f t="shared" si="7"/>
        <v>0.55718309859154924</v>
      </c>
      <c r="S45" s="2">
        <f>'Dati GitHub protezione civile'!F21</f>
        <v>7860</v>
      </c>
      <c r="T45" s="3">
        <f t="shared" si="8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>B45/W45</f>
        <v>0.1625904552532747</v>
      </c>
      <c r="Y45" s="14">
        <v>60483973</v>
      </c>
      <c r="Z45" s="4">
        <f>B45/Y45</f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4"/>
        <v>0.16073239436619718</v>
      </c>
      <c r="D46" s="2">
        <f t="shared" si="1"/>
        <v>2853</v>
      </c>
      <c r="E46" s="2">
        <f>Tabella2[[#This Row],[Guariti]]</f>
        <v>2335</v>
      </c>
      <c r="F46" s="3">
        <f t="shared" si="9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6"/>
        <v>0.25537820957668284</v>
      </c>
      <c r="J46" s="2">
        <f t="shared" si="2"/>
        <v>368</v>
      </c>
      <c r="K46" s="2">
        <f t="shared" si="0"/>
        <v>24747</v>
      </c>
      <c r="L46" s="4">
        <f t="shared" si="5"/>
        <v>0.16968379259819444</v>
      </c>
      <c r="M46" s="13">
        <f t="shared" si="3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0"/>
        <v>11335</v>
      </c>
      <c r="R46" s="3">
        <f t="shared" si="7"/>
        <v>0.55016259767994957</v>
      </c>
      <c r="S46" s="2">
        <f>'Dati GitHub protezione civile'!F22</f>
        <v>9268</v>
      </c>
      <c r="T46" s="3">
        <f t="shared" si="8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>B46/W46</f>
        <v>0.16495728548667324</v>
      </c>
      <c r="Y46" s="14">
        <v>60483973</v>
      </c>
      <c r="Z46" s="4">
        <f>B46/Y46</f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4"/>
        <v>0.11988545357472213</v>
      </c>
      <c r="D47" s="2">
        <f t="shared" si="1"/>
        <v>2470</v>
      </c>
      <c r="E47" s="2">
        <f>Tabella2[[#This Row],[Guariti]]</f>
        <v>2749</v>
      </c>
      <c r="F47" s="3">
        <f t="shared" si="9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6"/>
        <v>0.19292426755113323</v>
      </c>
      <c r="J47" s="2">
        <f t="shared" si="2"/>
        <v>349</v>
      </c>
      <c r="K47" s="2">
        <f t="shared" si="0"/>
        <v>27980</v>
      </c>
      <c r="L47" s="4">
        <f t="shared" si="5"/>
        <v>0.13064209803208471</v>
      </c>
      <c r="M47" s="13">
        <f t="shared" si="3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0"/>
        <v>12876</v>
      </c>
      <c r="R47" s="3">
        <f t="shared" si="7"/>
        <v>0.5580548693277857</v>
      </c>
      <c r="S47" s="2">
        <f>'Dati GitHub protezione civile'!F23</f>
        <v>10197</v>
      </c>
      <c r="T47" s="3">
        <f t="shared" si="8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>B47/W47</f>
        <v>0.1672417042373987</v>
      </c>
      <c r="Y47" s="14">
        <v>60483973</v>
      </c>
      <c r="Z47" s="4">
        <f>B47/Y47</f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4"/>
        <v>0.12954535604386078</v>
      </c>
      <c r="D48" s="2">
        <f t="shared" si="1"/>
        <v>2989</v>
      </c>
      <c r="E48" s="2">
        <f>Tabella2[[#This Row],[Guariti]]</f>
        <v>2941</v>
      </c>
      <c r="F48" s="3">
        <f t="shared" si="9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6"/>
        <v>0.15987025023169602</v>
      </c>
      <c r="J48" s="2">
        <f t="shared" si="2"/>
        <v>345</v>
      </c>
      <c r="K48" s="2">
        <f t="shared" si="0"/>
        <v>31506</v>
      </c>
      <c r="L48" s="4">
        <f t="shared" si="5"/>
        <v>0.12601858470335955</v>
      </c>
      <c r="M48" s="13">
        <f t="shared" si="3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0"/>
        <v>14954</v>
      </c>
      <c r="R48" s="3">
        <f t="shared" si="7"/>
        <v>0.57378558821272352</v>
      </c>
      <c r="S48" s="2">
        <f>'Dati GitHub protezione civile'!F24</f>
        <v>11108</v>
      </c>
      <c r="T48" s="3">
        <f t="shared" si="8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>B48/W48</f>
        <v>0.17531633222788029</v>
      </c>
      <c r="Y48" s="14">
        <v>60483973</v>
      </c>
      <c r="Z48" s="4">
        <f>B48/Y48</f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4"/>
        <v>0.10160386770009976</v>
      </c>
      <c r="D49" s="2">
        <f t="shared" si="1"/>
        <v>2648</v>
      </c>
      <c r="E49" s="2">
        <f>Tabella2[[#This Row],[Guariti]]</f>
        <v>4025</v>
      </c>
      <c r="F49" s="3">
        <f t="shared" si="9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6"/>
        <v>0.18977227327207352</v>
      </c>
      <c r="J49" s="2">
        <f t="shared" si="2"/>
        <v>475</v>
      </c>
      <c r="K49" s="2">
        <f t="shared" si="0"/>
        <v>35713</v>
      </c>
      <c r="L49" s="4">
        <f t="shared" si="5"/>
        <v>0.13353012124674665</v>
      </c>
      <c r="M49" s="13">
        <f t="shared" si="3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0"/>
        <v>16620</v>
      </c>
      <c r="R49" s="3">
        <f t="shared" si="7"/>
        <v>0.57889237199582022</v>
      </c>
      <c r="S49" s="2">
        <f>'Dati GitHub protezione civile'!F25</f>
        <v>12090</v>
      </c>
      <c r="T49" s="3">
        <f t="shared" si="8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>B49/W49</f>
        <v>0.17343135537419732</v>
      </c>
      <c r="Y49" s="14">
        <v>60483973</v>
      </c>
      <c r="Z49" s="4">
        <f>B49/Y49</f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4"/>
        <v>0.15604319052594914</v>
      </c>
      <c r="D50" s="2">
        <f t="shared" si="1"/>
        <v>4480</v>
      </c>
      <c r="E50" s="2">
        <f>Tabella2[[#This Row],[Guariti]]</f>
        <v>4440</v>
      </c>
      <c r="F50" s="3">
        <f t="shared" si="9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6"/>
        <v>0.14338482202820685</v>
      </c>
      <c r="J50" s="2">
        <f t="shared" si="2"/>
        <v>427</v>
      </c>
      <c r="K50" s="2">
        <f t="shared" si="0"/>
        <v>41035</v>
      </c>
      <c r="L50" s="4">
        <f t="shared" si="5"/>
        <v>0.14902136476913169</v>
      </c>
      <c r="M50" s="13">
        <f t="shared" si="3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0"/>
        <v>18255</v>
      </c>
      <c r="R50" s="3">
        <f t="shared" si="7"/>
        <v>0.55001506477854778</v>
      </c>
      <c r="S50" s="2">
        <f>'Dati GitHub protezione civile'!F26</f>
        <v>14935</v>
      </c>
      <c r="T50" s="3">
        <f t="shared" si="8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>B50/W50</f>
        <v>0.18158739885215316</v>
      </c>
      <c r="Y50" s="14">
        <v>60483973</v>
      </c>
      <c r="Z50" s="4">
        <f>B50/Y50</f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4"/>
        <v>0.14070503163603496</v>
      </c>
      <c r="D51" s="2">
        <f t="shared" si="1"/>
        <v>4670</v>
      </c>
      <c r="E51" s="2">
        <f>Tabella2[[#This Row],[Guariti]]</f>
        <v>5129</v>
      </c>
      <c r="F51" s="3">
        <f t="shared" si="9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6"/>
        <v>0.1841409691629956</v>
      </c>
      <c r="J51" s="2">
        <f t="shared" si="2"/>
        <v>627</v>
      </c>
      <c r="K51" s="2">
        <f t="shared" si="0"/>
        <v>47021</v>
      </c>
      <c r="L51" s="4">
        <f t="shared" si="5"/>
        <v>0.14587547215791397</v>
      </c>
      <c r="M51" s="13">
        <f t="shared" si="3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0"/>
        <v>18675</v>
      </c>
      <c r="R51" s="3">
        <f t="shared" si="7"/>
        <v>0.49326465927099844</v>
      </c>
      <c r="S51" s="2">
        <f>'Dati GitHub protezione civile'!F27</f>
        <v>19185</v>
      </c>
      <c r="T51" s="3">
        <f t="shared" si="8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>B51/W51</f>
        <v>0.18299933296598125</v>
      </c>
      <c r="Y51" s="14">
        <v>60483973</v>
      </c>
      <c r="Z51" s="4">
        <f>B51/Y51</f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4"/>
        <v>0.12733755942947703</v>
      </c>
      <c r="D52" s="2">
        <f t="shared" si="1"/>
        <v>4821</v>
      </c>
      <c r="E52" s="2">
        <f>Tabella2[[#This Row],[Guariti]]</f>
        <v>6072</v>
      </c>
      <c r="F52" s="3">
        <f t="shared" si="9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6"/>
        <v>0.1966765873015873</v>
      </c>
      <c r="J52" s="2">
        <f t="shared" si="2"/>
        <v>793</v>
      </c>
      <c r="K52" s="2">
        <f t="shared" si="0"/>
        <v>53578</v>
      </c>
      <c r="L52" s="4">
        <f t="shared" si="5"/>
        <v>0.1394483315965207</v>
      </c>
      <c r="M52" s="13">
        <f t="shared" si="3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0"/>
        <v>20565</v>
      </c>
      <c r="R52" s="3">
        <f t="shared" si="7"/>
        <v>0.48183032262599285</v>
      </c>
      <c r="S52" s="2">
        <f>'Dati GitHub protezione civile'!F28</f>
        <v>22116</v>
      </c>
      <c r="T52" s="3">
        <f t="shared" si="8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>B52/W52</f>
        <v>0.18300589138245962</v>
      </c>
      <c r="Y52" s="14">
        <v>60483973</v>
      </c>
      <c r="Z52" s="4">
        <f>B52/Y52</f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4"/>
        <v>9.2711042384199055E-2</v>
      </c>
      <c r="D53" s="2">
        <f t="shared" si="1"/>
        <v>3957</v>
      </c>
      <c r="E53" s="2">
        <f>Tabella2[[#This Row],[Guariti]]</f>
        <v>7024</v>
      </c>
      <c r="F53" s="3">
        <f t="shared" si="9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6"/>
        <v>0.13492227979274612</v>
      </c>
      <c r="J53" s="2">
        <f t="shared" si="2"/>
        <v>651</v>
      </c>
      <c r="K53" s="2">
        <f t="shared" si="0"/>
        <v>59138</v>
      </c>
      <c r="L53" s="4">
        <f t="shared" si="5"/>
        <v>0.10377393706372018</v>
      </c>
      <c r="M53" s="13">
        <f t="shared" si="3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0"/>
        <v>22855</v>
      </c>
      <c r="R53" s="3">
        <f t="shared" si="7"/>
        <v>0.49005103134782796</v>
      </c>
      <c r="S53" s="2">
        <f>'Dati GitHub protezione civile'!F29</f>
        <v>23783</v>
      </c>
      <c r="T53" s="3">
        <f t="shared" si="8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>B53/W53</f>
        <v>0.18048621914691063</v>
      </c>
      <c r="Y53" s="14">
        <v>60483973</v>
      </c>
      <c r="Z53" s="4">
        <f>B53/Y53</f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4"/>
        <v>8.1049787726746425E-2</v>
      </c>
      <c r="D54" s="2">
        <f t="shared" si="1"/>
        <v>3780</v>
      </c>
      <c r="E54" s="2">
        <f>Tabella2[[#This Row],[Guariti]]</f>
        <v>7432</v>
      </c>
      <c r="F54" s="3">
        <f t="shared" si="9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6"/>
        <v>0.10975164353542732</v>
      </c>
      <c r="J54" s="2">
        <f t="shared" si="2"/>
        <v>601</v>
      </c>
      <c r="K54" s="2">
        <f t="shared" si="0"/>
        <v>63927</v>
      </c>
      <c r="L54" s="4">
        <f t="shared" si="5"/>
        <v>8.0980080489702053E-2</v>
      </c>
      <c r="M54" s="13">
        <f t="shared" si="3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0"/>
        <v>23896</v>
      </c>
      <c r="R54" s="3">
        <f t="shared" si="7"/>
        <v>0.47395771351501448</v>
      </c>
      <c r="S54" s="2">
        <f>'Dati GitHub protezione civile'!F30</f>
        <v>26522</v>
      </c>
      <c r="T54" s="3">
        <f t="shared" si="8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>B54/W54</f>
        <v>0.18302670364615853</v>
      </c>
      <c r="Y54" s="14">
        <v>60483973</v>
      </c>
      <c r="Z54" s="4">
        <f>B54/Y54</f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4"/>
        <v>7.1641080566464357E-2</v>
      </c>
      <c r="D55" s="2">
        <f t="shared" si="1"/>
        <v>3612</v>
      </c>
      <c r="E55" s="2">
        <f>Tabella2[[#This Row],[Guariti]]</f>
        <v>8326</v>
      </c>
      <c r="F55" s="3">
        <f t="shared" si="9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6"/>
        <v>0.12226427513575777</v>
      </c>
      <c r="J55" s="2">
        <f t="shared" si="2"/>
        <v>743</v>
      </c>
      <c r="K55" s="2">
        <f t="shared" si="0"/>
        <v>69176</v>
      </c>
      <c r="L55" s="4">
        <f t="shared" si="5"/>
        <v>8.2109280898524886E-2</v>
      </c>
      <c r="M55" s="13">
        <f t="shared" si="3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0"/>
        <v>25333</v>
      </c>
      <c r="R55" s="3">
        <f t="shared" si="7"/>
        <v>0.46886914677031277</v>
      </c>
      <c r="S55" s="2">
        <f>'Dati GitHub protezione civile'!F31</f>
        <v>28697</v>
      </c>
      <c r="T55" s="3">
        <f t="shared" si="8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>B55/W55</f>
        <v>0.18194124540348325</v>
      </c>
      <c r="Y55" s="14">
        <v>60483973</v>
      </c>
      <c r="Z55" s="4">
        <f>B55/Y55</f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4"/>
        <v>6.4612252452341298E-2</v>
      </c>
      <c r="D56" s="2">
        <f t="shared" si="1"/>
        <v>3491</v>
      </c>
      <c r="E56" s="2">
        <f>Tabella2[[#This Row],[Guariti]]</f>
        <v>9362</v>
      </c>
      <c r="F56" s="3">
        <f t="shared" si="9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6"/>
        <v>0.1001466275659824</v>
      </c>
      <c r="J56" s="2">
        <f t="shared" si="2"/>
        <v>683</v>
      </c>
      <c r="K56" s="2">
        <f t="shared" si="0"/>
        <v>74386</v>
      </c>
      <c r="L56" s="4">
        <f t="shared" si="5"/>
        <v>7.5315138198219042E-2</v>
      </c>
      <c r="M56" s="13">
        <f t="shared" si="3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0"/>
        <v>26601</v>
      </c>
      <c r="R56" s="3">
        <f t="shared" si="7"/>
        <v>0.462457189548165</v>
      </c>
      <c r="S56" s="2">
        <f>'Dati GitHub protezione civile'!F32</f>
        <v>30920</v>
      </c>
      <c r="T56" s="3">
        <f t="shared" si="8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>B56/W56</f>
        <v>0.17729044984512013</v>
      </c>
      <c r="Y56" s="14">
        <v>60483973</v>
      </c>
      <c r="Z56" s="4">
        <f>B56/Y56</f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4"/>
        <v>7.8093218129031139E-2</v>
      </c>
      <c r="D57" s="2">
        <f t="shared" si="1"/>
        <v>4492</v>
      </c>
      <c r="E57" s="2">
        <f>Tabella2[[#This Row],[Guariti]]</f>
        <v>10361</v>
      </c>
      <c r="F57" s="3">
        <f t="shared" si="9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6"/>
        <v>8.8231374117019853E-2</v>
      </c>
      <c r="J57" s="2">
        <f t="shared" si="2"/>
        <v>662</v>
      </c>
      <c r="K57" s="2">
        <f t="shared" si="0"/>
        <v>80539</v>
      </c>
      <c r="L57" s="4">
        <f t="shared" si="5"/>
        <v>8.2717177963595304E-2</v>
      </c>
      <c r="M57" s="13">
        <f t="shared" si="3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0"/>
        <v>28365</v>
      </c>
      <c r="R57" s="3">
        <f t="shared" si="7"/>
        <v>0.45740409269024235</v>
      </c>
      <c r="S57" s="2">
        <f>'Dati GitHub protezione civile'!F33</f>
        <v>33648</v>
      </c>
      <c r="T57" s="3">
        <f t="shared" si="8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>B57/W57</f>
        <v>0.17175261729352462</v>
      </c>
      <c r="Y57" s="14">
        <v>60483973</v>
      </c>
      <c r="Z57" s="4">
        <f>B57/Y57</f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4"/>
        <v>7.0243336074694018E-2</v>
      </c>
      <c r="D58" s="2">
        <f t="shared" si="1"/>
        <v>4356</v>
      </c>
      <c r="E58" s="2">
        <f>Tabella2[[#This Row],[Guariti]]</f>
        <v>10950</v>
      </c>
      <c r="F58" s="3">
        <f t="shared" si="9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6"/>
        <v>0.11867728107777098</v>
      </c>
      <c r="J58" s="2">
        <f t="shared" si="2"/>
        <v>969</v>
      </c>
      <c r="K58" s="2">
        <f t="shared" si="0"/>
        <v>86453</v>
      </c>
      <c r="L58" s="4">
        <f t="shared" si="5"/>
        <v>7.3430263599001733E-2</v>
      </c>
      <c r="M58" s="13">
        <f t="shared" si="3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0"/>
        <v>29761</v>
      </c>
      <c r="R58" s="3">
        <f t="shared" si="7"/>
        <v>0.44841718272084857</v>
      </c>
      <c r="S58" s="2">
        <f>'Dati GitHub protezione civile'!F34</f>
        <v>36653</v>
      </c>
      <c r="T58" s="3">
        <f t="shared" si="8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>B58/W58</f>
        <v>0.168415469994595</v>
      </c>
      <c r="Y58" s="14">
        <v>60483973</v>
      </c>
      <c r="Z58" s="4">
        <f>B58/Y58</f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4"/>
        <v>5.5688649821452788E-2</v>
      </c>
      <c r="D59" s="2">
        <f t="shared" si="1"/>
        <v>3696</v>
      </c>
      <c r="E59" s="2">
        <f>Tabella2[[#This Row],[Guariti]]</f>
        <v>12384</v>
      </c>
      <c r="F59" s="3">
        <f t="shared" si="9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6"/>
        <v>9.7328662141449529E-2</v>
      </c>
      <c r="J59" s="2">
        <f t="shared" si="2"/>
        <v>889</v>
      </c>
      <c r="K59" s="2">
        <f t="shared" si="0"/>
        <v>92472</v>
      </c>
      <c r="L59" s="4">
        <f t="shared" si="5"/>
        <v>6.962164413033671E-2</v>
      </c>
      <c r="M59" s="13">
        <f t="shared" si="3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0"/>
        <v>30532</v>
      </c>
      <c r="R59" s="3">
        <f t="shared" si="7"/>
        <v>0.43576678798258761</v>
      </c>
      <c r="S59" s="2">
        <f>'Dati GitHub protezione civile'!F35</f>
        <v>39533</v>
      </c>
      <c r="T59" s="3">
        <f t="shared" si="8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>B59/W59</f>
        <v>0.16312167365887048</v>
      </c>
      <c r="Y59" s="14">
        <v>60483973</v>
      </c>
      <c r="Z59" s="4">
        <f>B59/Y59</f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4"/>
        <v>5.4877613644472988E-2</v>
      </c>
      <c r="D60" s="2">
        <f t="shared" si="1"/>
        <v>3845</v>
      </c>
      <c r="E60" s="2">
        <f>Tabella2[[#This Row],[Guariti]]</f>
        <v>13030</v>
      </c>
      <c r="F60" s="3">
        <f t="shared" si="9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6"/>
        <v>7.5426519006285539E-2</v>
      </c>
      <c r="J60" s="2">
        <f t="shared" si="2"/>
        <v>756</v>
      </c>
      <c r="K60" s="2">
        <f t="shared" si="0"/>
        <v>97719</v>
      </c>
      <c r="L60" s="4">
        <f t="shared" si="5"/>
        <v>5.6741500129769008E-2</v>
      </c>
      <c r="M60" s="13">
        <f t="shared" si="3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0"/>
        <v>31292</v>
      </c>
      <c r="R60" s="3">
        <f t="shared" si="7"/>
        <v>0.42337978622649169</v>
      </c>
      <c r="S60" s="2">
        <f>'Dati GitHub protezione civile'!F36</f>
        <v>42588</v>
      </c>
      <c r="T60" s="3">
        <f t="shared" si="8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>B60/W60</f>
        <v>0.16278660000440501</v>
      </c>
      <c r="Y60" s="14">
        <v>60483973</v>
      </c>
      <c r="Z60" s="4">
        <f>B60/Y60</f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4"/>
        <v>2.1891489649573805E-2</v>
      </c>
      <c r="D61" s="2">
        <f t="shared" si="1"/>
        <v>1618</v>
      </c>
      <c r="E61" s="2">
        <f>Tabella2[[#This Row],[Guariti]]</f>
        <v>14620</v>
      </c>
      <c r="F61" s="3">
        <f t="shared" si="9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6"/>
        <v>7.5331663419612213E-2</v>
      </c>
      <c r="J61" s="2">
        <f t="shared" si="2"/>
        <v>812</v>
      </c>
      <c r="K61" s="2">
        <f t="shared" si="0"/>
        <v>101739</v>
      </c>
      <c r="L61" s="4">
        <f t="shared" si="5"/>
        <v>4.1138366131458569E-2</v>
      </c>
      <c r="M61" s="13">
        <f t="shared" si="3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0"/>
        <v>31776</v>
      </c>
      <c r="R61" s="3">
        <f t="shared" si="7"/>
        <v>0.42071814426437876</v>
      </c>
      <c r="S61" s="2">
        <f>'Dati GitHub protezione civile'!F37</f>
        <v>43752</v>
      </c>
      <c r="T61" s="3">
        <f t="shared" si="8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>B61/W61</f>
        <v>0.15822054261048812</v>
      </c>
      <c r="Y61" s="14">
        <v>60483973</v>
      </c>
      <c r="Z61" s="4">
        <f>B61/Y61</f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4"/>
        <v>2.7896938883592841E-2</v>
      </c>
      <c r="D62" s="2">
        <f t="shared" si="1"/>
        <v>2107</v>
      </c>
      <c r="E62" s="2">
        <f>Tabella2[[#This Row],[Guariti]]</f>
        <v>15729</v>
      </c>
      <c r="F62" s="3">
        <f t="shared" si="9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6"/>
        <v>7.2211198343542407E-2</v>
      </c>
      <c r="J62" s="2">
        <f t="shared" si="2"/>
        <v>837</v>
      </c>
      <c r="K62" s="2">
        <f t="shared" si="0"/>
        <v>105792</v>
      </c>
      <c r="L62" s="4">
        <f t="shared" si="5"/>
        <v>3.9837230560552002E-2</v>
      </c>
      <c r="M62" s="13">
        <f t="shared" si="3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0"/>
        <v>32215</v>
      </c>
      <c r="R62" s="3">
        <f t="shared" si="7"/>
        <v>0.41495459522122752</v>
      </c>
      <c r="S62" s="2">
        <f>'Dati GitHub protezione civile'!F38</f>
        <v>45420</v>
      </c>
      <c r="T62" s="3">
        <f t="shared" si="8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>B62/W62</f>
        <v>0.15313589812374745</v>
      </c>
      <c r="Y62" s="14">
        <v>60483973</v>
      </c>
      <c r="Z62" s="4">
        <f>B62/Y62</f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4"/>
        <v>3.7830875249565271E-2</v>
      </c>
      <c r="D63" s="2">
        <f t="shared" si="1"/>
        <v>2937</v>
      </c>
      <c r="E63" s="2">
        <f>Tabella2[[#This Row],[Guariti]]</f>
        <v>16847</v>
      </c>
      <c r="F63" s="3">
        <f t="shared" si="9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6"/>
        <v>5.8496942388155775E-2</v>
      </c>
      <c r="J63" s="2">
        <f t="shared" si="2"/>
        <v>727</v>
      </c>
      <c r="K63" s="2">
        <f t="shared" si="0"/>
        <v>110574</v>
      </c>
      <c r="L63" s="4">
        <f t="shared" si="5"/>
        <v>4.5201905626134305E-2</v>
      </c>
      <c r="M63" s="13">
        <f t="shared" si="3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0"/>
        <v>32438</v>
      </c>
      <c r="R63" s="3">
        <f t="shared" si="7"/>
        <v>0.40259643548627316</v>
      </c>
      <c r="S63" s="2">
        <f>'Dati GitHub protezione civile'!F39</f>
        <v>48134</v>
      </c>
      <c r="T63" s="3">
        <f t="shared" si="8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>B63/W63</f>
        <v>0.14881525166090098</v>
      </c>
      <c r="Y63" s="14">
        <v>60483973</v>
      </c>
      <c r="Z63" s="4">
        <f>B63/Y63</f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4"/>
        <v>3.0742689768157673E-2</v>
      </c>
      <c r="D64" s="2">
        <f t="shared" si="1"/>
        <v>2477</v>
      </c>
      <c r="E64" s="2">
        <f>Tabella2[[#This Row],[Guariti]]</f>
        <v>18278</v>
      </c>
      <c r="F64" s="3">
        <f t="shared" si="9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6"/>
        <v>5.7772709996199163E-2</v>
      </c>
      <c r="J64" s="2">
        <f t="shared" si="2"/>
        <v>760</v>
      </c>
      <c r="K64" s="2">
        <f t="shared" si="0"/>
        <v>115242</v>
      </c>
      <c r="L64" s="4">
        <f t="shared" si="5"/>
        <v>4.2216072494438116E-2</v>
      </c>
      <c r="M64" s="13">
        <f t="shared" si="3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0"/>
        <v>32593</v>
      </c>
      <c r="R64" s="3">
        <f t="shared" si="7"/>
        <v>0.39245505665330105</v>
      </c>
      <c r="S64" s="2">
        <f>'Dati GitHub protezione civile'!F40</f>
        <v>50456</v>
      </c>
      <c r="T64" s="3">
        <f t="shared" si="8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>B64/W64</f>
        <v>0.14288442480799404</v>
      </c>
      <c r="Y64" s="14">
        <v>60483973</v>
      </c>
      <c r="Z64" s="4">
        <f>B64/Y64</f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4"/>
        <v>2.8164095895194405E-2</v>
      </c>
      <c r="D65" s="2">
        <f t="shared" si="1"/>
        <v>2339</v>
      </c>
      <c r="E65" s="2">
        <f>Tabella2[[#This Row],[Guariti]]</f>
        <v>19758</v>
      </c>
      <c r="F65" s="3">
        <f t="shared" si="9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6"/>
        <v>5.5048508803449518E-2</v>
      </c>
      <c r="J65" s="2">
        <f t="shared" si="2"/>
        <v>766</v>
      </c>
      <c r="K65" s="2">
        <f t="shared" si="0"/>
        <v>119827</v>
      </c>
      <c r="L65" s="4">
        <f t="shared" si="5"/>
        <v>3.9785841967338295E-2</v>
      </c>
      <c r="M65" s="13">
        <f t="shared" si="3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0"/>
        <v>32809</v>
      </c>
      <c r="R65" s="3">
        <f t="shared" si="7"/>
        <v>0.38423431863962149</v>
      </c>
      <c r="S65" s="2">
        <f>'Dati GitHub protezione civile'!F41</f>
        <v>52579</v>
      </c>
      <c r="T65" s="3">
        <f t="shared" si="8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>B65/W65</f>
        <v>0.13775613092866165</v>
      </c>
      <c r="Y65" s="14">
        <v>60483973</v>
      </c>
      <c r="Z65" s="4">
        <f>B65/Y65</f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4"/>
        <v>3.379866023328805E-2</v>
      </c>
      <c r="D66" s="2">
        <f t="shared" si="1"/>
        <v>2886</v>
      </c>
      <c r="E66" s="2">
        <f>Tabella2[[#This Row],[Guariti]]</f>
        <v>20996</v>
      </c>
      <c r="F66" s="3">
        <f t="shared" si="9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6"/>
        <v>4.6386485934200666E-2</v>
      </c>
      <c r="J66" s="2">
        <f t="shared" si="2"/>
        <v>681</v>
      </c>
      <c r="K66" s="2">
        <f t="shared" si="0"/>
        <v>124632</v>
      </c>
      <c r="L66" s="4">
        <f t="shared" si="5"/>
        <v>4.0099476745641634E-2</v>
      </c>
      <c r="M66" s="13">
        <f t="shared" si="3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0"/>
        <v>33004</v>
      </c>
      <c r="R66" s="3">
        <f t="shared" si="7"/>
        <v>0.3738813240591794</v>
      </c>
      <c r="S66" s="2">
        <f>'Dati GitHub protezione civile'!F42</f>
        <v>55270</v>
      </c>
      <c r="T66" s="3">
        <f t="shared" si="8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>B66/W66</f>
        <v>0.13431341521307805</v>
      </c>
      <c r="Y66" s="14">
        <v>60483973</v>
      </c>
      <c r="Z66" s="4">
        <f>B66/Y66</f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4"/>
        <v>3.3667897682216737E-2</v>
      </c>
      <c r="D67" s="2">
        <f t="shared" si="1"/>
        <v>2972</v>
      </c>
      <c r="E67" s="2">
        <f>Tabella2[[#This Row],[Guariti]]</f>
        <v>21815</v>
      </c>
      <c r="F67" s="3">
        <f t="shared" si="9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6"/>
        <v>3.4175237599270929E-2</v>
      </c>
      <c r="J67" s="2">
        <f t="shared" si="2"/>
        <v>525</v>
      </c>
      <c r="K67" s="2">
        <f t="shared" ref="K67" si="11">B67+E67+H67</f>
        <v>128948</v>
      </c>
      <c r="L67" s="4">
        <f t="shared" si="5"/>
        <v>3.4629950574491301E-2</v>
      </c>
      <c r="M67" s="13">
        <f t="shared" si="3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0"/>
        <v>32926</v>
      </c>
      <c r="R67" s="3">
        <f t="shared" si="7"/>
        <v>0.36084869473730358</v>
      </c>
      <c r="S67" s="2">
        <f>'Dati GitHub protezione civile'!F43</f>
        <v>58320</v>
      </c>
      <c r="T67" s="3">
        <f t="shared" si="8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>B67/W67</f>
        <v>0.13196116628414328</v>
      </c>
      <c r="Y67" s="14">
        <v>60483973</v>
      </c>
      <c r="Z67" s="4">
        <f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2">(B69-B68)/B68</f>
        <v>9.443377295116271E-3</v>
      </c>
      <c r="D69" s="2">
        <f t="shared" ref="D69:D70" si="13">B69-B68</f>
        <v>880</v>
      </c>
      <c r="E69" s="2">
        <f>Tabella2[[#This Row],[Guariti]]</f>
        <v>24392</v>
      </c>
      <c r="F69" s="3">
        <f t="shared" ref="F69:F70" si="14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5">(H69-H68)/H68</f>
        <v>3.6555105005144348E-2</v>
      </c>
      <c r="J69" s="2">
        <f t="shared" ref="J69:J70" si="16">H69-H68</f>
        <v>604</v>
      </c>
      <c r="K69" s="2">
        <f t="shared" ref="K69:K70" si="17">B69+E69+H69</f>
        <v>135586</v>
      </c>
      <c r="L69" s="4">
        <f t="shared" ref="L69:L70" si="18">(K69-K68)/K68</f>
        <v>2.2927716206326814E-2</v>
      </c>
      <c r="M69" s="13">
        <f t="shared" ref="M69:M70" si="19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0">SUM(N69:O69)</f>
        <v>32510</v>
      </c>
      <c r="R69" s="3">
        <f t="shared" ref="R69:R70" si="21">Q69/B69</f>
        <v>0.34560472854454805</v>
      </c>
      <c r="S69" s="2">
        <f>'Dati GitHub protezione civile'!F45</f>
        <v>61557</v>
      </c>
      <c r="T69" s="3">
        <f t="shared" ref="T69:T70" si="22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>B69/W69</f>
        <v>0.12451866118645302</v>
      </c>
      <c r="Y69" s="14">
        <v>60483973</v>
      </c>
      <c r="Z69" s="4">
        <f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2"/>
        <v>1.2703711184581202E-2</v>
      </c>
      <c r="D70" s="2">
        <f t="shared" si="13"/>
        <v>1195</v>
      </c>
      <c r="E70" s="2">
        <f>Tabella2[[#This Row],[Guariti]]</f>
        <v>26491</v>
      </c>
      <c r="F70" s="3">
        <f t="shared" si="14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5"/>
        <v>3.1645939160390026E-2</v>
      </c>
      <c r="J70" s="2">
        <f t="shared" si="16"/>
        <v>542</v>
      </c>
      <c r="K70" s="2">
        <f t="shared" si="17"/>
        <v>139422</v>
      </c>
      <c r="L70" s="4">
        <f t="shared" si="18"/>
        <v>2.8292006549348752E-2</v>
      </c>
      <c r="M70" s="13">
        <f t="shared" si="19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0"/>
        <v>32178</v>
      </c>
      <c r="R70" s="3">
        <f t="shared" si="21"/>
        <v>0.33778421616174342</v>
      </c>
      <c r="S70" s="2">
        <f>'Dati GitHub protezione civile'!F46</f>
        <v>63084</v>
      </c>
      <c r="T70" s="3">
        <f t="shared" si="22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>B70/W70</f>
        <v>0.11802632801610655</v>
      </c>
      <c r="Y70" s="14">
        <v>60483973</v>
      </c>
      <c r="Z70" s="4">
        <f>B70/Y70</f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3">(B71-B70)/B70</f>
        <v>1.695324473557137E-2</v>
      </c>
      <c r="D71" s="2">
        <f t="shared" ref="D71" si="24">B71-B70</f>
        <v>1615</v>
      </c>
      <c r="E71" s="2">
        <f>Tabella2[[#This Row],[Guariti]]</f>
        <v>28470</v>
      </c>
      <c r="F71" s="3">
        <f t="shared" ref="F71" si="25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26">(H71-H70)/H70</f>
        <v>3.4523742147263566E-2</v>
      </c>
      <c r="J71" s="2">
        <f t="shared" ref="J71" si="27">H71-H70</f>
        <v>610</v>
      </c>
      <c r="K71" s="2">
        <f t="shared" ref="K71" si="28">B71+E71+H71</f>
        <v>143626</v>
      </c>
      <c r="L71" s="4">
        <f t="shared" ref="L71" si="29">(K71-K70)/K70</f>
        <v>3.0153060492605185E-2</v>
      </c>
      <c r="M71" s="13">
        <f t="shared" ref="M71" si="30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1">SUM(N71:O71)</f>
        <v>32004</v>
      </c>
      <c r="R71" s="3">
        <f t="shared" ref="R71" si="32">Q71/B71</f>
        <v>0.33035705069314697</v>
      </c>
      <c r="S71" s="2">
        <f>'Dati GitHub protezione civile'!F47</f>
        <v>64873</v>
      </c>
      <c r="T71" s="3">
        <f t="shared" ref="T71" si="33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>B71/W71</f>
        <v>0.11352298946879955</v>
      </c>
      <c r="Y71" s="14">
        <v>60483974</v>
      </c>
      <c r="Z71" s="4">
        <f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34">(B72-B71)/B71</f>
        <v>1.4410025083353118E-2</v>
      </c>
      <c r="D72" s="2">
        <f t="shared" ref="D72" si="35">B72-B71</f>
        <v>1396</v>
      </c>
      <c r="E72" s="2">
        <f>Tabella2[[#This Row],[Guariti]]</f>
        <v>30455</v>
      </c>
      <c r="F72" s="3">
        <f t="shared" ref="F72" si="36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37">(H72-H71)/H71</f>
        <v>3.1183325127195141E-2</v>
      </c>
      <c r="J72" s="2">
        <f t="shared" ref="J72" si="38">H72-H71</f>
        <v>570</v>
      </c>
      <c r="K72" s="2">
        <f t="shared" ref="K72" si="39">B72+E72+H72</f>
        <v>147577</v>
      </c>
      <c r="L72" s="4">
        <f t="shared" ref="L72" si="40">(K72-K71)/K71</f>
        <v>2.7508946848063719E-2</v>
      </c>
      <c r="M72" s="13">
        <f t="shared" ref="M72" si="41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2">SUM(N72:O72)</f>
        <v>31739</v>
      </c>
      <c r="R72" s="3">
        <f t="shared" ref="R72" si="43">Q72/B72</f>
        <v>0.32296765133861793</v>
      </c>
      <c r="S72" s="2">
        <f>'Dati GitHub protezione civile'!F48</f>
        <v>66534</v>
      </c>
      <c r="T72" s="3">
        <f t="shared" ref="T72" si="44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>B72/W72</f>
        <v>0.10836575274793134</v>
      </c>
      <c r="Y72" s="14">
        <v>60483975</v>
      </c>
      <c r="Z72" s="4">
        <f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45">(B73-B72)/B72</f>
        <v>2.0310766945142614E-2</v>
      </c>
      <c r="D73" s="2">
        <f t="shared" ref="D73:D74" si="46">B73-B72</f>
        <v>1996</v>
      </c>
      <c r="E73" s="2">
        <f>Tabella2[[#This Row],[Guariti]]</f>
        <v>32534</v>
      </c>
      <c r="F73" s="3">
        <f t="shared" ref="F73:F74" si="47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48">(H73-H72)/H72</f>
        <v>3.2839938458273647E-2</v>
      </c>
      <c r="J73" s="2">
        <f t="shared" ref="J73:J74" si="49">H73-H72</f>
        <v>619</v>
      </c>
      <c r="K73" s="2">
        <f t="shared" ref="K73:K74" si="50">B73+E73+H73</f>
        <v>152271</v>
      </c>
      <c r="L73" s="4">
        <f t="shared" ref="L73:L74" si="51">(K73-K72)/K72</f>
        <v>3.1807124416406353E-2</v>
      </c>
      <c r="M73" s="13">
        <f t="shared" ref="M73:M74" si="52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53">SUM(N73:O73)</f>
        <v>31525</v>
      </c>
      <c r="R73" s="3">
        <f t="shared" ref="R73:R74" si="54">Q73/B73</f>
        <v>0.31440425256061194</v>
      </c>
      <c r="S73" s="2">
        <f>'Dati GitHub protezione civile'!F49</f>
        <v>68744</v>
      </c>
      <c r="T73" s="3">
        <f t="shared" ref="T73:T74" si="55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>B73/W73</f>
        <v>0.10407037872363833</v>
      </c>
      <c r="Y73" s="14">
        <v>60483976</v>
      </c>
      <c r="Z73" s="4">
        <f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45"/>
        <v>1.9786773579072294E-2</v>
      </c>
      <c r="D74" s="2">
        <f t="shared" si="46"/>
        <v>1984</v>
      </c>
      <c r="E74" s="2">
        <f>Tabella2[[#This Row],[Guariti]]</f>
        <v>34211</v>
      </c>
      <c r="F74" s="3">
        <f t="shared" si="47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48"/>
        <v>2.213889459626053E-2</v>
      </c>
      <c r="J74" s="2">
        <f t="shared" si="49"/>
        <v>431</v>
      </c>
      <c r="K74" s="2">
        <f t="shared" si="50"/>
        <v>156363</v>
      </c>
      <c r="L74" s="4">
        <f t="shared" si="51"/>
        <v>2.6873140650550662E-2</v>
      </c>
      <c r="M74" s="13">
        <f t="shared" si="52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53"/>
        <v>31190</v>
      </c>
      <c r="R74" s="3">
        <f t="shared" si="54"/>
        <v>0.30502772534791156</v>
      </c>
      <c r="S74" s="2">
        <f>'Dati GitHub protezione civile'!F50</f>
        <v>71063</v>
      </c>
      <c r="T74" s="3">
        <f t="shared" si="55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>B74/W74</f>
        <v>0.10122125178060035</v>
      </c>
      <c r="Y74" s="14">
        <v>60483977</v>
      </c>
      <c r="Z74" s="4">
        <f>B74/Y74</f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56">(B75-B74)/B74</f>
        <v>1.3329682258711235E-2</v>
      </c>
      <c r="D75" s="2">
        <f t="shared" ref="D75" si="57">B75-B74</f>
        <v>1363</v>
      </c>
      <c r="E75" s="2">
        <f>Tabella2[[#This Row],[Guariti]]</f>
        <v>35435</v>
      </c>
      <c r="F75" s="3">
        <f t="shared" ref="F75" si="58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59">(H75-H74)/H74</f>
        <v>2.844364038393889E-2</v>
      </c>
      <c r="J75" s="2">
        <f t="shared" ref="J75" si="60">H75-H74</f>
        <v>566</v>
      </c>
      <c r="K75" s="2">
        <f t="shared" ref="K75" si="61">B75+E75+H75</f>
        <v>159516</v>
      </c>
      <c r="L75" s="4">
        <f t="shared" ref="L75" si="62">(K75-K74)/K74</f>
        <v>2.0164616949022468E-2</v>
      </c>
      <c r="M75" s="13">
        <f t="shared" ref="M75" si="63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64">SUM(N75:O75)</f>
        <v>31283</v>
      </c>
      <c r="R75" s="3">
        <f t="shared" ref="R75" si="65">Q75/B75</f>
        <v>0.30191283199505869</v>
      </c>
      <c r="S75" s="2">
        <f>'Dati GitHub protezione civile'!F51</f>
        <v>72333</v>
      </c>
      <c r="T75" s="3">
        <f t="shared" ref="T75" si="66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>B75/W75</f>
        <v>9.8973168658241878E-2</v>
      </c>
      <c r="Y75" s="14">
        <v>60483978</v>
      </c>
      <c r="Z75" s="4">
        <f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67">(B76-B75)/B75</f>
        <v>6.5144379246448421E-3</v>
      </c>
      <c r="D76" s="2">
        <f t="shared" ref="D76" si="68">B76-B75</f>
        <v>675</v>
      </c>
      <c r="E76" s="2">
        <f>Tabella2[[#This Row],[Guariti]]</f>
        <v>37130</v>
      </c>
      <c r="F76" s="3">
        <f t="shared" ref="F76" si="69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70">(H76-H75)/H75</f>
        <v>2.941607622770584E-2</v>
      </c>
      <c r="J76" s="2">
        <f t="shared" ref="J76" si="71">H76-H75</f>
        <v>602</v>
      </c>
      <c r="K76" s="2">
        <f t="shared" ref="K76" si="72">B76+E76+H76</f>
        <v>162488</v>
      </c>
      <c r="L76" s="4">
        <f t="shared" ref="L76" si="73">(K76-K75)/K75</f>
        <v>1.8631359863587351E-2</v>
      </c>
      <c r="M76" s="13">
        <f t="shared" ref="M76" si="74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75">SUM(N76:O76)</f>
        <v>31197</v>
      </c>
      <c r="R76" s="3">
        <f t="shared" ref="R76" si="76">Q76/B76</f>
        <v>0.29913415347441297</v>
      </c>
      <c r="S76" s="2">
        <f>'Dati GitHub protezione civile'!F52</f>
        <v>73094</v>
      </c>
      <c r="T76" s="3">
        <f t="shared" ref="T76" si="77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>B76/W76</f>
        <v>9.7133341218919075E-2</v>
      </c>
      <c r="Y76" s="14">
        <v>60483979</v>
      </c>
      <c r="Z76" s="4">
        <f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78">(B77-B76)/B76</f>
        <v>1.0806301598412135E-2</v>
      </c>
      <c r="D77" s="2">
        <f t="shared" ref="D77:D82" si="79">B77-B76</f>
        <v>1127</v>
      </c>
      <c r="E77" s="2">
        <f>Tabella2[[#This Row],[Guariti]]</f>
        <v>38092</v>
      </c>
      <c r="F77" s="3">
        <f t="shared" ref="F77:F82" si="80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81">(H77-H76)/H76</f>
        <v>2.7436274742488252E-2</v>
      </c>
      <c r="J77" s="2">
        <f t="shared" ref="J77:J82" si="82">H77-H76</f>
        <v>578</v>
      </c>
      <c r="K77" s="2">
        <f t="shared" ref="K77:K82" si="83">B77+E77+H77</f>
        <v>165155</v>
      </c>
      <c r="L77" s="4">
        <f t="shared" ref="L77:L82" si="84">(K77-K76)/K76</f>
        <v>1.641351976761361E-2</v>
      </c>
      <c r="M77" s="13">
        <f t="shared" ref="M77:M82" si="85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86">SUM(N77:O77)</f>
        <v>30722</v>
      </c>
      <c r="R77" s="3">
        <f t="shared" ref="R77:R82" si="87">Q77/B77</f>
        <v>0.29143030601984482</v>
      </c>
      <c r="S77" s="2">
        <f>'Dati GitHub protezione civile'!F53</f>
        <v>74696</v>
      </c>
      <c r="T77" s="3">
        <f t="shared" ref="T77:T82" si="88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>B77/W77</f>
        <v>9.4341885298423842E-2</v>
      </c>
      <c r="Y77" s="14">
        <v>60483979</v>
      </c>
      <c r="Z77" s="4">
        <f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78"/>
        <v>1.1278908725265135E-2</v>
      </c>
      <c r="D78" s="2">
        <f t="shared" si="79"/>
        <v>1189</v>
      </c>
      <c r="E78" s="2">
        <f>Tabella2[[#This Row],[Guariti]]</f>
        <v>40164</v>
      </c>
      <c r="F78" s="3">
        <f t="shared" si="80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81"/>
        <v>2.4255024255024255E-2</v>
      </c>
      <c r="J78" s="2">
        <f t="shared" si="82"/>
        <v>525</v>
      </c>
      <c r="K78" s="2">
        <f t="shared" si="83"/>
        <v>168941</v>
      </c>
      <c r="L78" s="4">
        <f t="shared" si="84"/>
        <v>2.2923919953982623E-2</v>
      </c>
      <c r="M78" s="13">
        <f t="shared" si="85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86"/>
        <v>29829</v>
      </c>
      <c r="R78" s="3">
        <f t="shared" si="87"/>
        <v>0.27980339002129317</v>
      </c>
      <c r="S78" s="2">
        <f>'Dati GitHub protezione civile'!F54</f>
        <v>76778</v>
      </c>
      <c r="T78" s="3">
        <f t="shared" si="88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>B78/W78</f>
        <v>9.0467352849576924E-2</v>
      </c>
      <c r="Y78" s="14">
        <v>60483980</v>
      </c>
      <c r="Z78" s="4">
        <f>B78/Y78</f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78"/>
        <v>3.3299877118763309E-3</v>
      </c>
      <c r="D79" s="2">
        <f t="shared" si="79"/>
        <v>355</v>
      </c>
      <c r="E79" s="2">
        <f>Tabella2[[#This Row],[Guariti]]</f>
        <v>42727</v>
      </c>
      <c r="F79" s="3">
        <f t="shared" si="80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81"/>
        <v>2.5935949481281011E-2</v>
      </c>
      <c r="J79" s="2">
        <f t="shared" si="82"/>
        <v>575</v>
      </c>
      <c r="K79" s="2">
        <f t="shared" si="83"/>
        <v>172434</v>
      </c>
      <c r="L79" s="4">
        <f t="shared" si="84"/>
        <v>2.0675857251940027E-2</v>
      </c>
      <c r="M79" s="13">
        <f t="shared" si="85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86"/>
        <v>28598</v>
      </c>
      <c r="R79" s="3">
        <f t="shared" si="87"/>
        <v>0.26736598044165216</v>
      </c>
      <c r="S79" s="2">
        <f>'Dati GitHub protezione civile'!F55</f>
        <v>78364</v>
      </c>
      <c r="T79" s="3">
        <f t="shared" si="88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>B79/W79</f>
        <v>8.5974851057946736E-2</v>
      </c>
      <c r="Y79" s="14">
        <v>60483981</v>
      </c>
      <c r="Z79" s="4">
        <f>B79/Y79</f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78"/>
        <v>7.5634337428245541E-3</v>
      </c>
      <c r="D80" s="2">
        <f t="shared" si="79"/>
        <v>809</v>
      </c>
      <c r="E80" s="2">
        <f>Tabella2[[#This Row],[Guariti]]</f>
        <v>44927</v>
      </c>
      <c r="F80" s="3">
        <f t="shared" si="80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81"/>
        <v>2.1191470652890745E-2</v>
      </c>
      <c r="J80" s="2">
        <f t="shared" si="82"/>
        <v>482</v>
      </c>
      <c r="K80" s="2">
        <f t="shared" si="83"/>
        <v>175925</v>
      </c>
      <c r="L80" s="4">
        <f t="shared" si="84"/>
        <v>2.0245427235927951E-2</v>
      </c>
      <c r="M80" s="13">
        <f t="shared" si="85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86"/>
        <v>27740</v>
      </c>
      <c r="R80" s="3">
        <f t="shared" si="87"/>
        <v>0.25739763016024719</v>
      </c>
      <c r="S80" s="2">
        <f>'Dati GitHub protezione civile'!F56</f>
        <v>80031</v>
      </c>
      <c r="T80" s="3">
        <f t="shared" si="88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>B80/W80</f>
        <v>8.2530461398969093E-2</v>
      </c>
      <c r="Y80" s="14">
        <v>60483982</v>
      </c>
      <c r="Z80" s="4">
        <f>B80/Y80</f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78"/>
        <v>4.5095619415241577E-3</v>
      </c>
      <c r="D81" s="2">
        <f t="shared" si="79"/>
        <v>486</v>
      </c>
      <c r="E81" s="2">
        <f>Tabella2[[#This Row],[Guariti]]</f>
        <v>47055</v>
      </c>
      <c r="F81" s="3">
        <f t="shared" si="80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81"/>
        <v>1.8642097558875446E-2</v>
      </c>
      <c r="J81" s="2">
        <f t="shared" si="82"/>
        <v>433</v>
      </c>
      <c r="K81" s="2">
        <f t="shared" si="83"/>
        <v>178972</v>
      </c>
      <c r="L81" s="4">
        <f t="shared" si="84"/>
        <v>1.731988063095069E-2</v>
      </c>
      <c r="M81" s="13">
        <f t="shared" si="85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86"/>
        <v>27668</v>
      </c>
      <c r="R81" s="3">
        <f t="shared" si="87"/>
        <v>0.25557700656770466</v>
      </c>
      <c r="S81" s="2">
        <f>'Dati GitHub protezione civile'!F57</f>
        <v>80589</v>
      </c>
      <c r="T81" s="3">
        <f t="shared" si="88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>B81/W81</f>
        <v>7.9803706633267996E-2</v>
      </c>
      <c r="Y81" s="14">
        <v>60483983</v>
      </c>
      <c r="Z81" s="4">
        <f>B81/Y81</f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78"/>
        <v>-1.8474555917862123E-4</v>
      </c>
      <c r="D82" s="2">
        <f t="shared" si="79"/>
        <v>-20</v>
      </c>
      <c r="E82" s="2">
        <f>Tabella2[[#This Row],[Guariti]]</f>
        <v>48877</v>
      </c>
      <c r="F82" s="3">
        <f t="shared" si="80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81"/>
        <v>1.918850380388842E-2</v>
      </c>
      <c r="J82" s="2">
        <f t="shared" si="82"/>
        <v>454</v>
      </c>
      <c r="K82" s="2">
        <f t="shared" si="83"/>
        <v>181228</v>
      </c>
      <c r="L82" s="4">
        <f t="shared" si="84"/>
        <v>1.2605323737791387E-2</v>
      </c>
      <c r="M82" s="13">
        <f t="shared" si="85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86"/>
        <v>27479</v>
      </c>
      <c r="R82" s="3">
        <f t="shared" si="87"/>
        <v>0.25387806387834105</v>
      </c>
      <c r="S82" s="2">
        <f>'Dati GitHub protezione civile'!F58</f>
        <v>80758</v>
      </c>
      <c r="T82" s="3">
        <f t="shared" si="88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>B82/W82</f>
        <v>7.7421417658065955E-2</v>
      </c>
      <c r="Y82" s="14">
        <v>60483984</v>
      </c>
      <c r="Z82" s="4">
        <f>B82/Y82</f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89">(B83-B82)/B82</f>
        <v>-4.8781839851437126E-3</v>
      </c>
      <c r="D83" s="2">
        <f t="shared" ref="D83" si="90">B83-B82</f>
        <v>-528</v>
      </c>
      <c r="E83" s="2">
        <f>Tabella2[[#This Row],[Guariti]]</f>
        <v>51600</v>
      </c>
      <c r="F83" s="3">
        <f t="shared" ref="F83" si="91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92">(H83-H82)/H82</f>
        <v>2.2144812142323961E-2</v>
      </c>
      <c r="J83" s="2">
        <f t="shared" ref="J83" si="93">H83-H82</f>
        <v>534</v>
      </c>
      <c r="K83" s="2">
        <f t="shared" ref="K83" si="94">B83+E83+H83</f>
        <v>183957</v>
      </c>
      <c r="L83" s="4">
        <f t="shared" ref="L83" si="95">(K83-K82)/K82</f>
        <v>1.5058379499856535E-2</v>
      </c>
      <c r="M83" s="13">
        <f t="shared" ref="M83" si="96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97">SUM(N83:O83)</f>
        <v>26605</v>
      </c>
      <c r="R83" s="3">
        <f t="shared" ref="R83" si="98">Q83/B83</f>
        <v>0.24700814230937063</v>
      </c>
      <c r="S83" s="2">
        <f>'Dati GitHub protezione civile'!F59</f>
        <v>81104</v>
      </c>
      <c r="T83" s="3">
        <f t="shared" ref="T83" si="99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>B83/W83</f>
        <v>7.427438540840603E-2</v>
      </c>
      <c r="Y83" s="14">
        <v>60483985</v>
      </c>
      <c r="Z83" s="4">
        <f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00">(B84-B83)/B83</f>
        <v>-9.2842752230547129E-5</v>
      </c>
      <c r="D84" s="2">
        <f t="shared" ref="D84:D85" si="101">B84-B83</f>
        <v>-10</v>
      </c>
      <c r="E84" s="2">
        <f>Tabella2[[#This Row],[Guariti]]</f>
        <v>54543</v>
      </c>
      <c r="F84" s="3">
        <f t="shared" ref="F84:F85" si="102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03">(H84-H83)/H83</f>
        <v>1.7729633235962348E-2</v>
      </c>
      <c r="J84" s="2">
        <f t="shared" ref="J84:J85" si="104">H84-H83</f>
        <v>437</v>
      </c>
      <c r="K84" s="2">
        <f t="shared" ref="K84:K85" si="105">B84+E84+H84</f>
        <v>187327</v>
      </c>
      <c r="L84" s="4">
        <f t="shared" ref="L84:L85" si="106">(K84-K83)/K83</f>
        <v>1.8319498578472142E-2</v>
      </c>
      <c r="M84" s="13">
        <f t="shared" ref="M84:M85" si="107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08">SUM(N84:O84)</f>
        <v>26189</v>
      </c>
      <c r="R84" s="3">
        <f t="shared" ref="R84:R85" si="109">Q84/B84</f>
        <v>0.24316846024568473</v>
      </c>
      <c r="S84" s="2">
        <f>'Dati GitHub protezione civile'!F60</f>
        <v>81510</v>
      </c>
      <c r="T84" s="3">
        <f t="shared" ref="T84:T85" si="110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>B84/W84</f>
        <v>7.1170612145638759E-2</v>
      </c>
      <c r="Y84" s="14">
        <v>60483986</v>
      </c>
      <c r="Z84" s="4">
        <f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00"/>
        <v>-7.9016518259222464E-3</v>
      </c>
      <c r="D85" s="2">
        <f t="shared" si="101"/>
        <v>-851</v>
      </c>
      <c r="E85" s="2">
        <f>Tabella2[[#This Row],[Guariti]]</f>
        <v>57576</v>
      </c>
      <c r="F85" s="3">
        <f t="shared" si="102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03"/>
        <v>1.8497109826589597E-2</v>
      </c>
      <c r="J85" s="2">
        <f t="shared" si="104"/>
        <v>464</v>
      </c>
      <c r="K85" s="2">
        <f t="shared" si="105"/>
        <v>189973</v>
      </c>
      <c r="L85" s="4">
        <f t="shared" si="106"/>
        <v>1.4125032696834947E-2</v>
      </c>
      <c r="M85" s="13">
        <f t="shared" si="107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08"/>
        <v>25138</v>
      </c>
      <c r="R85" s="3">
        <f t="shared" si="109"/>
        <v>0.23526879305181192</v>
      </c>
      <c r="S85" s="2">
        <f>'Dati GitHub protezione civile'!F61</f>
        <v>81710</v>
      </c>
      <c r="T85" s="3">
        <f t="shared" si="110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>B85/W85</f>
        <v>6.7629211555855426E-2</v>
      </c>
      <c r="Y85" s="14">
        <v>60483987</v>
      </c>
      <c r="Z85" s="4">
        <f>B85/Y85</f>
        <v>1.7665502110500752E-3</v>
      </c>
    </row>
    <row r="86" spans="1:26" x14ac:dyDescent="0.3">
      <c r="A86" s="12">
        <v>43945</v>
      </c>
      <c r="B86" s="2">
        <f>Tabella2[[#This Row],[Totale positivi]]</f>
        <v>106527</v>
      </c>
      <c r="C86" s="3">
        <f t="shared" ref="C86:C87" si="111">(B86-B85)/B85</f>
        <v>-3.0042677448337825E-3</v>
      </c>
      <c r="D86" s="2">
        <f t="shared" ref="D86:D87" si="112">B86-B85</f>
        <v>-321</v>
      </c>
      <c r="E86" s="2">
        <f>Tabella2[[#This Row],[Guariti]]</f>
        <v>60498</v>
      </c>
      <c r="F86" s="3">
        <f t="shared" ref="F86:F87" si="113">(E86-E85)/E85</f>
        <v>5.0750312630262612E-2</v>
      </c>
      <c r="G86" s="2">
        <f>Tabella3[[#This Row],[Tot Guariti]]-E85</f>
        <v>2922</v>
      </c>
      <c r="H86" s="2">
        <f>Tabella2[[#This Row],[Deceduti]]</f>
        <v>25969</v>
      </c>
      <c r="I86" s="3">
        <f t="shared" ref="I86:I87" si="114">(H86-H85)/H85</f>
        <v>1.6438999569454774E-2</v>
      </c>
      <c r="J86" s="2">
        <f t="shared" ref="J86:J87" si="115">H86-H85</f>
        <v>420</v>
      </c>
      <c r="K86" s="2">
        <f t="shared" ref="K86:K87" si="116">B86+E86+H86</f>
        <v>192994</v>
      </c>
      <c r="L86" s="4">
        <f t="shared" ref="L86:L87" si="117">(K86-K85)/K85</f>
        <v>1.5902259794812947E-2</v>
      </c>
      <c r="M86" s="13">
        <f t="shared" ref="M86:M87" si="118">K86-K85</f>
        <v>3021</v>
      </c>
      <c r="N86" s="2">
        <f>'Dati GitHub protezione civile'!C62</f>
        <v>22068</v>
      </c>
      <c r="O86" s="2">
        <f>'Dati GitHub protezione civile'!D62</f>
        <v>2173</v>
      </c>
      <c r="P86" s="3">
        <f>Tabella3[[#This Row],[In terapia intensiva]]/Tabella3[[#This Row],[Tot. Positivi]]</f>
        <v>2.0398584396444094E-2</v>
      </c>
      <c r="Q86" s="2">
        <f t="shared" ref="Q86:Q87" si="119">SUM(N86:O86)</f>
        <v>24241</v>
      </c>
      <c r="R86" s="3">
        <f t="shared" ref="R86:R87" si="120">Q86/B86</f>
        <v>0.22755733288274335</v>
      </c>
      <c r="S86" s="2">
        <f>'Dati GitHub protezione civile'!F62</f>
        <v>82286</v>
      </c>
      <c r="T86" s="3">
        <f t="shared" ref="T86:T87" si="121">S86/B86</f>
        <v>0.77244266711725662</v>
      </c>
      <c r="U86" s="3">
        <f>Tabella3[[#This Row],[Tot. Deceduti]]/Tabella3[[#This Row],[Cumulata]]</f>
        <v>0.13455858731359524</v>
      </c>
      <c r="V86" s="3">
        <f>Tabella3[[#This Row],[Tot Guariti]]/Tabella3[[#This Row],[Cumulata]]</f>
        <v>0.31347088510523641</v>
      </c>
      <c r="W86" s="2">
        <f>'Dati GitHub protezione civile'!M62</f>
        <v>1642356</v>
      </c>
      <c r="X86" s="3">
        <f>B86/W86</f>
        <v>6.4862307563037486E-2</v>
      </c>
      <c r="Y86" s="14">
        <v>60483988</v>
      </c>
      <c r="Z86" s="4">
        <f>B86/Y86</f>
        <v>1.7612429921122265E-3</v>
      </c>
    </row>
    <row r="87" spans="1:26" x14ac:dyDescent="0.3">
      <c r="A87" s="12">
        <v>43946</v>
      </c>
      <c r="B87" s="2">
        <f>Tabella2[[#This Row],[Totale positivi]]</f>
        <v>105847</v>
      </c>
      <c r="C87" s="3">
        <f t="shared" si="111"/>
        <v>-6.383358209655768E-3</v>
      </c>
      <c r="D87" s="2">
        <f t="shared" si="112"/>
        <v>-680</v>
      </c>
      <c r="E87" s="2">
        <f>Tabella2[[#This Row],[Guariti]]</f>
        <v>63120</v>
      </c>
      <c r="F87" s="3">
        <f t="shared" si="113"/>
        <v>4.3340275711593775E-2</v>
      </c>
      <c r="G87" s="2">
        <f>Tabella3[[#This Row],[Tot Guariti]]-E86</f>
        <v>2622</v>
      </c>
      <c r="H87" s="2">
        <f>Tabella2[[#This Row],[Deceduti]]</f>
        <v>26384</v>
      </c>
      <c r="I87" s="3">
        <f t="shared" si="114"/>
        <v>1.5980592244599329E-2</v>
      </c>
      <c r="J87" s="2">
        <f t="shared" si="115"/>
        <v>415</v>
      </c>
      <c r="K87" s="2">
        <f t="shared" si="116"/>
        <v>195351</v>
      </c>
      <c r="L87" s="4">
        <f t="shared" si="117"/>
        <v>1.2212814906162887E-2</v>
      </c>
      <c r="M87" s="13">
        <f t="shared" si="118"/>
        <v>2357</v>
      </c>
      <c r="N87" s="2">
        <f>'Dati GitHub protezione civile'!C63</f>
        <v>21533</v>
      </c>
      <c r="O87" s="2">
        <f>'Dati GitHub protezione civile'!D63</f>
        <v>2102</v>
      </c>
      <c r="P87" s="3">
        <f>Tabella3[[#This Row],[In terapia intensiva]]/Tabella3[[#This Row],[Tot. Positivi]]</f>
        <v>1.9858852872542444E-2</v>
      </c>
      <c r="Q87" s="2">
        <f t="shared" si="119"/>
        <v>23635</v>
      </c>
      <c r="R87" s="3">
        <f t="shared" si="120"/>
        <v>0.22329399982994322</v>
      </c>
      <c r="S87" s="2">
        <f>'Dati GitHub protezione civile'!F63</f>
        <v>82212</v>
      </c>
      <c r="T87" s="3">
        <f t="shared" si="121"/>
        <v>0.77670600017005675</v>
      </c>
      <c r="U87" s="3">
        <f>Tabella3[[#This Row],[Tot. Deceduti]]/Tabella3[[#This Row],[Cumulata]]</f>
        <v>0.13505945707982042</v>
      </c>
      <c r="V87" s="3">
        <f>Tabella3[[#This Row],[Tot Guariti]]/Tabella3[[#This Row],[Cumulata]]</f>
        <v>0.32311070841715683</v>
      </c>
      <c r="W87" s="2">
        <f>'Dati GitHub protezione civile'!M63</f>
        <v>1707743</v>
      </c>
      <c r="X87" s="3">
        <f>B87/W87</f>
        <v>6.198063760179371E-2</v>
      </c>
      <c r="Y87" s="14">
        <v>60483989</v>
      </c>
      <c r="Z87" s="4">
        <f>B87/Y87</f>
        <v>1.7500003182660455E-3</v>
      </c>
    </row>
    <row r="88" spans="1:26" x14ac:dyDescent="0.3">
      <c r="A88" s="12">
        <v>43947</v>
      </c>
      <c r="B88" s="2">
        <f>Tabella2[[#This Row],[Totale positivi]]</f>
        <v>106103</v>
      </c>
      <c r="C88" s="3">
        <f t="shared" ref="C88:C89" si="122">(B88-B87)/B87</f>
        <v>2.418585316541801E-3</v>
      </c>
      <c r="D88" s="2">
        <f t="shared" ref="D88:D89" si="123">B88-B87</f>
        <v>256</v>
      </c>
      <c r="E88" s="2">
        <f>Tabella2[[#This Row],[Guariti]]</f>
        <v>64928</v>
      </c>
      <c r="F88" s="3">
        <f t="shared" ref="F88:F89" si="124">(E88-E87)/E87</f>
        <v>2.8643852978453739E-2</v>
      </c>
      <c r="G88" s="2">
        <f>Tabella3[[#This Row],[Tot Guariti]]-E87</f>
        <v>1808</v>
      </c>
      <c r="H88" s="2">
        <f>Tabella2[[#This Row],[Deceduti]]</f>
        <v>26644</v>
      </c>
      <c r="I88" s="3">
        <f t="shared" ref="I88:I89" si="125">(H88-H87)/H87</f>
        <v>9.854457246816252E-3</v>
      </c>
      <c r="J88" s="2">
        <f t="shared" ref="J88:J89" si="126">H88-H87</f>
        <v>260</v>
      </c>
      <c r="K88" s="2">
        <f t="shared" ref="K88:K89" si="127">B88+E88+H88</f>
        <v>197675</v>
      </c>
      <c r="L88" s="4">
        <f t="shared" ref="L88:L89" si="128">(K88-K87)/K87</f>
        <v>1.1896534955029665E-2</v>
      </c>
      <c r="M88" s="13">
        <f t="shared" ref="M88:M89" si="129">K88-K87</f>
        <v>2324</v>
      </c>
      <c r="N88" s="2">
        <f>'Dati GitHub protezione civile'!C64</f>
        <v>21372</v>
      </c>
      <c r="O88" s="2">
        <f>'Dati GitHub protezione civile'!D64</f>
        <v>2009</v>
      </c>
      <c r="P88" s="3">
        <f>Tabella3[[#This Row],[In terapia intensiva]]/Tabella3[[#This Row],[Tot. Positivi]]</f>
        <v>1.8934431637182739E-2</v>
      </c>
      <c r="Q88" s="2">
        <f t="shared" ref="Q88:Q89" si="130">SUM(N88:O88)</f>
        <v>23381</v>
      </c>
      <c r="R88" s="3">
        <f t="shared" ref="R88:R89" si="131">Q88/B88</f>
        <v>0.22036134699301621</v>
      </c>
      <c r="S88" s="2">
        <f>'Dati GitHub protezione civile'!F64</f>
        <v>82722</v>
      </c>
      <c r="T88" s="3">
        <f t="shared" ref="T88:T89" si="132">S88/B88</f>
        <v>0.77963865300698376</v>
      </c>
      <c r="U88" s="3">
        <f>Tabella3[[#This Row],[Tot. Deceduti]]/Tabella3[[#This Row],[Cumulata]]</f>
        <v>0.13478689768559504</v>
      </c>
      <c r="V88" s="3">
        <f>Tabella3[[#This Row],[Tot Guariti]]/Tabella3[[#This Row],[Cumulata]]</f>
        <v>0.32845832806374098</v>
      </c>
      <c r="W88" s="2">
        <f>'Dati GitHub protezione civile'!M64</f>
        <v>1757659</v>
      </c>
      <c r="X88" s="3">
        <f>B88/W88</f>
        <v>6.0366089212981588E-2</v>
      </c>
      <c r="Y88" s="14">
        <v>60483990</v>
      </c>
      <c r="Z88" s="4">
        <f>B88/Y88</f>
        <v>1.7542328143364881E-3</v>
      </c>
    </row>
    <row r="89" spans="1:26" x14ac:dyDescent="0.3">
      <c r="A89" s="12">
        <v>43948</v>
      </c>
      <c r="B89" s="2">
        <f>Tabella2[[#This Row],[Totale positivi]]</f>
        <v>105813</v>
      </c>
      <c r="C89" s="3">
        <f t="shared" si="122"/>
        <v>-2.7331932179108977E-3</v>
      </c>
      <c r="D89" s="2">
        <f t="shared" si="123"/>
        <v>-290</v>
      </c>
      <c r="E89" s="2">
        <f>Tabella2[[#This Row],[Guariti]]</f>
        <v>66624</v>
      </c>
      <c r="F89" s="3">
        <f t="shared" si="124"/>
        <v>2.6121241991128634E-2</v>
      </c>
      <c r="G89" s="2">
        <f>Tabella3[[#This Row],[Tot Guariti]]-E88</f>
        <v>1696</v>
      </c>
      <c r="H89" s="2">
        <f>Tabella2[[#This Row],[Deceduti]]</f>
        <v>26977</v>
      </c>
      <c r="I89" s="3">
        <f t="shared" si="125"/>
        <v>1.249812340489416E-2</v>
      </c>
      <c r="J89" s="2">
        <f t="shared" si="126"/>
        <v>333</v>
      </c>
      <c r="K89" s="2">
        <f t="shared" si="127"/>
        <v>199414</v>
      </c>
      <c r="L89" s="4">
        <f t="shared" si="128"/>
        <v>8.7972682433286962E-3</v>
      </c>
      <c r="M89" s="13">
        <f t="shared" si="129"/>
        <v>1739</v>
      </c>
      <c r="N89" s="2">
        <f>'Dati GitHub protezione civile'!C65</f>
        <v>20353</v>
      </c>
      <c r="O89" s="2">
        <f>'Dati GitHub protezione civile'!D65</f>
        <v>1956</v>
      </c>
      <c r="P89" s="3">
        <f>Tabella3[[#This Row],[In terapia intensiva]]/Tabella3[[#This Row],[Tot. Positivi]]</f>
        <v>1.848544129738312E-2</v>
      </c>
      <c r="Q89" s="2">
        <f t="shared" si="130"/>
        <v>22309</v>
      </c>
      <c r="R89" s="3">
        <f t="shared" si="131"/>
        <v>0.21083420751703477</v>
      </c>
      <c r="S89" s="2">
        <f>'Dati GitHub protezione civile'!F65</f>
        <v>83504</v>
      </c>
      <c r="T89" s="3">
        <f t="shared" si="132"/>
        <v>0.78916579248296526</v>
      </c>
      <c r="U89" s="3">
        <f>Tabella3[[#This Row],[Tot. Deceduti]]/Tabella3[[#This Row],[Cumulata]]</f>
        <v>0.13528137442707133</v>
      </c>
      <c r="V89" s="3">
        <f>Tabella3[[#This Row],[Tot Guariti]]/Tabella3[[#This Row],[Cumulata]]</f>
        <v>0.33409890980573081</v>
      </c>
      <c r="W89" s="2">
        <f>'Dati GitHub protezione civile'!M65</f>
        <v>1789662</v>
      </c>
      <c r="X89" s="3">
        <f>B89/W89</f>
        <v>5.9124572125909811E-2</v>
      </c>
      <c r="Y89" s="14">
        <v>60483991</v>
      </c>
      <c r="Z89" s="4">
        <f>B89/Y89</f>
        <v>1.7494381281817201E-3</v>
      </c>
    </row>
    <row r="90" spans="1:26" x14ac:dyDescent="0.3">
      <c r="A90" s="12">
        <v>43949</v>
      </c>
      <c r="B90" s="2">
        <f>Tabella2[[#This Row],[Totale positivi]]</f>
        <v>105205</v>
      </c>
      <c r="C90" s="3">
        <f t="shared" ref="C90" si="133">(B90-B89)/B89</f>
        <v>-5.7459858429493539E-3</v>
      </c>
      <c r="D90" s="2">
        <f t="shared" ref="D90" si="134">B90-B89</f>
        <v>-608</v>
      </c>
      <c r="E90" s="2">
        <f>Tabella2[[#This Row],[Guariti]]</f>
        <v>68941</v>
      </c>
      <c r="F90" s="3">
        <f t="shared" ref="F90" si="135">(E90-E89)/E89</f>
        <v>3.4777257444764648E-2</v>
      </c>
      <c r="G90" s="2">
        <f>Tabella3[[#This Row],[Tot Guariti]]-E89</f>
        <v>2317</v>
      </c>
      <c r="H90" s="2">
        <f>Tabella2[[#This Row],[Deceduti]]</f>
        <v>27359</v>
      </c>
      <c r="I90" s="3">
        <f t="shared" ref="I90" si="136">(H90-H89)/H89</f>
        <v>1.4160210549727546E-2</v>
      </c>
      <c r="J90" s="2">
        <f t="shared" ref="J90" si="137">H90-H89</f>
        <v>382</v>
      </c>
      <c r="K90" s="2">
        <f t="shared" ref="K90" si="138">B90+E90+H90</f>
        <v>201505</v>
      </c>
      <c r="L90" s="4">
        <f t="shared" ref="L90" si="139">(K90-K89)/K89</f>
        <v>1.0485723168884832E-2</v>
      </c>
      <c r="M90" s="13">
        <f t="shared" ref="M90" si="140">K90-K89</f>
        <v>2091</v>
      </c>
      <c r="N90" s="2">
        <f>'Dati GitHub protezione civile'!C66</f>
        <v>19723</v>
      </c>
      <c r="O90" s="2">
        <f>'Dati GitHub protezione civile'!D66</f>
        <v>1863</v>
      </c>
      <c r="P90" s="3">
        <f>Tabella3[[#This Row],[In terapia intensiva]]/Tabella3[[#This Row],[Tot. Positivi]]</f>
        <v>1.7708283826814313E-2</v>
      </c>
      <c r="Q90" s="2">
        <f t="shared" ref="Q90" si="141">SUM(N90:O90)</f>
        <v>21586</v>
      </c>
      <c r="R90" s="3">
        <f t="shared" ref="R90" si="142">Q90/B90</f>
        <v>0.20518036215008792</v>
      </c>
      <c r="S90" s="2">
        <f>'Dati GitHub protezione civile'!F66</f>
        <v>83619</v>
      </c>
      <c r="T90" s="3">
        <f t="shared" ref="T90" si="143">S90/B90</f>
        <v>0.79481963784991205</v>
      </c>
      <c r="U90" s="3">
        <f>Tabella3[[#This Row],[Tot. Deceduti]]/Tabella3[[#This Row],[Cumulata]]</f>
        <v>0.13577330587330338</v>
      </c>
      <c r="V90" s="3">
        <f>Tabella3[[#This Row],[Tot Guariti]]/Tabella3[[#This Row],[Cumulata]]</f>
        <v>0.34213046822659487</v>
      </c>
      <c r="W90" s="2">
        <f>'Dati GitHub protezione civile'!M66</f>
        <v>1846934</v>
      </c>
      <c r="X90" s="3">
        <f>B90/W90</f>
        <v>5.6961970487304905E-2</v>
      </c>
      <c r="Y90" s="14">
        <v>60483992</v>
      </c>
      <c r="Z90" s="4">
        <f>B90/Y90</f>
        <v>1.7393858527062829E-3</v>
      </c>
    </row>
    <row r="91" spans="1:26" x14ac:dyDescent="0.3">
      <c r="A91" s="12">
        <v>43950</v>
      </c>
      <c r="B91" s="2">
        <f>Tabella2[[#This Row],[Totale positivi]]</f>
        <v>104657</v>
      </c>
      <c r="C91" s="3">
        <f t="shared" ref="C91" si="144">(B91-B90)/B90</f>
        <v>-5.2088779050425364E-3</v>
      </c>
      <c r="D91" s="2">
        <f t="shared" ref="D91" si="145">B91-B90</f>
        <v>-548</v>
      </c>
      <c r="E91" s="2">
        <f>Tabella2[[#This Row],[Guariti]]</f>
        <v>71252</v>
      </c>
      <c r="F91" s="3">
        <f t="shared" ref="F91" si="146">(E91-E90)/E90</f>
        <v>3.3521416863695044E-2</v>
      </c>
      <c r="G91" s="2">
        <f>Tabella3[[#This Row],[Tot Guariti]]-E90</f>
        <v>2311</v>
      </c>
      <c r="H91" s="2">
        <f>Tabella2[[#This Row],[Deceduti]]</f>
        <v>27682</v>
      </c>
      <c r="I91" s="3">
        <f t="shared" ref="I91" si="147">(H91-H90)/H90</f>
        <v>1.1805987060930589E-2</v>
      </c>
      <c r="J91" s="2">
        <f t="shared" ref="J91" si="148">H91-H90</f>
        <v>323</v>
      </c>
      <c r="K91" s="2">
        <f t="shared" ref="K91" si="149">B91+E91+H91</f>
        <v>203591</v>
      </c>
      <c r="L91" s="4">
        <f t="shared" ref="L91" si="150">(K91-K90)/K90</f>
        <v>1.0352100444157714E-2</v>
      </c>
      <c r="M91" s="13">
        <f t="shared" ref="M91" si="151">K91-K90</f>
        <v>2086</v>
      </c>
      <c r="N91" s="2">
        <f>'Dati GitHub protezione civile'!C67</f>
        <v>19210</v>
      </c>
      <c r="O91" s="2">
        <f>'Dati GitHub protezione civile'!D67</f>
        <v>1795</v>
      </c>
      <c r="P91" s="3">
        <f>Tabella3[[#This Row],[In terapia intensiva]]/Tabella3[[#This Row],[Tot. Positivi]]</f>
        <v>1.7151265562743056E-2</v>
      </c>
      <c r="Q91" s="2">
        <f t="shared" ref="Q91" si="152">SUM(N91:O91)</f>
        <v>21005</v>
      </c>
      <c r="R91" s="3">
        <f t="shared" ref="R91" si="153">Q91/B91</f>
        <v>0.20070324966318545</v>
      </c>
      <c r="S91" s="2">
        <f>'Dati GitHub protezione civile'!F67</f>
        <v>83652</v>
      </c>
      <c r="T91" s="3">
        <f t="shared" ref="T91" si="154">S91/B91</f>
        <v>0.79929675033681458</v>
      </c>
      <c r="U91" s="3">
        <f>Tabella3[[#This Row],[Tot. Deceduti]]/Tabella3[[#This Row],[Cumulata]]</f>
        <v>0.13596868230913942</v>
      </c>
      <c r="V91" s="3">
        <f>Tabella3[[#This Row],[Tot Guariti]]/Tabella3[[#This Row],[Cumulata]]</f>
        <v>0.34997617772887801</v>
      </c>
      <c r="W91" s="2">
        <f>'Dati GitHub protezione civile'!M67</f>
        <v>1910761</v>
      </c>
      <c r="X91" s="3">
        <f>B91/W91</f>
        <v>5.4772417900511891E-2</v>
      </c>
      <c r="Y91" s="14">
        <v>60483993</v>
      </c>
      <c r="Z91" s="4">
        <f>B91/Y91</f>
        <v>1.7303255755617855E-3</v>
      </c>
    </row>
    <row r="92" spans="1:26" x14ac:dyDescent="0.3">
      <c r="A92" s="12">
        <v>43951</v>
      </c>
      <c r="B92" s="2">
        <f>Tabella2[[#This Row],[Totale positivi]]</f>
        <v>101551</v>
      </c>
      <c r="C92" s="3">
        <f t="shared" ref="C92" si="155">(B92-B91)/B91</f>
        <v>-2.9677900188233946E-2</v>
      </c>
      <c r="D92" s="2">
        <f t="shared" ref="D92" si="156">B92-B91</f>
        <v>-3106</v>
      </c>
      <c r="E92" s="2">
        <f>Tabella2[[#This Row],[Guariti]]</f>
        <v>75945</v>
      </c>
      <c r="F92" s="3">
        <f t="shared" ref="F92" si="157">(E92-E91)/E91</f>
        <v>6.586481782967496E-2</v>
      </c>
      <c r="G92" s="2">
        <f>Tabella3[[#This Row],[Tot Guariti]]-E91</f>
        <v>4693</v>
      </c>
      <c r="H92" s="2">
        <f>Tabella2[[#This Row],[Deceduti]]</f>
        <v>27967</v>
      </c>
      <c r="I92" s="3">
        <f t="shared" ref="I92" si="158">(H92-H91)/H91</f>
        <v>1.0295498880138719E-2</v>
      </c>
      <c r="J92" s="2">
        <f t="shared" ref="J92" si="159">H92-H91</f>
        <v>285</v>
      </c>
      <c r="K92" s="2">
        <f t="shared" ref="K92" si="160">B92+E92+H92</f>
        <v>205463</v>
      </c>
      <c r="L92" s="4">
        <f t="shared" ref="L92" si="161">(K92-K91)/K91</f>
        <v>9.1949054722458255E-3</v>
      </c>
      <c r="M92" s="13">
        <f t="shared" ref="M92" si="162">K92-K91</f>
        <v>1872</v>
      </c>
      <c r="N92" s="2">
        <f>'Dati GitHub protezione civile'!C68</f>
        <v>18149</v>
      </c>
      <c r="O92" s="2">
        <f>'Dati GitHub protezione civile'!D68</f>
        <v>1694</v>
      </c>
      <c r="P92" s="3">
        <f>Tabella3[[#This Row],[In terapia intensiva]]/Tabella3[[#This Row],[Tot. Positivi]]</f>
        <v>1.6681273448808973E-2</v>
      </c>
      <c r="Q92" s="2">
        <f t="shared" ref="Q92" si="163">SUM(N92:O92)</f>
        <v>19843</v>
      </c>
      <c r="R92" s="3">
        <f t="shared" ref="R92" si="164">Q92/B92</f>
        <v>0.19539935598861655</v>
      </c>
      <c r="S92" s="2">
        <f>'Dati GitHub protezione civile'!F68</f>
        <v>81708</v>
      </c>
      <c r="T92" s="3">
        <f t="shared" ref="T92" si="165">S92/B92</f>
        <v>0.80460064401138343</v>
      </c>
      <c r="U92" s="3">
        <f>Tabella3[[#This Row],[Tot. Deceduti]]/Tabella3[[#This Row],[Cumulata]]</f>
        <v>0.13611696509833887</v>
      </c>
      <c r="V92" s="3">
        <f>Tabella3[[#This Row],[Tot Guariti]]/Tabella3[[#This Row],[Cumulata]]</f>
        <v>0.36962859492950068</v>
      </c>
      <c r="W92" s="2">
        <f>'Dati GitHub protezione civile'!M68</f>
        <v>1979217</v>
      </c>
      <c r="X92" s="3">
        <f>B92/W92</f>
        <v>5.1308674086772699E-2</v>
      </c>
      <c r="Y92" s="14">
        <v>60483994</v>
      </c>
      <c r="Z92" s="4">
        <f>B92/Y92</f>
        <v>1.678973118078148E-3</v>
      </c>
    </row>
    <row r="93" spans="1:26" x14ac:dyDescent="0.3">
      <c r="A93" s="12">
        <v>43952</v>
      </c>
      <c r="B93" s="2">
        <f>Tabella2[[#This Row],[Totale positivi]]</f>
        <v>100943</v>
      </c>
      <c r="C93" s="3">
        <f t="shared" ref="C93" si="166">(B93-B92)/B92</f>
        <v>-5.9871394668688637E-3</v>
      </c>
      <c r="D93" s="2">
        <f t="shared" ref="D93" si="167">B93-B92</f>
        <v>-608</v>
      </c>
      <c r="E93" s="2">
        <f>Tabella2[[#This Row],[Guariti]]</f>
        <v>78249</v>
      </c>
      <c r="F93" s="3">
        <f t="shared" ref="F93" si="168">(E93-E92)/E92</f>
        <v>3.0337744420304166E-2</v>
      </c>
      <c r="G93" s="2">
        <f>Tabella3[[#This Row],[Tot Guariti]]-E92</f>
        <v>2304</v>
      </c>
      <c r="H93" s="2">
        <f>Tabella2[[#This Row],[Deceduti]]</f>
        <v>28236</v>
      </c>
      <c r="I93" s="3">
        <f t="shared" ref="I93" si="169">(H93-H92)/H92</f>
        <v>9.6184789215861544E-3</v>
      </c>
      <c r="J93" s="2">
        <f t="shared" ref="J93" si="170">H93-H92</f>
        <v>269</v>
      </c>
      <c r="K93" s="2">
        <f t="shared" ref="K93" si="171">B93+E93+H93</f>
        <v>207428</v>
      </c>
      <c r="L93" s="4">
        <f t="shared" ref="L93" si="172">(K93-K92)/K92</f>
        <v>9.56376573884349E-3</v>
      </c>
      <c r="M93" s="13">
        <f t="shared" ref="M93" si="173">K93-K92</f>
        <v>1965</v>
      </c>
      <c r="N93" s="2">
        <f>'Dati GitHub protezione civile'!C69</f>
        <v>17569</v>
      </c>
      <c r="O93" s="2">
        <f>'Dati GitHub protezione civile'!D69</f>
        <v>1578</v>
      </c>
      <c r="P93" s="3">
        <f>Tabella3[[#This Row],[In terapia intensiva]]/Tabella3[[#This Row],[Tot. Positivi]]</f>
        <v>1.5632584726033506E-2</v>
      </c>
      <c r="Q93" s="2">
        <f t="shared" ref="Q93" si="174">SUM(N93:O93)</f>
        <v>19147</v>
      </c>
      <c r="R93" s="3">
        <f t="shared" ref="R93" si="175">Q93/B93</f>
        <v>0.18968130529110488</v>
      </c>
      <c r="S93" s="2">
        <f>'Dati GitHub protezione civile'!F69</f>
        <v>81796</v>
      </c>
      <c r="T93" s="3">
        <f t="shared" ref="T93" si="176">S93/B93</f>
        <v>0.81031869470889517</v>
      </c>
      <c r="U93" s="3">
        <f>Tabella3[[#This Row],[Tot. Deceduti]]/Tabella3[[#This Row],[Cumulata]]</f>
        <v>0.13612434194033593</v>
      </c>
      <c r="V93" s="3">
        <f>Tabella3[[#This Row],[Tot Guariti]]/Tabella3[[#This Row],[Cumulata]]</f>
        <v>0.37723451028790711</v>
      </c>
      <c r="W93" s="2">
        <f>'Dati GitHub protezione civile'!M69</f>
        <v>2053425</v>
      </c>
      <c r="X93" s="3">
        <f>B93/W93</f>
        <v>4.915835737852612E-2</v>
      </c>
      <c r="Y93" s="14">
        <v>60483995</v>
      </c>
      <c r="Z93" s="4">
        <f>B93/Y93</f>
        <v>1.668920844266322E-3</v>
      </c>
    </row>
    <row r="94" spans="1:26" x14ac:dyDescent="0.3">
      <c r="A94" s="12">
        <v>43953</v>
      </c>
      <c r="B94" s="2">
        <f>Tabella2[[#This Row],[Totale positivi]]</f>
        <v>100704</v>
      </c>
      <c r="C94" s="3">
        <f t="shared" ref="C94:C96" si="177">(B94-B93)/B93</f>
        <v>-2.3676728450709806E-3</v>
      </c>
      <c r="D94" s="2">
        <f t="shared" ref="D94:D96" si="178">B94-B93</f>
        <v>-239</v>
      </c>
      <c r="E94" s="2">
        <f>Tabella2[[#This Row],[Guariti]]</f>
        <v>79914</v>
      </c>
      <c r="F94" s="3">
        <f t="shared" ref="F94:F96" si="179">(E94-E93)/E93</f>
        <v>2.1278227197791665E-2</v>
      </c>
      <c r="G94" s="2">
        <f>Tabella3[[#This Row],[Tot Guariti]]-E93</f>
        <v>1665</v>
      </c>
      <c r="H94" s="2">
        <f>Tabella2[[#This Row],[Deceduti]]</f>
        <v>28710</v>
      </c>
      <c r="I94" s="3">
        <f t="shared" ref="I94:I96" si="180">(H94-H93)/H93</f>
        <v>1.6787080322991924E-2</v>
      </c>
      <c r="J94" s="2">
        <f t="shared" ref="J94:J96" si="181">H94-H93</f>
        <v>474</v>
      </c>
      <c r="K94" s="2">
        <f t="shared" ref="K94:K96" si="182">B94+E94+H94</f>
        <v>209328</v>
      </c>
      <c r="L94" s="4">
        <f t="shared" ref="L94:L96" si="183">(K94-K93)/K93</f>
        <v>9.159804847947239E-3</v>
      </c>
      <c r="M94" s="13">
        <f t="shared" ref="M94:M96" si="184">K94-K93</f>
        <v>1900</v>
      </c>
      <c r="N94" s="2">
        <f>'Dati GitHub protezione civile'!C70</f>
        <v>17357</v>
      </c>
      <c r="O94" s="2">
        <f>'Dati GitHub protezione civile'!D70</f>
        <v>1539</v>
      </c>
      <c r="P94" s="3">
        <f>Tabella3[[#This Row],[In terapia intensiva]]/Tabella3[[#This Row],[Tot. Positivi]]</f>
        <v>1.5282411820781697E-2</v>
      </c>
      <c r="Q94" s="2">
        <f t="shared" ref="Q94:Q96" si="185">SUM(N94:O94)</f>
        <v>18896</v>
      </c>
      <c r="R94" s="3">
        <f t="shared" ref="R94:R96" si="186">Q94/B94</f>
        <v>0.18763902129011759</v>
      </c>
      <c r="S94" s="2">
        <f>'Dati GitHub protezione civile'!F70</f>
        <v>81808</v>
      </c>
      <c r="T94" s="3">
        <f t="shared" ref="T94:T96" si="187">S94/B94</f>
        <v>0.81236097870988244</v>
      </c>
      <c r="U94" s="3">
        <f>Tabella3[[#This Row],[Tot. Deceduti]]/Tabella3[[#This Row],[Cumulata]]</f>
        <v>0.13715317587709241</v>
      </c>
      <c r="V94" s="3">
        <f>Tabella3[[#This Row],[Tot Guariti]]/Tabella3[[#This Row],[Cumulata]]</f>
        <v>0.38176450355423069</v>
      </c>
      <c r="W94" s="2">
        <f>'Dati GitHub protezione civile'!M70</f>
        <v>2108837</v>
      </c>
      <c r="X94" s="3">
        <f>B94/W94</f>
        <v>4.7753335132113106E-2</v>
      </c>
      <c r="Y94" s="14">
        <v>60483996</v>
      </c>
      <c r="Z94" s="4">
        <f>B94/Y94</f>
        <v>1.6649693581753428E-3</v>
      </c>
    </row>
    <row r="95" spans="1:26" x14ac:dyDescent="0.3">
      <c r="A95" s="12">
        <v>43954</v>
      </c>
      <c r="B95" s="2">
        <f>Tabella2[[#This Row],[Totale positivi]]</f>
        <v>100179</v>
      </c>
      <c r="C95" s="3">
        <f t="shared" si="177"/>
        <v>-5.2132983794089607E-3</v>
      </c>
      <c r="D95" s="2">
        <f t="shared" si="178"/>
        <v>-525</v>
      </c>
      <c r="E95" s="2">
        <f>Tabella2[[#This Row],[Guariti]]</f>
        <v>81654</v>
      </c>
      <c r="F95" s="3">
        <f t="shared" si="179"/>
        <v>2.1773406411892786E-2</v>
      </c>
      <c r="G95" s="2">
        <f>Tabella3[[#This Row],[Tot Guariti]]-E94</f>
        <v>1740</v>
      </c>
      <c r="H95" s="2">
        <f>Tabella2[[#This Row],[Deceduti]]</f>
        <v>28884</v>
      </c>
      <c r="I95" s="3">
        <f t="shared" si="180"/>
        <v>6.0606060606060606E-3</v>
      </c>
      <c r="J95" s="2">
        <f t="shared" si="181"/>
        <v>174</v>
      </c>
      <c r="K95" s="2">
        <f t="shared" si="182"/>
        <v>210717</v>
      </c>
      <c r="L95" s="4">
        <f t="shared" si="183"/>
        <v>6.6355193762898416E-3</v>
      </c>
      <c r="M95" s="13">
        <f t="shared" si="184"/>
        <v>1389</v>
      </c>
      <c r="N95" s="2">
        <f>'Dati GitHub protezione civile'!C71</f>
        <v>17242</v>
      </c>
      <c r="O95" s="2">
        <f>'Dati GitHub protezione civile'!D71</f>
        <v>1501</v>
      </c>
      <c r="P95" s="3">
        <f>Tabella3[[#This Row],[In terapia intensiva]]/Tabella3[[#This Row],[Tot. Positivi]]</f>
        <v>1.4983180107607384E-2</v>
      </c>
      <c r="Q95" s="2">
        <f t="shared" si="185"/>
        <v>18743</v>
      </c>
      <c r="R95" s="3">
        <f t="shared" si="186"/>
        <v>0.18709509977140917</v>
      </c>
      <c r="S95" s="2">
        <f>'Dati GitHub protezione civile'!F71</f>
        <v>81436</v>
      </c>
      <c r="T95" s="3">
        <f t="shared" si="187"/>
        <v>0.81290490022859085</v>
      </c>
      <c r="U95" s="3">
        <f>Tabella3[[#This Row],[Tot. Deceduti]]/Tabella3[[#This Row],[Cumulata]]</f>
        <v>0.1370748444596307</v>
      </c>
      <c r="V95" s="3">
        <f>Tabella3[[#This Row],[Tot Guariti]]/Tabella3[[#This Row],[Cumulata]]</f>
        <v>0.38750551687808765</v>
      </c>
      <c r="W95" s="2">
        <f>'Dati GitHub protezione civile'!M71</f>
        <v>2153772</v>
      </c>
      <c r="X95" s="3">
        <f>B95/W95</f>
        <v>4.6513279957209955E-2</v>
      </c>
      <c r="Y95" s="14">
        <v>60483997</v>
      </c>
      <c r="Z95" s="4">
        <f>B95/Y95</f>
        <v>1.6562893487346744E-3</v>
      </c>
    </row>
    <row r="96" spans="1:26" x14ac:dyDescent="0.3">
      <c r="A96" s="12">
        <v>43955</v>
      </c>
      <c r="B96" s="2">
        <f>Tabella2[[#This Row],[Totale positivi]]</f>
        <v>99980</v>
      </c>
      <c r="C96" s="3">
        <f t="shared" si="177"/>
        <v>-1.9864442647660688E-3</v>
      </c>
      <c r="D96" s="2">
        <f t="shared" si="178"/>
        <v>-199</v>
      </c>
      <c r="E96" s="2">
        <f>Tabella2[[#This Row],[Guariti]]</f>
        <v>82879</v>
      </c>
      <c r="F96" s="3">
        <f t="shared" si="179"/>
        <v>1.5002326891517868E-2</v>
      </c>
      <c r="G96" s="2">
        <f>Tabella3[[#This Row],[Tot Guariti]]-E95</f>
        <v>1225</v>
      </c>
      <c r="H96" s="2">
        <f>Tabella2[[#This Row],[Deceduti]]</f>
        <v>29079</v>
      </c>
      <c r="I96" s="3">
        <f t="shared" si="180"/>
        <v>6.7511425010386376E-3</v>
      </c>
      <c r="J96" s="2">
        <f t="shared" si="181"/>
        <v>195</v>
      </c>
      <c r="K96" s="2">
        <f t="shared" si="182"/>
        <v>211938</v>
      </c>
      <c r="L96" s="4">
        <f t="shared" si="183"/>
        <v>5.7945016301484929E-3</v>
      </c>
      <c r="M96" s="13">
        <f t="shared" si="184"/>
        <v>1221</v>
      </c>
      <c r="N96" s="2">
        <f>'Dati GitHub protezione civile'!C72</f>
        <v>16823</v>
      </c>
      <c r="O96" s="2">
        <f>'Dati GitHub protezione civile'!D72</f>
        <v>1479</v>
      </c>
      <c r="P96" s="3">
        <f>Tabella3[[#This Row],[In terapia intensiva]]/Tabella3[[#This Row],[Tot. Positivi]]</f>
        <v>1.4792958591718343E-2</v>
      </c>
      <c r="Q96" s="2">
        <f t="shared" si="185"/>
        <v>18302</v>
      </c>
      <c r="R96" s="3">
        <f t="shared" si="186"/>
        <v>0.18305661132226445</v>
      </c>
      <c r="S96" s="2">
        <f>'Dati GitHub protezione civile'!F72</f>
        <v>81678</v>
      </c>
      <c r="T96" s="3">
        <f t="shared" si="187"/>
        <v>0.81694338867773553</v>
      </c>
      <c r="U96" s="3">
        <f>Tabella3[[#This Row],[Tot. Deceduti]]/Tabella3[[#This Row],[Cumulata]]</f>
        <v>0.13720522039464372</v>
      </c>
      <c r="V96" s="3">
        <f>Tabella3[[#This Row],[Tot Guariti]]/Tabella3[[#This Row],[Cumulata]]</f>
        <v>0.39105304381470052</v>
      </c>
      <c r="W96" s="2">
        <f>'Dati GitHub protezione civile'!M72</f>
        <v>2191403</v>
      </c>
      <c r="X96" s="3">
        <f>B96/W96</f>
        <v>4.5623739677275246E-2</v>
      </c>
      <c r="Y96" s="14">
        <v>60483998</v>
      </c>
      <c r="Z96" s="4">
        <f>B96/Y96</f>
        <v>1.6529991949275574E-3</v>
      </c>
    </row>
    <row r="97" spans="1:26" x14ac:dyDescent="0.3">
      <c r="A97" s="12">
        <v>43956</v>
      </c>
      <c r="B97" s="2">
        <f>Tabella2[[#This Row],[Totale positivi]]</f>
        <v>98467</v>
      </c>
      <c r="C97" s="3">
        <f t="shared" ref="C97:C101" si="188">(B97-B96)/B96</f>
        <v>-1.5133026605321065E-2</v>
      </c>
      <c r="D97" s="2">
        <f t="shared" ref="D97:D101" si="189">B97-B96</f>
        <v>-1513</v>
      </c>
      <c r="E97" s="2">
        <f>Tabella2[[#This Row],[Guariti]]</f>
        <v>85231</v>
      </c>
      <c r="F97" s="3">
        <f t="shared" ref="F97:F101" si="190">(E97-E96)/E96</f>
        <v>2.8378720785723767E-2</v>
      </c>
      <c r="G97" s="2">
        <f>Tabella3[[#This Row],[Tot Guariti]]-E96</f>
        <v>2352</v>
      </c>
      <c r="H97" s="2">
        <f>Tabella2[[#This Row],[Deceduti]]</f>
        <v>29315</v>
      </c>
      <c r="I97" s="3">
        <f t="shared" ref="I97:I101" si="191">(H97-H96)/H96</f>
        <v>8.1158224148010598E-3</v>
      </c>
      <c r="J97" s="2">
        <f t="shared" ref="J97:J101" si="192">H97-H96</f>
        <v>236</v>
      </c>
      <c r="K97" s="2">
        <f t="shared" ref="K97:K101" si="193">B97+E97+H97</f>
        <v>213013</v>
      </c>
      <c r="L97" s="4">
        <f t="shared" ref="L97:L101" si="194">(K97-K96)/K96</f>
        <v>5.0722381073710233E-3</v>
      </c>
      <c r="M97" s="13">
        <f t="shared" ref="M97:M101" si="195">K97-K96</f>
        <v>1075</v>
      </c>
      <c r="N97" s="2">
        <f>'Dati GitHub protezione civile'!C73</f>
        <v>16270</v>
      </c>
      <c r="O97" s="2">
        <f>'Dati GitHub protezione civile'!D73</f>
        <v>1427</v>
      </c>
      <c r="P97" s="3">
        <f>Tabella3[[#This Row],[In terapia intensiva]]/Tabella3[[#This Row],[Tot. Positivi]]</f>
        <v>1.4492164887728884E-2</v>
      </c>
      <c r="Q97" s="2">
        <f t="shared" ref="Q97:Q101" si="196">SUM(N97:O97)</f>
        <v>17697</v>
      </c>
      <c r="R97" s="3">
        <f t="shared" ref="R97:R101" si="197">Q97/B97</f>
        <v>0.17972518711852703</v>
      </c>
      <c r="S97" s="2">
        <f>'Dati GitHub protezione civile'!F73</f>
        <v>80770</v>
      </c>
      <c r="T97" s="3">
        <f t="shared" ref="T97:T101" si="198">S97/B97</f>
        <v>0.82027481288147297</v>
      </c>
      <c r="U97" s="3">
        <f>Tabella3[[#This Row],[Tot. Deceduti]]/Tabella3[[#This Row],[Cumulata]]</f>
        <v>0.13762070859525005</v>
      </c>
      <c r="V97" s="3">
        <f>Tabella3[[#This Row],[Tot Guariti]]/Tabella3[[#This Row],[Cumulata]]</f>
        <v>0.40012111936830147</v>
      </c>
      <c r="W97" s="2">
        <f>'Dati GitHub protezione civile'!M73</f>
        <v>2246666</v>
      </c>
      <c r="X97" s="3">
        <f>B97/W97</f>
        <v>4.3828054548384142E-2</v>
      </c>
      <c r="Y97" s="14">
        <v>60483999</v>
      </c>
      <c r="Z97" s="4">
        <f>B97/Y97</f>
        <v>1.6279842872161943E-3</v>
      </c>
    </row>
    <row r="98" spans="1:26" x14ac:dyDescent="0.3">
      <c r="A98" s="12">
        <v>43957</v>
      </c>
      <c r="B98" s="2">
        <f>Tabella2[[#This Row],[Totale positivi]]</f>
        <v>91528</v>
      </c>
      <c r="C98" s="3">
        <f t="shared" si="188"/>
        <v>-7.0470309850000509E-2</v>
      </c>
      <c r="D98" s="2">
        <f t="shared" si="189"/>
        <v>-6939</v>
      </c>
      <c r="E98" s="2">
        <f>Tabella2[[#This Row],[Guariti]]</f>
        <v>93245</v>
      </c>
      <c r="F98" s="3">
        <f t="shared" si="190"/>
        <v>9.4026821227018345E-2</v>
      </c>
      <c r="G98" s="2">
        <f>Tabella3[[#This Row],[Tot Guariti]]-E97</f>
        <v>8014</v>
      </c>
      <c r="H98" s="2">
        <f>Tabella2[[#This Row],[Deceduti]]</f>
        <v>29684</v>
      </c>
      <c r="I98" s="3">
        <f t="shared" si="191"/>
        <v>1.2587412587412588E-2</v>
      </c>
      <c r="J98" s="2">
        <f t="shared" si="192"/>
        <v>369</v>
      </c>
      <c r="K98" s="2">
        <f t="shared" si="193"/>
        <v>214457</v>
      </c>
      <c r="L98" s="4">
        <f t="shared" si="194"/>
        <v>6.7789289855548721E-3</v>
      </c>
      <c r="M98" s="13">
        <f t="shared" si="195"/>
        <v>1444</v>
      </c>
      <c r="N98" s="2">
        <f>'Dati GitHub protezione civile'!C74</f>
        <v>15769</v>
      </c>
      <c r="O98" s="2">
        <f>'Dati GitHub protezione civile'!D74</f>
        <v>1333</v>
      </c>
      <c r="P98" s="3">
        <f>Tabella3[[#This Row],[In terapia intensiva]]/Tabella3[[#This Row],[Tot. Positivi]]</f>
        <v>1.4563849313871165E-2</v>
      </c>
      <c r="Q98" s="2">
        <f t="shared" si="196"/>
        <v>17102</v>
      </c>
      <c r="R98" s="3">
        <f t="shared" si="197"/>
        <v>0.18684992570579495</v>
      </c>
      <c r="S98" s="2">
        <f>'Dati GitHub protezione civile'!F74</f>
        <v>74426</v>
      </c>
      <c r="T98" s="3">
        <f t="shared" si="198"/>
        <v>0.81315007429420505</v>
      </c>
      <c r="U98" s="3">
        <f>Tabella3[[#This Row],[Tot. Deceduti]]/Tabella3[[#This Row],[Cumulata]]</f>
        <v>0.13841469385471214</v>
      </c>
      <c r="V98" s="3">
        <f>Tabella3[[#This Row],[Tot Guariti]]/Tabella3[[#This Row],[Cumulata]]</f>
        <v>0.43479578656793672</v>
      </c>
      <c r="W98" s="2">
        <f>'Dati GitHub protezione civile'!M74</f>
        <v>2310929</v>
      </c>
      <c r="X98" s="3">
        <f>B98/W98</f>
        <v>3.960658246099296E-2</v>
      </c>
      <c r="Y98" s="14">
        <v>60484000</v>
      </c>
      <c r="Z98" s="4">
        <f>B98/Y98</f>
        <v>1.5132597050459627E-3</v>
      </c>
    </row>
    <row r="99" spans="1:26" x14ac:dyDescent="0.3">
      <c r="A99" s="12">
        <v>43958</v>
      </c>
      <c r="B99" s="2">
        <f>Tabella2[[#This Row],[Totale positivi]]</f>
        <v>89624</v>
      </c>
      <c r="C99" s="3">
        <f t="shared" si="188"/>
        <v>-2.0802377414561663E-2</v>
      </c>
      <c r="D99" s="2">
        <f t="shared" si="189"/>
        <v>-1904</v>
      </c>
      <c r="E99" s="2">
        <f>Tabella2[[#This Row],[Guariti]]</f>
        <v>96276</v>
      </c>
      <c r="F99" s="3">
        <f t="shared" si="190"/>
        <v>3.2505764384149281E-2</v>
      </c>
      <c r="G99" s="2">
        <f>Tabella3[[#This Row],[Tot Guariti]]-E98</f>
        <v>3031</v>
      </c>
      <c r="H99" s="2">
        <f>Tabella2[[#This Row],[Deceduti]]</f>
        <v>29958</v>
      </c>
      <c r="I99" s="3">
        <f t="shared" si="191"/>
        <v>9.2305619188788567E-3</v>
      </c>
      <c r="J99" s="2">
        <f t="shared" si="192"/>
        <v>274</v>
      </c>
      <c r="K99" s="2">
        <f t="shared" si="193"/>
        <v>215858</v>
      </c>
      <c r="L99" s="4">
        <f t="shared" si="194"/>
        <v>6.5327781326792785E-3</v>
      </c>
      <c r="M99" s="13">
        <f t="shared" si="195"/>
        <v>1401</v>
      </c>
      <c r="N99" s="2">
        <f>'Dati GitHub protezione civile'!C75</f>
        <v>15174</v>
      </c>
      <c r="O99" s="2">
        <f>'Dati GitHub protezione civile'!D75</f>
        <v>1311</v>
      </c>
      <c r="P99" s="3">
        <f>Tabella3[[#This Row],[In terapia intensiva]]/Tabella3[[#This Row],[Tot. Positivi]]</f>
        <v>1.4627778273676693E-2</v>
      </c>
      <c r="Q99" s="2">
        <f t="shared" si="196"/>
        <v>16485</v>
      </c>
      <c r="R99" s="3">
        <f t="shared" si="197"/>
        <v>0.18393510666785681</v>
      </c>
      <c r="S99" s="2">
        <f>'Dati GitHub protezione civile'!F75</f>
        <v>73139</v>
      </c>
      <c r="T99" s="3">
        <f t="shared" si="198"/>
        <v>0.81606489333214316</v>
      </c>
      <c r="U99" s="3">
        <f>Tabella3[[#This Row],[Tot. Deceduti]]/Tabella3[[#This Row],[Cumulata]]</f>
        <v>0.13878568318060946</v>
      </c>
      <c r="V99" s="3">
        <f>Tabella3[[#This Row],[Tot Guariti]]/Tabella3[[#This Row],[Cumulata]]</f>
        <v>0.44601543607371513</v>
      </c>
      <c r="W99" s="2">
        <f>'Dati GitHub protezione civile'!M75</f>
        <v>2381288</v>
      </c>
      <c r="X99" s="3">
        <f>B99/W99</f>
        <v>3.7636774720235439E-2</v>
      </c>
      <c r="Y99" s="14">
        <v>60484001</v>
      </c>
      <c r="Z99" s="4">
        <f>B99/Y99</f>
        <v>1.4817802810366332E-3</v>
      </c>
    </row>
    <row r="100" spans="1:26" x14ac:dyDescent="0.3">
      <c r="A100" s="12">
        <v>43959</v>
      </c>
      <c r="B100" s="2">
        <f>Tabella2[[#This Row],[Totale positivi]]</f>
        <v>87961</v>
      </c>
      <c r="C100" s="3">
        <f t="shared" si="188"/>
        <v>-1.8555297688119254E-2</v>
      </c>
      <c r="D100" s="2">
        <f t="shared" si="189"/>
        <v>-1663</v>
      </c>
      <c r="E100" s="2">
        <f>Tabella2[[#This Row],[Guariti]]</f>
        <v>99023</v>
      </c>
      <c r="F100" s="3">
        <f t="shared" si="190"/>
        <v>2.8532552245627157E-2</v>
      </c>
      <c r="G100" s="2">
        <f>Tabella3[[#This Row],[Tot Guariti]]-E99</f>
        <v>2747</v>
      </c>
      <c r="H100" s="2">
        <f>Tabella2[[#This Row],[Deceduti]]</f>
        <v>30201</v>
      </c>
      <c r="I100" s="3">
        <f t="shared" si="191"/>
        <v>8.111355898257561E-3</v>
      </c>
      <c r="J100" s="2">
        <f t="shared" si="192"/>
        <v>243</v>
      </c>
      <c r="K100" s="2">
        <f t="shared" si="193"/>
        <v>217185</v>
      </c>
      <c r="L100" s="4">
        <f t="shared" si="194"/>
        <v>6.1475599699802649E-3</v>
      </c>
      <c r="M100" s="13">
        <f t="shared" si="195"/>
        <v>1327</v>
      </c>
      <c r="N100" s="2">
        <f>'Dati GitHub protezione civile'!C76</f>
        <v>14636</v>
      </c>
      <c r="O100" s="2">
        <f>'Dati GitHub protezione civile'!D76</f>
        <v>1168</v>
      </c>
      <c r="P100" s="3">
        <f>Tabella3[[#This Row],[In terapia intensiva]]/Tabella3[[#This Row],[Tot. Positivi]]</f>
        <v>1.3278612112186082E-2</v>
      </c>
      <c r="Q100" s="2">
        <f t="shared" si="196"/>
        <v>15804</v>
      </c>
      <c r="R100" s="3">
        <f t="shared" si="197"/>
        <v>0.17967053580564113</v>
      </c>
      <c r="S100" s="2">
        <f>'Dati GitHub protezione civile'!F76</f>
        <v>72157</v>
      </c>
      <c r="T100" s="3">
        <f t="shared" si="198"/>
        <v>0.82032946419435882</v>
      </c>
      <c r="U100" s="3">
        <f>Tabella3[[#This Row],[Tot. Deceduti]]/Tabella3[[#This Row],[Cumulata]]</f>
        <v>0.1390565646798812</v>
      </c>
      <c r="V100" s="3">
        <f>Tabella3[[#This Row],[Tot Guariti]]/Tabella3[[#This Row],[Cumulata]]</f>
        <v>0.4559384856228561</v>
      </c>
      <c r="W100" s="2">
        <f>'Dati GitHub protezione civile'!M76</f>
        <v>2445063</v>
      </c>
      <c r="X100" s="3">
        <f>B100/W100</f>
        <v>3.5974942158954595E-2</v>
      </c>
      <c r="Y100" s="14">
        <v>60484002</v>
      </c>
      <c r="Z100" s="4">
        <f>B100/Y100</f>
        <v>1.45428538276948E-3</v>
      </c>
    </row>
    <row r="101" spans="1:26" x14ac:dyDescent="0.3">
      <c r="A101" s="12">
        <v>43960</v>
      </c>
      <c r="B101" s="2">
        <f>Tabella2[[#This Row],[Totale positivi]]</f>
        <v>84842</v>
      </c>
      <c r="C101" s="3">
        <f t="shared" si="188"/>
        <v>-3.5458896556428414E-2</v>
      </c>
      <c r="D101" s="2">
        <f t="shared" si="189"/>
        <v>-3119</v>
      </c>
      <c r="E101" s="2">
        <f>Tabella2[[#This Row],[Guariti]]</f>
        <v>103031</v>
      </c>
      <c r="F101" s="3">
        <f t="shared" si="190"/>
        <v>4.0475445098613456E-2</v>
      </c>
      <c r="G101" s="2">
        <f>Tabella3[[#This Row],[Tot Guariti]]-E100</f>
        <v>4008</v>
      </c>
      <c r="H101" s="2">
        <f>Tabella2[[#This Row],[Deceduti]]</f>
        <v>30395</v>
      </c>
      <c r="I101" s="3">
        <f t="shared" si="191"/>
        <v>6.4236283566769308E-3</v>
      </c>
      <c r="J101" s="2">
        <f t="shared" si="192"/>
        <v>194</v>
      </c>
      <c r="K101" s="2">
        <f t="shared" si="193"/>
        <v>218268</v>
      </c>
      <c r="L101" s="4">
        <f t="shared" si="194"/>
        <v>4.9865322190759034E-3</v>
      </c>
      <c r="M101" s="13">
        <f t="shared" si="195"/>
        <v>1083</v>
      </c>
      <c r="N101" s="2">
        <f>'Dati GitHub protezione civile'!C77</f>
        <v>13834</v>
      </c>
      <c r="O101" s="2">
        <f>'Dati GitHub protezione civile'!D77</f>
        <v>1034</v>
      </c>
      <c r="P101" s="3">
        <f>Tabella3[[#This Row],[In terapia intensiva]]/Tabella3[[#This Row],[Tot. Positivi]]</f>
        <v>1.2187360033945452E-2</v>
      </c>
      <c r="Q101" s="2">
        <f t="shared" si="196"/>
        <v>14868</v>
      </c>
      <c r="R101" s="3">
        <f t="shared" si="197"/>
        <v>0.17524339360222532</v>
      </c>
      <c r="S101" s="2">
        <f>'Dati GitHub protezione civile'!F77</f>
        <v>69974</v>
      </c>
      <c r="T101" s="3">
        <f t="shared" si="198"/>
        <v>0.82475660639777471</v>
      </c>
      <c r="U101" s="3">
        <f>Tabella3[[#This Row],[Tot. Deceduti]]/Tabella3[[#This Row],[Cumulata]]</f>
        <v>0.13925541077940881</v>
      </c>
      <c r="V101" s="3">
        <f>Tabella3[[#This Row],[Tot Guariti]]/Tabella3[[#This Row],[Cumulata]]</f>
        <v>0.47203896127696227</v>
      </c>
      <c r="W101" s="2">
        <f>'Dati GitHub protezione civile'!M77</f>
        <v>2514234</v>
      </c>
      <c r="X101" s="3">
        <f>B101/W101</f>
        <v>3.3744671339262775E-2</v>
      </c>
      <c r="Y101" s="14">
        <v>60484003</v>
      </c>
      <c r="Z101" s="4">
        <f>B101/Y101</f>
        <v>1.4027180046267771E-3</v>
      </c>
    </row>
    <row r="102" spans="1:26" x14ac:dyDescent="0.3">
      <c r="A102" s="12">
        <v>43961</v>
      </c>
      <c r="B102" s="2">
        <f>Tabella2[[#This Row],[Totale positivi]]</f>
        <v>83324</v>
      </c>
      <c r="C102" s="3">
        <f t="shared" ref="C102:C103" si="199">(B102-B101)/B101</f>
        <v>-1.7892081751962472E-2</v>
      </c>
      <c r="D102" s="2">
        <f t="shared" ref="D102:D103" si="200">B102-B101</f>
        <v>-1518</v>
      </c>
      <c r="E102" s="2">
        <f>Tabella2[[#This Row],[Guariti]]</f>
        <v>105186</v>
      </c>
      <c r="F102" s="3">
        <f t="shared" ref="F102:F103" si="201">(E102-E101)/E101</f>
        <v>2.0916034979763371E-2</v>
      </c>
      <c r="G102" s="2">
        <f>Tabella3[[#This Row],[Tot Guariti]]-E101</f>
        <v>2155</v>
      </c>
      <c r="H102" s="2">
        <f>Tabella2[[#This Row],[Deceduti]]</f>
        <v>30560</v>
      </c>
      <c r="I102" s="3">
        <f t="shared" ref="I102:I103" si="202">(H102-H101)/H101</f>
        <v>5.4285244283599279E-3</v>
      </c>
      <c r="J102" s="2">
        <f t="shared" ref="J102:J103" si="203">H102-H101</f>
        <v>165</v>
      </c>
      <c r="K102" s="2">
        <f t="shared" ref="K102:K103" si="204">B102+E102+H102</f>
        <v>219070</v>
      </c>
      <c r="L102" s="4">
        <f t="shared" ref="L102:L103" si="205">(K102-K101)/K101</f>
        <v>3.6743819524621109E-3</v>
      </c>
      <c r="M102" s="13">
        <f t="shared" ref="M102:M103" si="206">K102-K101</f>
        <v>802</v>
      </c>
      <c r="N102" s="2">
        <f>'Dati GitHub protezione civile'!C78</f>
        <v>13618</v>
      </c>
      <c r="O102" s="2">
        <f>'Dati GitHub protezione civile'!D78</f>
        <v>1027</v>
      </c>
      <c r="P102" s="3">
        <f>Tabella3[[#This Row],[In terapia intensiva]]/Tabella3[[#This Row],[Tot. Positivi]]</f>
        <v>1.2325380442609573E-2</v>
      </c>
      <c r="Q102" s="2">
        <f t="shared" ref="Q102:Q103" si="207">SUM(N102:O102)</f>
        <v>14645</v>
      </c>
      <c r="R102" s="3">
        <f t="shared" ref="R102:R103" si="208">Q102/B102</f>
        <v>0.1757596850847295</v>
      </c>
      <c r="S102" s="2">
        <f>'Dati GitHub protezione civile'!F78</f>
        <v>68679</v>
      </c>
      <c r="T102" s="3">
        <f t="shared" ref="T102:T103" si="209">S102/B102</f>
        <v>0.8242403149152705</v>
      </c>
      <c r="U102" s="3">
        <f>Tabella3[[#This Row],[Tot. Deceduti]]/Tabella3[[#This Row],[Cumulata]]</f>
        <v>0.13949879034098689</v>
      </c>
      <c r="V102" s="3">
        <f>Tabella3[[#This Row],[Tot Guariti]]/Tabella3[[#This Row],[Cumulata]]</f>
        <v>0.48014789793216778</v>
      </c>
      <c r="W102" s="2">
        <f>'Dati GitHub protezione civile'!M78</f>
        <v>2565912</v>
      </c>
      <c r="X102" s="3">
        <f>B102/W102</f>
        <v>3.2473444139939328E-2</v>
      </c>
      <c r="Y102" s="14">
        <v>60484004</v>
      </c>
      <c r="Z102" s="4">
        <f>B102/Y102</f>
        <v>1.377620436636437E-3</v>
      </c>
    </row>
    <row r="103" spans="1:26" x14ac:dyDescent="0.3">
      <c r="A103" s="12">
        <v>43962</v>
      </c>
      <c r="B103" s="2">
        <f>Tabella2[[#This Row],[Totale positivi]]</f>
        <v>82488</v>
      </c>
      <c r="C103" s="3">
        <f t="shared" si="199"/>
        <v>-1.0033123709855504E-2</v>
      </c>
      <c r="D103" s="2">
        <f t="shared" si="200"/>
        <v>-836</v>
      </c>
      <c r="E103" s="2">
        <f>Tabella2[[#This Row],[Guariti]]</f>
        <v>106587</v>
      </c>
      <c r="F103" s="3">
        <f t="shared" si="201"/>
        <v>1.3319263019793508E-2</v>
      </c>
      <c r="G103" s="2">
        <f>Tabella3[[#This Row],[Tot Guariti]]-E102</f>
        <v>1401</v>
      </c>
      <c r="H103" s="2">
        <f>Tabella2[[#This Row],[Deceduti]]</f>
        <v>30739</v>
      </c>
      <c r="I103" s="3">
        <f t="shared" si="202"/>
        <v>5.8573298429319375E-3</v>
      </c>
      <c r="J103" s="2">
        <f t="shared" si="203"/>
        <v>179</v>
      </c>
      <c r="K103" s="2">
        <f t="shared" si="204"/>
        <v>219814</v>
      </c>
      <c r="L103" s="4">
        <f t="shared" si="205"/>
        <v>3.3961747386680057E-3</v>
      </c>
      <c r="M103" s="13">
        <f t="shared" si="206"/>
        <v>744</v>
      </c>
      <c r="N103" s="2">
        <f>'Dati GitHub protezione civile'!C79</f>
        <v>13539</v>
      </c>
      <c r="O103" s="2">
        <f>'Dati GitHub protezione civile'!D79</f>
        <v>999</v>
      </c>
      <c r="P103" s="3">
        <f>Tabella3[[#This Row],[In terapia intensiva]]/Tabella3[[#This Row],[Tot. Positivi]]</f>
        <v>1.2110852487634565E-2</v>
      </c>
      <c r="Q103" s="2">
        <f t="shared" si="207"/>
        <v>14538</v>
      </c>
      <c r="R103" s="3">
        <f t="shared" si="208"/>
        <v>0.17624381728251381</v>
      </c>
      <c r="S103" s="2">
        <f>'Dati GitHub protezione civile'!F79</f>
        <v>67950</v>
      </c>
      <c r="T103" s="3">
        <f t="shared" si="209"/>
        <v>0.82375618271748619</v>
      </c>
      <c r="U103" s="3">
        <f>Tabella3[[#This Row],[Tot. Deceduti]]/Tabella3[[#This Row],[Cumulata]]</f>
        <v>0.13984095644499439</v>
      </c>
      <c r="V103" s="3">
        <f>Tabella3[[#This Row],[Tot Guariti]]/Tabella3[[#This Row],[Cumulata]]</f>
        <v>0.48489632143539541</v>
      </c>
      <c r="W103" s="2">
        <f>'Dati GitHub protezione civile'!M79</f>
        <v>2606652</v>
      </c>
      <c r="X103" s="3">
        <f>B103/W103</f>
        <v>3.164519084250602E-2</v>
      </c>
      <c r="Y103" s="14">
        <v>60484005</v>
      </c>
      <c r="Z103" s="4">
        <f>B103/Y103</f>
        <v>1.3637985778223516E-3</v>
      </c>
    </row>
    <row r="104" spans="1:26" x14ac:dyDescent="0.3">
      <c r="A104" s="12">
        <v>43963</v>
      </c>
      <c r="B104" s="2">
        <f>Tabella2[[#This Row],[Totale positivi]]</f>
        <v>81266</v>
      </c>
      <c r="C104" s="3">
        <f t="shared" ref="C104:C106" si="210">(B104-B103)/B103</f>
        <v>-1.4814276015905344E-2</v>
      </c>
      <c r="D104" s="2">
        <f t="shared" ref="D104:D106" si="211">B104-B103</f>
        <v>-1222</v>
      </c>
      <c r="E104" s="2">
        <f>Tabella2[[#This Row],[Guariti]]</f>
        <v>109039</v>
      </c>
      <c r="F104" s="3">
        <f t="shared" ref="F104:F106" si="212">(E104-E103)/E103</f>
        <v>2.3004681621586122E-2</v>
      </c>
      <c r="G104" s="2">
        <f>Tabella3[[#This Row],[Tot Guariti]]-E103</f>
        <v>2452</v>
      </c>
      <c r="H104" s="2">
        <f>Tabella2[[#This Row],[Deceduti]]</f>
        <v>30911</v>
      </c>
      <c r="I104" s="3">
        <f t="shared" ref="I104:I106" si="213">(H104-H103)/H103</f>
        <v>5.5954975763687822E-3</v>
      </c>
      <c r="J104" s="2">
        <f t="shared" ref="J104:J106" si="214">H104-H103</f>
        <v>172</v>
      </c>
      <c r="K104" s="2">
        <f t="shared" ref="K104:K106" si="215">B104+E104+H104</f>
        <v>221216</v>
      </c>
      <c r="L104" s="4">
        <f t="shared" ref="L104:L106" si="216">(K104-K103)/K103</f>
        <v>6.378119683004722E-3</v>
      </c>
      <c r="M104" s="13">
        <f t="shared" ref="M104:M106" si="217">K104-K103</f>
        <v>1402</v>
      </c>
      <c r="N104" s="2">
        <f>'Dati GitHub protezione civile'!C80</f>
        <v>12865</v>
      </c>
      <c r="O104" s="2">
        <f>'Dati GitHub protezione civile'!D80</f>
        <v>952</v>
      </c>
      <c r="P104" s="3">
        <f>Tabella3[[#This Row],[In terapia intensiva]]/Tabella3[[#This Row],[Tot. Positivi]]</f>
        <v>1.1714616198656264E-2</v>
      </c>
      <c r="Q104" s="2">
        <f t="shared" ref="Q104:Q106" si="218">SUM(N104:O104)</f>
        <v>13817</v>
      </c>
      <c r="R104" s="3">
        <f t="shared" ref="R104:R106" si="219">Q104/B104</f>
        <v>0.1700219033790269</v>
      </c>
      <c r="S104" s="2">
        <f>'Dati GitHub protezione civile'!F80</f>
        <v>67449</v>
      </c>
      <c r="T104" s="3">
        <f t="shared" ref="T104:T106" si="220">S104/B104</f>
        <v>0.8299780966209731</v>
      </c>
      <c r="U104" s="3">
        <f>Tabella3[[#This Row],[Tot. Deceduti]]/Tabella3[[#This Row],[Cumulata]]</f>
        <v>0.13973220743526688</v>
      </c>
      <c r="V104" s="3">
        <f>Tabella3[[#This Row],[Tot Guariti]]/Tabella3[[#This Row],[Cumulata]]</f>
        <v>0.49290738463763922</v>
      </c>
      <c r="W104" s="2">
        <f>'Dati GitHub protezione civile'!M80</f>
        <v>2673655</v>
      </c>
      <c r="X104" s="3">
        <f>B104/W104</f>
        <v>3.0395095851933028E-2</v>
      </c>
      <c r="Y104" s="14">
        <v>60484006</v>
      </c>
      <c r="Z104" s="4">
        <f>B104/Y104</f>
        <v>1.3435948670463395E-3</v>
      </c>
    </row>
    <row r="105" spans="1:26" x14ac:dyDescent="0.3">
      <c r="A105" s="12">
        <v>43964</v>
      </c>
      <c r="B105" s="2">
        <f>Tabella2[[#This Row],[Totale positivi]]</f>
        <v>78457</v>
      </c>
      <c r="C105" s="3">
        <f t="shared" si="210"/>
        <v>-3.4565500947505719E-2</v>
      </c>
      <c r="D105" s="2">
        <f t="shared" si="211"/>
        <v>-2809</v>
      </c>
      <c r="E105" s="2">
        <f>Tabella2[[#This Row],[Guariti]]</f>
        <v>112541</v>
      </c>
      <c r="F105" s="3">
        <f t="shared" si="212"/>
        <v>3.2116948981557057E-2</v>
      </c>
      <c r="G105" s="2">
        <f>Tabella3[[#This Row],[Tot Guariti]]-E104</f>
        <v>3502</v>
      </c>
      <c r="H105" s="2">
        <f>Tabella2[[#This Row],[Deceduti]]</f>
        <v>31106</v>
      </c>
      <c r="I105" s="3">
        <f t="shared" si="213"/>
        <v>6.3084338908479184E-3</v>
      </c>
      <c r="J105" s="2">
        <f t="shared" si="214"/>
        <v>195</v>
      </c>
      <c r="K105" s="2">
        <f t="shared" si="215"/>
        <v>222104</v>
      </c>
      <c r="L105" s="4">
        <f t="shared" si="216"/>
        <v>4.0141761897873572E-3</v>
      </c>
      <c r="M105" s="13">
        <f t="shared" si="217"/>
        <v>888</v>
      </c>
      <c r="N105" s="2">
        <f>'Dati GitHub protezione civile'!C81</f>
        <v>12172</v>
      </c>
      <c r="O105" s="2">
        <f>'Dati GitHub protezione civile'!D81</f>
        <v>893</v>
      </c>
      <c r="P105" s="3">
        <f>Tabella3[[#This Row],[In terapia intensiva]]/Tabella3[[#This Row],[Tot. Positivi]]</f>
        <v>1.1382030921396434E-2</v>
      </c>
      <c r="Q105" s="2">
        <f t="shared" si="218"/>
        <v>13065</v>
      </c>
      <c r="R105" s="3">
        <f t="shared" si="219"/>
        <v>0.16652433817250215</v>
      </c>
      <c r="S105" s="2">
        <f>'Dati GitHub protezione civile'!F81</f>
        <v>65392</v>
      </c>
      <c r="T105" s="3">
        <f t="shared" si="220"/>
        <v>0.83347566182749788</v>
      </c>
      <c r="U105" s="3">
        <f>Tabella3[[#This Row],[Tot. Deceduti]]/Tabella3[[#This Row],[Cumulata]]</f>
        <v>0.14005150740193784</v>
      </c>
      <c r="V105" s="3">
        <f>Tabella3[[#This Row],[Tot Guariti]]/Tabella3[[#This Row],[Cumulata]]</f>
        <v>0.50670406656341171</v>
      </c>
      <c r="W105" s="2">
        <f>'Dati GitHub protezione civile'!M81</f>
        <v>2735628</v>
      </c>
      <c r="X105" s="3">
        <f>B105/W105</f>
        <v>2.8679703526941529E-2</v>
      </c>
      <c r="Y105" s="14">
        <v>60484007</v>
      </c>
      <c r="Z105" s="4">
        <f>B105/Y105</f>
        <v>1.2971528159501735E-3</v>
      </c>
    </row>
    <row r="106" spans="1:26" x14ac:dyDescent="0.3">
      <c r="A106" s="12">
        <v>43965</v>
      </c>
      <c r="B106" s="2">
        <f>Tabella2[[#This Row],[Totale positivi]]</f>
        <v>76440</v>
      </c>
      <c r="C106" s="3">
        <f t="shared" si="210"/>
        <v>-2.5708349796703927E-2</v>
      </c>
      <c r="D106" s="2">
        <f t="shared" si="211"/>
        <v>-2017</v>
      </c>
      <c r="E106" s="2">
        <f>Tabella2[[#This Row],[Guariti]]</f>
        <v>115288</v>
      </c>
      <c r="F106" s="3">
        <f t="shared" si="212"/>
        <v>2.4408882096302681E-2</v>
      </c>
      <c r="G106" s="2">
        <f>Tabella3[[#This Row],[Tot Guariti]]-E105</f>
        <v>2747</v>
      </c>
      <c r="H106" s="2">
        <f>Tabella2[[#This Row],[Deceduti]]</f>
        <v>31368</v>
      </c>
      <c r="I106" s="3">
        <f t="shared" si="213"/>
        <v>8.4228123191667208E-3</v>
      </c>
      <c r="J106" s="2">
        <f t="shared" si="214"/>
        <v>262</v>
      </c>
      <c r="K106" s="2">
        <f t="shared" si="215"/>
        <v>223096</v>
      </c>
      <c r="L106" s="4">
        <f t="shared" si="216"/>
        <v>4.4663761120916331E-3</v>
      </c>
      <c r="M106" s="13">
        <f t="shared" si="217"/>
        <v>992</v>
      </c>
      <c r="N106" s="2">
        <f>'Dati GitHub protezione civile'!C82</f>
        <v>11453</v>
      </c>
      <c r="O106" s="2">
        <f>'Dati GitHub protezione civile'!D82</f>
        <v>855</v>
      </c>
      <c r="P106" s="3">
        <f>Tabella3[[#This Row],[In terapia intensiva]]/Tabella3[[#This Row],[Tot. Positivi]]</f>
        <v>1.1185243328100471E-2</v>
      </c>
      <c r="Q106" s="2">
        <f t="shared" si="218"/>
        <v>12308</v>
      </c>
      <c r="R106" s="3">
        <f t="shared" si="219"/>
        <v>0.16101517530088957</v>
      </c>
      <c r="S106" s="2">
        <f>'Dati GitHub protezione civile'!F82</f>
        <v>64132</v>
      </c>
      <c r="T106" s="3">
        <f t="shared" si="220"/>
        <v>0.8389848246991104</v>
      </c>
      <c r="U106" s="3">
        <f>Tabella3[[#This Row],[Tot. Deceduti]]/Tabella3[[#This Row],[Cumulata]]</f>
        <v>0.14060314842041094</v>
      </c>
      <c r="V106" s="3">
        <f>Tabella3[[#This Row],[Tot Guariti]]/Tabella3[[#This Row],[Cumulata]]</f>
        <v>0.51676408362319359</v>
      </c>
      <c r="W106" s="2">
        <f>'Dati GitHub protezione civile'!M82</f>
        <v>2807504</v>
      </c>
      <c r="X106" s="3">
        <f>B106/W106</f>
        <v>2.7227031555431443E-2</v>
      </c>
      <c r="Y106" s="14">
        <v>60484008</v>
      </c>
      <c r="Z106" s="4">
        <f>B106/Y106</f>
        <v>1.2638051367230823E-3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Dashboard grafici</vt:lpstr>
      <vt:lpstr>Dati GitHub protezione civile</vt:lpstr>
      <vt:lpstr>Dati Covid-19 Italia</vt:lpstr>
      <vt:lpstr>Statistiche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2020-05-14T21:37:55Z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