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  <Override PartName="/xl/webextensions/webextension7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Francesco\Desktop\Analisi\Covid-19 2020\File excel Dati covid protezione civile GitHUb\"/>
    </mc:Choice>
  </mc:AlternateContent>
  <xr:revisionPtr revIDLastSave="0" documentId="13_ncr:1_{51BB9818-BBAE-4C46-B2F5-D14D2866BE27}" xr6:coauthVersionLast="44" xr6:coauthVersionMax="44" xr10:uidLastSave="{00000000-0000-0000-0000-000000000000}"/>
  <bookViews>
    <workbookView xWindow="-108" yWindow="-108" windowWidth="23256" windowHeight="12720" activeTab="2" xr2:uid="{00000000-000D-0000-FFFF-FFFF00000000}"/>
  </bookViews>
  <sheets>
    <sheet name="Dati GitHub protezione civile" sheetId="1" r:id="rId1"/>
    <sheet name="Dati Covid-19 Italia" sheetId="2" r:id="rId2"/>
    <sheet name="Statistiche" sheetId="3" r:id="rId3"/>
    <sheet name="Dashboard grafici" sheetId="4" r:id="rId4"/>
    <sheet name="Dashboard prevision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9" i="3" l="1"/>
  <c r="C79" i="3" s="1"/>
  <c r="E79" i="3"/>
  <c r="F79" i="3" s="1"/>
  <c r="G79" i="3"/>
  <c r="H79" i="3"/>
  <c r="J79" i="3" s="1"/>
  <c r="I79" i="3"/>
  <c r="K79" i="3"/>
  <c r="L79" i="3" s="1"/>
  <c r="N79" i="3"/>
  <c r="O79" i="3"/>
  <c r="P79" i="3"/>
  <c r="Q79" i="3"/>
  <c r="R79" i="3" s="1"/>
  <c r="S79" i="3"/>
  <c r="T79" i="3" s="1"/>
  <c r="U79" i="3"/>
  <c r="W79" i="3"/>
  <c r="X79" i="3" s="1"/>
  <c r="Z79" i="3"/>
  <c r="AD79" i="2"/>
  <c r="AE79" i="2"/>
  <c r="M79" i="3" l="1"/>
  <c r="D79" i="3"/>
  <c r="V79" i="3"/>
  <c r="B78" i="3"/>
  <c r="C78" i="3" s="1"/>
  <c r="E78" i="3"/>
  <c r="F78" i="3" s="1"/>
  <c r="G78" i="3"/>
  <c r="H78" i="3"/>
  <c r="J78" i="3" s="1"/>
  <c r="N78" i="3"/>
  <c r="Q78" i="3" s="1"/>
  <c r="R78" i="3" s="1"/>
  <c r="O78" i="3"/>
  <c r="P78" i="3"/>
  <c r="S78" i="3"/>
  <c r="T78" i="3" s="1"/>
  <c r="V78" i="3"/>
  <c r="W78" i="3"/>
  <c r="X78" i="3" s="1"/>
  <c r="Z78" i="3"/>
  <c r="AD78" i="2"/>
  <c r="AE78" i="2"/>
  <c r="U78" i="3" l="1"/>
  <c r="I78" i="3"/>
  <c r="D78" i="3"/>
  <c r="K78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26" i="3"/>
  <c r="W77" i="3"/>
  <c r="S77" i="3"/>
  <c r="O77" i="3"/>
  <c r="N77" i="3"/>
  <c r="B77" i="3"/>
  <c r="E77" i="3"/>
  <c r="H77" i="3"/>
  <c r="Q77" i="3"/>
  <c r="R77" i="3" s="1"/>
  <c r="V77" i="3"/>
  <c r="AD76" i="2"/>
  <c r="AE76" i="2"/>
  <c r="AD77" i="2"/>
  <c r="AE77" i="2"/>
  <c r="L78" i="3" l="1"/>
  <c r="M78" i="3"/>
  <c r="Z77" i="3"/>
  <c r="T77" i="3"/>
  <c r="X77" i="3"/>
  <c r="U77" i="3"/>
  <c r="K77" i="3"/>
  <c r="E76" i="3"/>
  <c r="H76" i="3"/>
  <c r="I77" i="3" s="1"/>
  <c r="N76" i="3"/>
  <c r="Q76" i="3" s="1"/>
  <c r="O76" i="3"/>
  <c r="S76" i="3"/>
  <c r="W76" i="3"/>
  <c r="F77" i="3" l="1"/>
  <c r="G77" i="3"/>
  <c r="J77" i="3"/>
  <c r="B75" i="3"/>
  <c r="E75" i="3"/>
  <c r="H75" i="3"/>
  <c r="N75" i="3"/>
  <c r="O75" i="3"/>
  <c r="S75" i="3"/>
  <c r="T75" i="3" s="1"/>
  <c r="U75" i="3"/>
  <c r="W75" i="3"/>
  <c r="Z75" i="3"/>
  <c r="AD75" i="2"/>
  <c r="AE75" i="2"/>
  <c r="G76" i="3" l="1"/>
  <c r="C75" i="3"/>
  <c r="X75" i="3"/>
  <c r="I76" i="3"/>
  <c r="J76" i="3"/>
  <c r="V75" i="3"/>
  <c r="Q75" i="3"/>
  <c r="R75" i="3" s="1"/>
  <c r="F76" i="3"/>
  <c r="K75" i="3"/>
  <c r="B73" i="3"/>
  <c r="E73" i="3"/>
  <c r="H73" i="3"/>
  <c r="N73" i="3"/>
  <c r="Q73" i="3" s="1"/>
  <c r="R73" i="3" s="1"/>
  <c r="O73" i="3"/>
  <c r="S73" i="3"/>
  <c r="T73" i="3"/>
  <c r="W73" i="3"/>
  <c r="X73" i="3"/>
  <c r="B74" i="3"/>
  <c r="E74" i="3"/>
  <c r="G75" i="3" s="1"/>
  <c r="F74" i="3"/>
  <c r="H74" i="3"/>
  <c r="I74" i="3"/>
  <c r="J74" i="3"/>
  <c r="N74" i="3"/>
  <c r="Q74" i="3" s="1"/>
  <c r="R74" i="3" s="1"/>
  <c r="O74" i="3"/>
  <c r="S74" i="3"/>
  <c r="T74" i="3" s="1"/>
  <c r="W74" i="3"/>
  <c r="AE73" i="2"/>
  <c r="AE74" i="2"/>
  <c r="AD73" i="2"/>
  <c r="AD74" i="2"/>
  <c r="C74" i="3" l="1"/>
  <c r="V73" i="3"/>
  <c r="D75" i="3"/>
  <c r="I75" i="3"/>
  <c r="J75" i="3"/>
  <c r="Z73" i="3"/>
  <c r="U73" i="3"/>
  <c r="F75" i="3"/>
  <c r="M75" i="3"/>
  <c r="V74" i="3"/>
  <c r="Z74" i="3"/>
  <c r="U74" i="3"/>
  <c r="D74" i="3"/>
  <c r="K73" i="3"/>
  <c r="X74" i="3"/>
  <c r="K74" i="3"/>
  <c r="L75" i="3" s="1"/>
  <c r="G74" i="3"/>
  <c r="W72" i="3"/>
  <c r="S72" i="3"/>
  <c r="O72" i="3"/>
  <c r="N72" i="3"/>
  <c r="X73" i="2"/>
  <c r="X74" i="2"/>
  <c r="Y74" i="2" s="1"/>
  <c r="X75" i="2"/>
  <c r="X76" i="2"/>
  <c r="X77" i="2"/>
  <c r="Y77" i="2" s="1"/>
  <c r="X78" i="2"/>
  <c r="X79" i="2"/>
  <c r="X80" i="2"/>
  <c r="Y80" i="2" s="1"/>
  <c r="X81" i="2"/>
  <c r="Y81" i="2" s="1"/>
  <c r="AB81" i="2" s="1"/>
  <c r="X82" i="2"/>
  <c r="Y82" i="2" s="1"/>
  <c r="X83" i="2"/>
  <c r="Y83" i="2" s="1"/>
  <c r="Z83" i="2" s="1"/>
  <c r="X84" i="2"/>
  <c r="Y84" i="2" s="1"/>
  <c r="X85" i="2"/>
  <c r="Y85" i="2" s="1"/>
  <c r="AB85" i="2" s="1"/>
  <c r="X86" i="2"/>
  <c r="Y86" i="2" s="1"/>
  <c r="X87" i="2"/>
  <c r="Y87" i="2" s="1"/>
  <c r="Z87" i="2" s="1"/>
  <c r="X88" i="2"/>
  <c r="Y88" i="2" s="1"/>
  <c r="X89" i="2"/>
  <c r="Y89" i="2" s="1"/>
  <c r="AB89" i="2" s="1"/>
  <c r="X90" i="2"/>
  <c r="Y90" i="2" s="1"/>
  <c r="AA90" i="2" s="1"/>
  <c r="X91" i="2"/>
  <c r="Y91" i="2" s="1"/>
  <c r="Z91" i="2" s="1"/>
  <c r="X92" i="2"/>
  <c r="Y92" i="2" s="1"/>
  <c r="X93" i="2"/>
  <c r="Y93" i="2" s="1"/>
  <c r="AB93" i="2" s="1"/>
  <c r="X72" i="2"/>
  <c r="Y72" i="2" s="1"/>
  <c r="AD72" i="2"/>
  <c r="AE72" i="2"/>
  <c r="E72" i="3"/>
  <c r="G73" i="3" s="1"/>
  <c r="H72" i="3"/>
  <c r="I73" i="3" s="1"/>
  <c r="Y79" i="2" l="1"/>
  <c r="AC79" i="2"/>
  <c r="Y78" i="2"/>
  <c r="AC78" i="2"/>
  <c r="J73" i="3"/>
  <c r="F73" i="3"/>
  <c r="Y76" i="2"/>
  <c r="AC76" i="2"/>
  <c r="AC77" i="2"/>
  <c r="B76" i="3"/>
  <c r="Y75" i="2"/>
  <c r="AC75" i="2"/>
  <c r="L74" i="3"/>
  <c r="M74" i="3"/>
  <c r="Y73" i="2"/>
  <c r="Z73" i="2" s="1"/>
  <c r="AC73" i="2"/>
  <c r="AC74" i="2"/>
  <c r="AA73" i="2"/>
  <c r="Z85" i="2"/>
  <c r="AA89" i="2"/>
  <c r="Z93" i="2"/>
  <c r="AA93" i="2"/>
  <c r="AF90" i="2"/>
  <c r="AB73" i="2"/>
  <c r="AA86" i="2"/>
  <c r="AF87" i="2"/>
  <c r="AA82" i="2"/>
  <c r="AF83" i="2"/>
  <c r="Z82" i="2"/>
  <c r="AA74" i="2"/>
  <c r="AF74" i="2"/>
  <c r="Z74" i="2"/>
  <c r="Z77" i="2"/>
  <c r="AA77" i="2"/>
  <c r="AF73" i="2"/>
  <c r="Z89" i="2"/>
  <c r="AB77" i="2"/>
  <c r="AA85" i="2"/>
  <c r="Z90" i="2"/>
  <c r="Z78" i="2"/>
  <c r="AF86" i="2"/>
  <c r="AA81" i="2"/>
  <c r="AF91" i="2"/>
  <c r="Z81" i="2"/>
  <c r="AF82" i="2"/>
  <c r="Z86" i="2"/>
  <c r="Z88" i="2"/>
  <c r="AF89" i="2"/>
  <c r="AA88" i="2"/>
  <c r="AB88" i="2"/>
  <c r="AF81" i="2"/>
  <c r="AA80" i="2"/>
  <c r="AB80" i="2"/>
  <c r="Z80" i="2"/>
  <c r="Z76" i="2"/>
  <c r="AA76" i="2"/>
  <c r="AB76" i="2"/>
  <c r="Z92" i="2"/>
  <c r="AF93" i="2"/>
  <c r="AA92" i="2"/>
  <c r="AB92" i="2"/>
  <c r="Z84" i="2"/>
  <c r="AF85" i="2"/>
  <c r="AA84" i="2"/>
  <c r="AB84" i="2"/>
  <c r="AB87" i="2"/>
  <c r="AB79" i="2"/>
  <c r="AB90" i="2"/>
  <c r="AB82" i="2"/>
  <c r="AB74" i="2"/>
  <c r="AA87" i="2"/>
  <c r="AA79" i="2"/>
  <c r="AB91" i="2"/>
  <c r="AB83" i="2"/>
  <c r="AB75" i="2"/>
  <c r="AB86" i="2"/>
  <c r="AB78" i="2"/>
  <c r="AA91" i="2"/>
  <c r="AA83" i="2"/>
  <c r="AA75" i="2"/>
  <c r="AF92" i="2"/>
  <c r="AF88" i="2"/>
  <c r="AF84" i="2"/>
  <c r="AF80" i="2"/>
  <c r="Q72" i="3"/>
  <c r="AB72" i="2"/>
  <c r="AA72" i="2"/>
  <c r="Z72" i="2"/>
  <c r="B72" i="3"/>
  <c r="E71" i="3"/>
  <c r="F72" i="3" s="1"/>
  <c r="H71" i="3"/>
  <c r="N71" i="3"/>
  <c r="O71" i="3"/>
  <c r="S71" i="3"/>
  <c r="W71" i="3"/>
  <c r="AE71" i="2"/>
  <c r="AD71" i="2"/>
  <c r="X71" i="2"/>
  <c r="Y71" i="2" s="1"/>
  <c r="AF72" i="2" s="1"/>
  <c r="Z79" i="2" l="1"/>
  <c r="AF79" i="2"/>
  <c r="AA78" i="2"/>
  <c r="AF78" i="2"/>
  <c r="D77" i="3"/>
  <c r="C77" i="3"/>
  <c r="Q71" i="3"/>
  <c r="C73" i="3"/>
  <c r="D73" i="3"/>
  <c r="C76" i="3"/>
  <c r="Z76" i="3"/>
  <c r="U76" i="3"/>
  <c r="V76" i="3"/>
  <c r="R76" i="3"/>
  <c r="K76" i="3"/>
  <c r="D76" i="3"/>
  <c r="X76" i="3"/>
  <c r="T76" i="3"/>
  <c r="AF77" i="2"/>
  <c r="AF76" i="2"/>
  <c r="Z75" i="2"/>
  <c r="AF75" i="2"/>
  <c r="R72" i="3"/>
  <c r="B71" i="3"/>
  <c r="K71" i="3" s="1"/>
  <c r="AC72" i="2"/>
  <c r="G72" i="3"/>
  <c r="T72" i="3"/>
  <c r="X72" i="3"/>
  <c r="Z72" i="3"/>
  <c r="V72" i="3"/>
  <c r="U72" i="3"/>
  <c r="K72" i="3"/>
  <c r="J72" i="3"/>
  <c r="I72" i="3"/>
  <c r="AB71" i="2"/>
  <c r="Z71" i="2"/>
  <c r="AA71" i="2"/>
  <c r="W69" i="3"/>
  <c r="W70" i="3"/>
  <c r="S69" i="3"/>
  <c r="S70" i="3"/>
  <c r="X70" i="2"/>
  <c r="Y70" i="2" s="1"/>
  <c r="AF71" i="2" s="1"/>
  <c r="AD70" i="2"/>
  <c r="AE70" i="2"/>
  <c r="E70" i="3"/>
  <c r="G71" i="3" s="1"/>
  <c r="O69" i="3"/>
  <c r="O70" i="3"/>
  <c r="N69" i="3"/>
  <c r="N70" i="3"/>
  <c r="X69" i="2"/>
  <c r="Y69" i="2" s="1"/>
  <c r="E69" i="3"/>
  <c r="H69" i="3"/>
  <c r="H70" i="3"/>
  <c r="I71" i="3" s="1"/>
  <c r="C72" i="3" l="1"/>
  <c r="L77" i="3"/>
  <c r="M77" i="3"/>
  <c r="L73" i="3"/>
  <c r="M73" i="3"/>
  <c r="M76" i="3"/>
  <c r="L76" i="3"/>
  <c r="F71" i="3"/>
  <c r="G70" i="3"/>
  <c r="J71" i="3"/>
  <c r="M72" i="3"/>
  <c r="L72" i="3"/>
  <c r="Q70" i="3"/>
  <c r="Q69" i="3"/>
  <c r="AC71" i="2"/>
  <c r="R71" i="3"/>
  <c r="V71" i="3"/>
  <c r="D72" i="3"/>
  <c r="U71" i="3"/>
  <c r="Z71" i="3"/>
  <c r="T71" i="3"/>
  <c r="X71" i="3"/>
  <c r="B70" i="3"/>
  <c r="T70" i="3" s="1"/>
  <c r="B69" i="3"/>
  <c r="R69" i="3" s="1"/>
  <c r="AB70" i="2"/>
  <c r="AF70" i="2"/>
  <c r="Z70" i="2"/>
  <c r="AA70" i="2"/>
  <c r="AC70" i="2"/>
  <c r="AB69" i="2"/>
  <c r="Z69" i="2"/>
  <c r="AA69" i="2"/>
  <c r="J70" i="3"/>
  <c r="I70" i="3"/>
  <c r="F70" i="3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AE51" i="2" s="1"/>
  <c r="W52" i="2"/>
  <c r="W53" i="2"/>
  <c r="AE54" i="2" s="1"/>
  <c r="W54" i="2"/>
  <c r="W55" i="2"/>
  <c r="AE55" i="2" s="1"/>
  <c r="W56" i="2"/>
  <c r="W57" i="2"/>
  <c r="AE58" i="2" s="1"/>
  <c r="W58" i="2"/>
  <c r="W59" i="2"/>
  <c r="AE59" i="2" s="1"/>
  <c r="W60" i="2"/>
  <c r="W61" i="2"/>
  <c r="AE62" i="2" s="1"/>
  <c r="W62" i="2"/>
  <c r="W63" i="2"/>
  <c r="AE63" i="2" s="1"/>
  <c r="W64" i="2"/>
  <c r="W65" i="2"/>
  <c r="AE66" i="2" s="1"/>
  <c r="W66" i="2"/>
  <c r="W67" i="2"/>
  <c r="AE68" i="2" s="1"/>
  <c r="W68" i="2"/>
  <c r="AE69" i="2" s="1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AD69" i="2" s="1"/>
  <c r="AE49" i="2"/>
  <c r="AE52" i="2"/>
  <c r="AE60" i="2"/>
  <c r="AE65" i="2"/>
  <c r="AE67" i="2"/>
  <c r="W68" i="3"/>
  <c r="S68" i="3"/>
  <c r="O68" i="3"/>
  <c r="N68" i="3"/>
  <c r="Q68" i="3" s="1"/>
  <c r="A40" i="5"/>
  <c r="H68" i="3"/>
  <c r="J69" i="3" s="1"/>
  <c r="X68" i="2"/>
  <c r="AE48" i="2" l="1"/>
  <c r="AE50" i="2"/>
  <c r="K69" i="3"/>
  <c r="U70" i="3"/>
  <c r="Z70" i="3"/>
  <c r="E68" i="3"/>
  <c r="G69" i="3" s="1"/>
  <c r="X70" i="3"/>
  <c r="AD68" i="2"/>
  <c r="AE64" i="2"/>
  <c r="AE56" i="2"/>
  <c r="K70" i="3"/>
  <c r="M71" i="3" s="1"/>
  <c r="C70" i="3"/>
  <c r="U69" i="3"/>
  <c r="V69" i="3"/>
  <c r="X69" i="3"/>
  <c r="D70" i="3"/>
  <c r="R70" i="3"/>
  <c r="I69" i="3"/>
  <c r="AE53" i="2"/>
  <c r="V70" i="3"/>
  <c r="AE57" i="2"/>
  <c r="AE61" i="2"/>
  <c r="D71" i="3"/>
  <c r="C71" i="3"/>
  <c r="Z69" i="3"/>
  <c r="T69" i="3"/>
  <c r="Y68" i="2"/>
  <c r="AF69" i="2" s="1"/>
  <c r="AC69" i="2"/>
  <c r="B68" i="3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3" i="2"/>
  <c r="M70" i="3" l="1"/>
  <c r="F69" i="3"/>
  <c r="K68" i="3"/>
  <c r="U68" i="3" s="1"/>
  <c r="L71" i="3"/>
  <c r="L70" i="3"/>
  <c r="C69" i="3"/>
  <c r="AA68" i="2"/>
  <c r="Z68" i="2"/>
  <c r="D69" i="3"/>
  <c r="AB68" i="2"/>
  <c r="V68" i="3"/>
  <c r="Z68" i="3"/>
  <c r="X68" i="3"/>
  <c r="T68" i="3"/>
  <c r="R68" i="3"/>
  <c r="E40" i="5" s="1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" i="5"/>
  <c r="A3" i="5"/>
  <c r="A4" i="5"/>
  <c r="A5" i="5"/>
  <c r="A6" i="5"/>
  <c r="A7" i="5"/>
  <c r="A8" i="5"/>
  <c r="A9" i="5"/>
  <c r="A10" i="5"/>
  <c r="D1" i="5"/>
  <c r="C1" i="5"/>
  <c r="B1" i="5"/>
  <c r="A1" i="5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26" i="3"/>
  <c r="N27" i="3"/>
  <c r="N28" i="3"/>
  <c r="N29" i="3"/>
  <c r="N30" i="3"/>
  <c r="N31" i="3"/>
  <c r="Q31" i="3" s="1"/>
  <c r="N32" i="3"/>
  <c r="N33" i="3"/>
  <c r="N34" i="3"/>
  <c r="N35" i="3"/>
  <c r="Q35" i="3" s="1"/>
  <c r="N36" i="3"/>
  <c r="N37" i="3"/>
  <c r="N38" i="3"/>
  <c r="N39" i="3"/>
  <c r="Q39" i="3" s="1"/>
  <c r="N40" i="3"/>
  <c r="N41" i="3"/>
  <c r="N42" i="3"/>
  <c r="N43" i="3"/>
  <c r="Q43" i="3" s="1"/>
  <c r="N44" i="3"/>
  <c r="N45" i="3"/>
  <c r="N46" i="3"/>
  <c r="N47" i="3"/>
  <c r="Q47" i="3" s="1"/>
  <c r="N48" i="3"/>
  <c r="N49" i="3"/>
  <c r="N50" i="3"/>
  <c r="N51" i="3"/>
  <c r="Q51" i="3" s="1"/>
  <c r="N52" i="3"/>
  <c r="N53" i="3"/>
  <c r="N54" i="3"/>
  <c r="N55" i="3"/>
  <c r="Q55" i="3" s="1"/>
  <c r="N56" i="3"/>
  <c r="N57" i="3"/>
  <c r="N58" i="3"/>
  <c r="N59" i="3"/>
  <c r="Q59" i="3" s="1"/>
  <c r="N60" i="3"/>
  <c r="N61" i="3"/>
  <c r="N62" i="3"/>
  <c r="N63" i="3"/>
  <c r="Q63" i="3" s="1"/>
  <c r="N64" i="3"/>
  <c r="N65" i="3"/>
  <c r="N66" i="3"/>
  <c r="N67" i="3"/>
  <c r="Q67" i="3" s="1"/>
  <c r="N26" i="3"/>
  <c r="E3" i="3"/>
  <c r="H3" i="3"/>
  <c r="E4" i="3"/>
  <c r="G5" i="3" s="1"/>
  <c r="H4" i="3"/>
  <c r="E5" i="3"/>
  <c r="H5" i="3"/>
  <c r="E6" i="3"/>
  <c r="G7" i="3" s="1"/>
  <c r="H6" i="3"/>
  <c r="E7" i="3"/>
  <c r="H7" i="3"/>
  <c r="E8" i="3"/>
  <c r="G9" i="3" s="1"/>
  <c r="H8" i="3"/>
  <c r="E9" i="3"/>
  <c r="H9" i="3"/>
  <c r="E10" i="3"/>
  <c r="G11" i="3" s="1"/>
  <c r="H10" i="3"/>
  <c r="E11" i="3"/>
  <c r="H11" i="3"/>
  <c r="E12" i="3"/>
  <c r="G13" i="3" s="1"/>
  <c r="H12" i="3"/>
  <c r="E13" i="3"/>
  <c r="H13" i="3"/>
  <c r="E14" i="3"/>
  <c r="G15" i="3" s="1"/>
  <c r="H14" i="3"/>
  <c r="E15" i="3"/>
  <c r="H15" i="3"/>
  <c r="E16" i="3"/>
  <c r="G17" i="3" s="1"/>
  <c r="H16" i="3"/>
  <c r="E17" i="3"/>
  <c r="H17" i="3"/>
  <c r="E18" i="3"/>
  <c r="G19" i="3" s="1"/>
  <c r="H18" i="3"/>
  <c r="E19" i="3"/>
  <c r="H19" i="3"/>
  <c r="E20" i="3"/>
  <c r="G21" i="3" s="1"/>
  <c r="H20" i="3"/>
  <c r="E21" i="3"/>
  <c r="H21" i="3"/>
  <c r="E22" i="3"/>
  <c r="G23" i="3" s="1"/>
  <c r="H22" i="3"/>
  <c r="E23" i="3"/>
  <c r="H23" i="3"/>
  <c r="E24" i="3"/>
  <c r="G25" i="3" s="1"/>
  <c r="H24" i="3"/>
  <c r="E25" i="3"/>
  <c r="H25" i="3"/>
  <c r="H26" i="3"/>
  <c r="E27" i="3"/>
  <c r="E28" i="3"/>
  <c r="H28" i="3"/>
  <c r="E29" i="3"/>
  <c r="G30" i="3" s="1"/>
  <c r="H29" i="3"/>
  <c r="E30" i="3"/>
  <c r="H30" i="3"/>
  <c r="E31" i="3"/>
  <c r="G32" i="3" s="1"/>
  <c r="H31" i="3"/>
  <c r="E32" i="3"/>
  <c r="H32" i="3"/>
  <c r="E33" i="3"/>
  <c r="G34" i="3" s="1"/>
  <c r="H33" i="3"/>
  <c r="E34" i="3"/>
  <c r="H34" i="3"/>
  <c r="E35" i="3"/>
  <c r="G36" i="3" s="1"/>
  <c r="H35" i="3"/>
  <c r="E36" i="3"/>
  <c r="H36" i="3"/>
  <c r="E37" i="3"/>
  <c r="G38" i="3" s="1"/>
  <c r="H37" i="3"/>
  <c r="E38" i="3"/>
  <c r="H38" i="3"/>
  <c r="E39" i="3"/>
  <c r="G40" i="3" s="1"/>
  <c r="H39" i="3"/>
  <c r="E40" i="3"/>
  <c r="H40" i="3"/>
  <c r="E41" i="3"/>
  <c r="G42" i="3" s="1"/>
  <c r="H41" i="3"/>
  <c r="E42" i="3"/>
  <c r="H42" i="3"/>
  <c r="E43" i="3"/>
  <c r="G44" i="3" s="1"/>
  <c r="H43" i="3"/>
  <c r="E44" i="3"/>
  <c r="H44" i="3"/>
  <c r="E45" i="3"/>
  <c r="G46" i="3" s="1"/>
  <c r="H45" i="3"/>
  <c r="E46" i="3"/>
  <c r="H46" i="3"/>
  <c r="E47" i="3"/>
  <c r="G48" i="3" s="1"/>
  <c r="H47" i="3"/>
  <c r="E48" i="3"/>
  <c r="H48" i="3"/>
  <c r="E49" i="3"/>
  <c r="G50" i="3" s="1"/>
  <c r="H49" i="3"/>
  <c r="E50" i="3"/>
  <c r="H50" i="3"/>
  <c r="E51" i="3"/>
  <c r="G52" i="3" s="1"/>
  <c r="H51" i="3"/>
  <c r="E52" i="3"/>
  <c r="H52" i="3"/>
  <c r="E53" i="3"/>
  <c r="G54" i="3" s="1"/>
  <c r="H53" i="3"/>
  <c r="E54" i="3"/>
  <c r="H54" i="3"/>
  <c r="E55" i="3"/>
  <c r="G56" i="3" s="1"/>
  <c r="H55" i="3"/>
  <c r="E56" i="3"/>
  <c r="H56" i="3"/>
  <c r="E57" i="3"/>
  <c r="G58" i="3" s="1"/>
  <c r="H57" i="3"/>
  <c r="E58" i="3"/>
  <c r="H58" i="3"/>
  <c r="E59" i="3"/>
  <c r="G60" i="3" s="1"/>
  <c r="H59" i="3"/>
  <c r="E60" i="3"/>
  <c r="H60" i="3"/>
  <c r="E61" i="3"/>
  <c r="G62" i="3" s="1"/>
  <c r="H61" i="3"/>
  <c r="E62" i="3"/>
  <c r="H62" i="3"/>
  <c r="E63" i="3"/>
  <c r="G64" i="3" s="1"/>
  <c r="H63" i="3"/>
  <c r="E64" i="3"/>
  <c r="H64" i="3"/>
  <c r="E65" i="3"/>
  <c r="G66" i="3" s="1"/>
  <c r="H65" i="3"/>
  <c r="E66" i="3"/>
  <c r="H66" i="3"/>
  <c r="E67" i="3"/>
  <c r="H67" i="3"/>
  <c r="H2" i="3"/>
  <c r="E2" i="3"/>
  <c r="G3" i="3" s="1"/>
  <c r="X33" i="2"/>
  <c r="G28" i="3" l="1"/>
  <c r="Q37" i="3"/>
  <c r="Q33" i="3"/>
  <c r="Q29" i="3"/>
  <c r="L69" i="3"/>
  <c r="M69" i="3"/>
  <c r="Q64" i="3"/>
  <c r="Q60" i="3"/>
  <c r="Q56" i="3"/>
  <c r="Q52" i="3"/>
  <c r="Q48" i="3"/>
  <c r="Q44" i="3"/>
  <c r="Q40" i="3"/>
  <c r="Q36" i="3"/>
  <c r="Q32" i="3"/>
  <c r="Q28" i="3"/>
  <c r="F68" i="3"/>
  <c r="C40" i="5" s="1"/>
  <c r="G68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4" i="3"/>
  <c r="G22" i="3"/>
  <c r="G20" i="3"/>
  <c r="G18" i="3"/>
  <c r="G16" i="3"/>
  <c r="G14" i="3"/>
  <c r="G12" i="3"/>
  <c r="G10" i="3"/>
  <c r="G8" i="3"/>
  <c r="G6" i="3"/>
  <c r="G4" i="3"/>
  <c r="I68" i="3"/>
  <c r="J68" i="3"/>
  <c r="J64" i="3"/>
  <c r="J56" i="3"/>
  <c r="J52" i="3"/>
  <c r="J48" i="3"/>
  <c r="J44" i="3"/>
  <c r="J40" i="3"/>
  <c r="J34" i="3"/>
  <c r="J24" i="3"/>
  <c r="J22" i="3"/>
  <c r="J20" i="3"/>
  <c r="J18" i="3"/>
  <c r="J16" i="3"/>
  <c r="J14" i="3"/>
  <c r="J12" i="3"/>
  <c r="J10" i="3"/>
  <c r="J8" i="3"/>
  <c r="J6" i="3"/>
  <c r="J4" i="3"/>
  <c r="J60" i="3"/>
  <c r="B33" i="3"/>
  <c r="K33" i="3" s="1"/>
  <c r="U33" i="3" s="1"/>
  <c r="J61" i="3"/>
  <c r="J29" i="3"/>
  <c r="J19" i="3"/>
  <c r="J13" i="3"/>
  <c r="F67" i="3"/>
  <c r="C39" i="5" s="1"/>
  <c r="F65" i="3"/>
  <c r="D37" i="5" s="1"/>
  <c r="F63" i="3"/>
  <c r="C35" i="5" s="1"/>
  <c r="F61" i="3"/>
  <c r="C33" i="5" s="1"/>
  <c r="F59" i="3"/>
  <c r="D31" i="5" s="1"/>
  <c r="F57" i="3"/>
  <c r="D29" i="5" s="1"/>
  <c r="F55" i="3"/>
  <c r="C27" i="5" s="1"/>
  <c r="F53" i="3"/>
  <c r="C25" i="5" s="1"/>
  <c r="F51" i="3"/>
  <c r="C23" i="5" s="1"/>
  <c r="F49" i="3"/>
  <c r="D21" i="5" s="1"/>
  <c r="F47" i="3"/>
  <c r="C19" i="5" s="1"/>
  <c r="F45" i="3"/>
  <c r="D17" i="5" s="1"/>
  <c r="F43" i="3"/>
  <c r="D15" i="5" s="1"/>
  <c r="F41" i="3"/>
  <c r="D13" i="5" s="1"/>
  <c r="F39" i="3"/>
  <c r="C11" i="5" s="1"/>
  <c r="F37" i="3"/>
  <c r="D9" i="5" s="1"/>
  <c r="F35" i="3"/>
  <c r="C7" i="5" s="1"/>
  <c r="F33" i="3"/>
  <c r="D5" i="5" s="1"/>
  <c r="F31" i="3"/>
  <c r="C3" i="5" s="1"/>
  <c r="F29" i="3"/>
  <c r="Y33" i="2"/>
  <c r="J66" i="3"/>
  <c r="I66" i="3"/>
  <c r="J54" i="3"/>
  <c r="I54" i="3"/>
  <c r="J46" i="3"/>
  <c r="I46" i="3"/>
  <c r="J42" i="3"/>
  <c r="I42" i="3"/>
  <c r="J38" i="3"/>
  <c r="I38" i="3"/>
  <c r="J36" i="3"/>
  <c r="I36" i="3"/>
  <c r="J32" i="3"/>
  <c r="I32" i="3"/>
  <c r="I60" i="3"/>
  <c r="F66" i="3"/>
  <c r="F64" i="3"/>
  <c r="F62" i="3"/>
  <c r="F60" i="3"/>
  <c r="F58" i="3"/>
  <c r="F56" i="3"/>
  <c r="F54" i="3"/>
  <c r="F52" i="3"/>
  <c r="F50" i="3"/>
  <c r="F48" i="3"/>
  <c r="F46" i="3"/>
  <c r="F44" i="3"/>
  <c r="F42" i="3"/>
  <c r="F40" i="3"/>
  <c r="F38" i="3"/>
  <c r="F36" i="3"/>
  <c r="F34" i="3"/>
  <c r="F32" i="3"/>
  <c r="F30" i="3"/>
  <c r="F28" i="3"/>
  <c r="I56" i="3"/>
  <c r="I40" i="3"/>
  <c r="J62" i="3"/>
  <c r="I62" i="3"/>
  <c r="J58" i="3"/>
  <c r="I58" i="3"/>
  <c r="J50" i="3"/>
  <c r="I50" i="3"/>
  <c r="J30" i="3"/>
  <c r="I30" i="3"/>
  <c r="J26" i="3"/>
  <c r="I26" i="3"/>
  <c r="I44" i="3"/>
  <c r="J67" i="3"/>
  <c r="J45" i="3"/>
  <c r="I67" i="3"/>
  <c r="I65" i="3"/>
  <c r="J65" i="3"/>
  <c r="J63" i="3"/>
  <c r="I63" i="3"/>
  <c r="I61" i="3"/>
  <c r="J59" i="3"/>
  <c r="I59" i="3"/>
  <c r="J57" i="3"/>
  <c r="I57" i="3"/>
  <c r="J55" i="3"/>
  <c r="I55" i="3"/>
  <c r="I53" i="3"/>
  <c r="J53" i="3"/>
  <c r="I51" i="3"/>
  <c r="I49" i="3"/>
  <c r="J49" i="3"/>
  <c r="J47" i="3"/>
  <c r="I47" i="3"/>
  <c r="I45" i="3"/>
  <c r="J43" i="3"/>
  <c r="I43" i="3"/>
  <c r="J41" i="3"/>
  <c r="I41" i="3"/>
  <c r="I39" i="3"/>
  <c r="J39" i="3"/>
  <c r="J37" i="3"/>
  <c r="I37" i="3"/>
  <c r="I35" i="3"/>
  <c r="J33" i="3"/>
  <c r="I33" i="3"/>
  <c r="I31" i="3"/>
  <c r="J31" i="3"/>
  <c r="J25" i="3"/>
  <c r="J23" i="3"/>
  <c r="J21" i="3"/>
  <c r="J17" i="3"/>
  <c r="J15" i="3"/>
  <c r="J11" i="3"/>
  <c r="J9" i="3"/>
  <c r="J7" i="3"/>
  <c r="J5" i="3"/>
  <c r="J3" i="3"/>
  <c r="I52" i="3"/>
  <c r="I34" i="3"/>
  <c r="J35" i="3"/>
  <c r="C13" i="5"/>
  <c r="I64" i="3"/>
  <c r="I48" i="3"/>
  <c r="I29" i="3"/>
  <c r="J51" i="3"/>
  <c r="Q66" i="3"/>
  <c r="Q62" i="3"/>
  <c r="Q58" i="3"/>
  <c r="Q54" i="3"/>
  <c r="Q50" i="3"/>
  <c r="Q46" i="3"/>
  <c r="Q42" i="3"/>
  <c r="Q38" i="3"/>
  <c r="Q34" i="3"/>
  <c r="Q30" i="3"/>
  <c r="Q65" i="3"/>
  <c r="Q61" i="3"/>
  <c r="Q57" i="3"/>
  <c r="Q53" i="3"/>
  <c r="Q49" i="3"/>
  <c r="Q45" i="3"/>
  <c r="Q27" i="3"/>
  <c r="Q41" i="3"/>
  <c r="Q26" i="3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AC33" i="2" s="1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AC68" i="2" s="1"/>
  <c r="D40" i="5" l="1"/>
  <c r="C15" i="5"/>
  <c r="C31" i="5"/>
  <c r="C21" i="5"/>
  <c r="Y27" i="2"/>
  <c r="AA27" i="2" s="1"/>
  <c r="AE28" i="2"/>
  <c r="AE27" i="2"/>
  <c r="H27" i="3"/>
  <c r="C29" i="5"/>
  <c r="C37" i="5"/>
  <c r="D7" i="5"/>
  <c r="D23" i="5"/>
  <c r="D39" i="5"/>
  <c r="AD27" i="2"/>
  <c r="AD26" i="2"/>
  <c r="E26" i="3"/>
  <c r="C5" i="5"/>
  <c r="AB33" i="2"/>
  <c r="AC60" i="2"/>
  <c r="AC52" i="2"/>
  <c r="AC44" i="2"/>
  <c r="AC40" i="2"/>
  <c r="AC31" i="2"/>
  <c r="AC23" i="2"/>
  <c r="AC15" i="2"/>
  <c r="AC7" i="2"/>
  <c r="AC64" i="2"/>
  <c r="AC56" i="2"/>
  <c r="AC48" i="2"/>
  <c r="AC36" i="2"/>
  <c r="AC27" i="2"/>
  <c r="AC19" i="2"/>
  <c r="AC11" i="2"/>
  <c r="AC63" i="2"/>
  <c r="AC59" i="2"/>
  <c r="AC55" i="2"/>
  <c r="AC51" i="2"/>
  <c r="AC47" i="2"/>
  <c r="AC43" i="2"/>
  <c r="AC39" i="2"/>
  <c r="AC35" i="2"/>
  <c r="AC30" i="2"/>
  <c r="AC26" i="2"/>
  <c r="AC22" i="2"/>
  <c r="AC18" i="2"/>
  <c r="AC14" i="2"/>
  <c r="AC10" i="2"/>
  <c r="AC6" i="2"/>
  <c r="AC67" i="2"/>
  <c r="R33" i="3"/>
  <c r="E5" i="5" s="1"/>
  <c r="AC3" i="2"/>
  <c r="AC66" i="2"/>
  <c r="AC62" i="2"/>
  <c r="AC58" i="2"/>
  <c r="AC54" i="2"/>
  <c r="AC50" i="2"/>
  <c r="AC46" i="2"/>
  <c r="AC42" i="2"/>
  <c r="AC38" i="2"/>
  <c r="AC29" i="2"/>
  <c r="AC25" i="2"/>
  <c r="AC21" i="2"/>
  <c r="AC17" i="2"/>
  <c r="AC13" i="2"/>
  <c r="AC9" i="2"/>
  <c r="AC4" i="2"/>
  <c r="AC5" i="2"/>
  <c r="AC65" i="2"/>
  <c r="AC61" i="2"/>
  <c r="AC57" i="2"/>
  <c r="AC53" i="2"/>
  <c r="AC49" i="2"/>
  <c r="AC45" i="2"/>
  <c r="AC41" i="2"/>
  <c r="AC37" i="2"/>
  <c r="AC32" i="2"/>
  <c r="AC28" i="2"/>
  <c r="AC24" i="2"/>
  <c r="AC20" i="2"/>
  <c r="AC16" i="2"/>
  <c r="AC12" i="2"/>
  <c r="AC8" i="2"/>
  <c r="AC34" i="2"/>
  <c r="X33" i="3"/>
  <c r="V33" i="3"/>
  <c r="Z33" i="3"/>
  <c r="D33" i="5"/>
  <c r="T33" i="3"/>
  <c r="D3" i="5"/>
  <c r="D11" i="5"/>
  <c r="D19" i="5"/>
  <c r="D27" i="5"/>
  <c r="D35" i="5"/>
  <c r="B22" i="3"/>
  <c r="B14" i="3"/>
  <c r="B6" i="3"/>
  <c r="Z6" i="3" s="1"/>
  <c r="B2" i="3"/>
  <c r="Z2" i="3" s="1"/>
  <c r="B58" i="3"/>
  <c r="T58" i="3" s="1"/>
  <c r="B29" i="3"/>
  <c r="Z29" i="3" s="1"/>
  <c r="B21" i="3"/>
  <c r="Z21" i="3" s="1"/>
  <c r="B13" i="3"/>
  <c r="Z13" i="3" s="1"/>
  <c r="B5" i="3"/>
  <c r="B24" i="3"/>
  <c r="B20" i="3"/>
  <c r="C21" i="3" s="1"/>
  <c r="B16" i="3"/>
  <c r="Z16" i="3" s="1"/>
  <c r="B12" i="3"/>
  <c r="Z12" i="3" s="1"/>
  <c r="B8" i="3"/>
  <c r="Z8" i="3" s="1"/>
  <c r="B4" i="3"/>
  <c r="K4" i="3" s="1"/>
  <c r="B26" i="3"/>
  <c r="B18" i="3"/>
  <c r="K18" i="3" s="1"/>
  <c r="B10" i="3"/>
  <c r="B62" i="3"/>
  <c r="R62" i="3" s="1"/>
  <c r="E34" i="5" s="1"/>
  <c r="B46" i="3"/>
  <c r="R46" i="3" s="1"/>
  <c r="E18" i="5" s="1"/>
  <c r="B42" i="3"/>
  <c r="T42" i="3" s="1"/>
  <c r="B34" i="3"/>
  <c r="B25" i="3"/>
  <c r="Z25" i="3" s="1"/>
  <c r="B17" i="3"/>
  <c r="K17" i="3" s="1"/>
  <c r="B9" i="3"/>
  <c r="B27" i="3"/>
  <c r="T27" i="3" s="1"/>
  <c r="B23" i="3"/>
  <c r="K23" i="3" s="1"/>
  <c r="B15" i="3"/>
  <c r="K15" i="3" s="1"/>
  <c r="B11" i="3"/>
  <c r="K11" i="3" s="1"/>
  <c r="B7" i="3"/>
  <c r="B3" i="3"/>
  <c r="K3" i="3" s="1"/>
  <c r="D25" i="5"/>
  <c r="Z33" i="2"/>
  <c r="AA33" i="2"/>
  <c r="C9" i="5"/>
  <c r="C17" i="5"/>
  <c r="Y46" i="2"/>
  <c r="Y60" i="2"/>
  <c r="B60" i="3"/>
  <c r="Y48" i="2"/>
  <c r="B48" i="3"/>
  <c r="Y40" i="2"/>
  <c r="B40" i="3"/>
  <c r="Y31" i="2"/>
  <c r="B31" i="3"/>
  <c r="D12" i="5"/>
  <c r="C12" i="5"/>
  <c r="D28" i="5"/>
  <c r="C28" i="5"/>
  <c r="Y67" i="2"/>
  <c r="B67" i="3"/>
  <c r="Y63" i="2"/>
  <c r="B63" i="3"/>
  <c r="Y59" i="2"/>
  <c r="B59" i="3"/>
  <c r="Y55" i="2"/>
  <c r="B55" i="3"/>
  <c r="Y51" i="2"/>
  <c r="B51" i="3"/>
  <c r="Y47" i="2"/>
  <c r="B47" i="3"/>
  <c r="Y43" i="2"/>
  <c r="B43" i="3"/>
  <c r="Y39" i="2"/>
  <c r="B39" i="3"/>
  <c r="Y35" i="2"/>
  <c r="B35" i="3"/>
  <c r="Y30" i="2"/>
  <c r="B30" i="3"/>
  <c r="R30" i="3" s="1"/>
  <c r="E2" i="5" s="1"/>
  <c r="K14" i="3"/>
  <c r="Y42" i="2"/>
  <c r="C6" i="5"/>
  <c r="D6" i="5"/>
  <c r="C14" i="5"/>
  <c r="D14" i="5"/>
  <c r="C22" i="5"/>
  <c r="D22" i="5"/>
  <c r="C30" i="5"/>
  <c r="D30" i="5"/>
  <c r="C38" i="5"/>
  <c r="D38" i="5"/>
  <c r="Y56" i="2"/>
  <c r="B56" i="3"/>
  <c r="Y44" i="2"/>
  <c r="B44" i="3"/>
  <c r="Y19" i="2"/>
  <c r="B19" i="3"/>
  <c r="D4" i="5"/>
  <c r="C4" i="5"/>
  <c r="D20" i="5"/>
  <c r="C20" i="5"/>
  <c r="D36" i="5"/>
  <c r="C36" i="5"/>
  <c r="Y66" i="2"/>
  <c r="B66" i="3"/>
  <c r="Y54" i="2"/>
  <c r="B54" i="3"/>
  <c r="Y50" i="2"/>
  <c r="B50" i="3"/>
  <c r="Y38" i="2"/>
  <c r="B38" i="3"/>
  <c r="Y62" i="2"/>
  <c r="Y34" i="2"/>
  <c r="D8" i="5"/>
  <c r="C8" i="5"/>
  <c r="D16" i="5"/>
  <c r="C16" i="5"/>
  <c r="D24" i="5"/>
  <c r="C24" i="5"/>
  <c r="D32" i="5"/>
  <c r="C32" i="5"/>
  <c r="Y64" i="2"/>
  <c r="B64" i="3"/>
  <c r="Y52" i="2"/>
  <c r="B52" i="3"/>
  <c r="Y36" i="2"/>
  <c r="B36" i="3"/>
  <c r="Y65" i="2"/>
  <c r="B65" i="3"/>
  <c r="Y61" i="2"/>
  <c r="B61" i="3"/>
  <c r="Y57" i="2"/>
  <c r="B57" i="3"/>
  <c r="Y53" i="2"/>
  <c r="B53" i="3"/>
  <c r="R53" i="3" s="1"/>
  <c r="E25" i="5" s="1"/>
  <c r="Y49" i="2"/>
  <c r="B49" i="3"/>
  <c r="Y45" i="2"/>
  <c r="B45" i="3"/>
  <c r="Y41" i="2"/>
  <c r="B41" i="3"/>
  <c r="Y37" i="2"/>
  <c r="B37" i="3"/>
  <c r="Y32" i="2"/>
  <c r="B32" i="3"/>
  <c r="Y28" i="2"/>
  <c r="B28" i="3"/>
  <c r="Y58" i="2"/>
  <c r="Y29" i="2"/>
  <c r="C2" i="5"/>
  <c r="D2" i="5"/>
  <c r="C10" i="5"/>
  <c r="D10" i="5"/>
  <c r="C18" i="5"/>
  <c r="D18" i="5"/>
  <c r="C26" i="5"/>
  <c r="D26" i="5"/>
  <c r="C34" i="5"/>
  <c r="D34" i="5"/>
  <c r="Y26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20" i="2"/>
  <c r="Y21" i="2"/>
  <c r="Y22" i="2"/>
  <c r="Y23" i="2"/>
  <c r="Y24" i="2"/>
  <c r="Y25" i="2"/>
  <c r="D7" i="3" l="1"/>
  <c r="R42" i="3"/>
  <c r="E14" i="5" s="1"/>
  <c r="Z27" i="2"/>
  <c r="F27" i="3"/>
  <c r="G27" i="3"/>
  <c r="G26" i="3"/>
  <c r="AB27" i="2"/>
  <c r="C68" i="3"/>
  <c r="B40" i="5" s="1"/>
  <c r="D68" i="3"/>
  <c r="AB67" i="2"/>
  <c r="AF68" i="2"/>
  <c r="J28" i="3"/>
  <c r="I27" i="3"/>
  <c r="I28" i="3"/>
  <c r="J27" i="3"/>
  <c r="AF11" i="2"/>
  <c r="AF16" i="2"/>
  <c r="AF12" i="2"/>
  <c r="AF8" i="2"/>
  <c r="AF4" i="2"/>
  <c r="AF19" i="2"/>
  <c r="AF15" i="2"/>
  <c r="AF7" i="2"/>
  <c r="AB23" i="2"/>
  <c r="AF24" i="2"/>
  <c r="AB29" i="2"/>
  <c r="AF30" i="2"/>
  <c r="AB34" i="2"/>
  <c r="AF35" i="2"/>
  <c r="AB22" i="2"/>
  <c r="AF23" i="2"/>
  <c r="AF14" i="2"/>
  <c r="AF6" i="2"/>
  <c r="AB58" i="2"/>
  <c r="AF59" i="2"/>
  <c r="AB41" i="2"/>
  <c r="AF42" i="2"/>
  <c r="AB57" i="2"/>
  <c r="AF58" i="2"/>
  <c r="AB52" i="2"/>
  <c r="AF53" i="2"/>
  <c r="Z42" i="3"/>
  <c r="AB44" i="2"/>
  <c r="AF45" i="2"/>
  <c r="AB39" i="2"/>
  <c r="AF40" i="2"/>
  <c r="AB55" i="2"/>
  <c r="AF56" i="2"/>
  <c r="AB31" i="2"/>
  <c r="AF32" i="2"/>
  <c r="AB46" i="2"/>
  <c r="AF47" i="2"/>
  <c r="AF34" i="2"/>
  <c r="AB25" i="2"/>
  <c r="AF26" i="2"/>
  <c r="AB21" i="2"/>
  <c r="AF22" i="2"/>
  <c r="AF17" i="2"/>
  <c r="AF13" i="2"/>
  <c r="AF9" i="2"/>
  <c r="AF5" i="2"/>
  <c r="AB42" i="2"/>
  <c r="AF43" i="2"/>
  <c r="AF3" i="2"/>
  <c r="AB38" i="2"/>
  <c r="AF39" i="2"/>
  <c r="AF18" i="2"/>
  <c r="AF10" i="2"/>
  <c r="AB26" i="2"/>
  <c r="AF27" i="2"/>
  <c r="AB32" i="2"/>
  <c r="AF33" i="2"/>
  <c r="AB49" i="2"/>
  <c r="AF50" i="2"/>
  <c r="AB65" i="2"/>
  <c r="AF66" i="2"/>
  <c r="AB62" i="2"/>
  <c r="AF63" i="2"/>
  <c r="AB54" i="2"/>
  <c r="AF55" i="2"/>
  <c r="AB30" i="2"/>
  <c r="AF31" i="2"/>
  <c r="AB47" i="2"/>
  <c r="AF48" i="2"/>
  <c r="AB63" i="2"/>
  <c r="AF64" i="2"/>
  <c r="AB48" i="2"/>
  <c r="AF49" i="2"/>
  <c r="AB24" i="2"/>
  <c r="AF25" i="2"/>
  <c r="AB20" i="2"/>
  <c r="AF21" i="2"/>
  <c r="AB28" i="2"/>
  <c r="AF29" i="2"/>
  <c r="AB37" i="2"/>
  <c r="AF38" i="2"/>
  <c r="AB45" i="2"/>
  <c r="AF46" i="2"/>
  <c r="AB53" i="2"/>
  <c r="AF54" i="2"/>
  <c r="AB61" i="2"/>
  <c r="AF62" i="2"/>
  <c r="AB36" i="2"/>
  <c r="AF37" i="2"/>
  <c r="AB64" i="2"/>
  <c r="AF65" i="2"/>
  <c r="AB50" i="2"/>
  <c r="AF51" i="2"/>
  <c r="AB66" i="2"/>
  <c r="AF67" i="2"/>
  <c r="AF20" i="2"/>
  <c r="AB56" i="2"/>
  <c r="AF57" i="2"/>
  <c r="AB35" i="2"/>
  <c r="AF36" i="2"/>
  <c r="AB43" i="2"/>
  <c r="AF44" i="2"/>
  <c r="AB51" i="2"/>
  <c r="AF52" i="2"/>
  <c r="AB59" i="2"/>
  <c r="AF60" i="2"/>
  <c r="AB40" i="2"/>
  <c r="AF41" i="2"/>
  <c r="AB60" i="2"/>
  <c r="AF61" i="2"/>
  <c r="AF28" i="2"/>
  <c r="K20" i="3"/>
  <c r="Z23" i="3"/>
  <c r="X46" i="3"/>
  <c r="K26" i="3"/>
  <c r="U26" i="3" s="1"/>
  <c r="K16" i="3"/>
  <c r="M16" i="3" s="1"/>
  <c r="D9" i="3"/>
  <c r="C26" i="3"/>
  <c r="D17" i="3"/>
  <c r="Z26" i="3"/>
  <c r="T26" i="3"/>
  <c r="C24" i="3"/>
  <c r="V26" i="3"/>
  <c r="Z17" i="3"/>
  <c r="C22" i="3"/>
  <c r="Z3" i="3"/>
  <c r="K13" i="3"/>
  <c r="M14" i="3" s="1"/>
  <c r="Z46" i="3"/>
  <c r="X26" i="3"/>
  <c r="R26" i="3"/>
  <c r="C27" i="3"/>
  <c r="D23" i="3"/>
  <c r="Z9" i="3"/>
  <c r="C42" i="3"/>
  <c r="B14" i="5" s="1"/>
  <c r="D22" i="3"/>
  <c r="Z22" i="3"/>
  <c r="D16" i="3"/>
  <c r="V42" i="3"/>
  <c r="K9" i="3"/>
  <c r="D18" i="3"/>
  <c r="R58" i="3"/>
  <c r="E30" i="5" s="1"/>
  <c r="D4" i="3"/>
  <c r="D21" i="3"/>
  <c r="C23" i="3"/>
  <c r="K42" i="3"/>
  <c r="U42" i="3" s="1"/>
  <c r="K22" i="3"/>
  <c r="D24" i="3"/>
  <c r="K25" i="3"/>
  <c r="D26" i="3"/>
  <c r="K8" i="3"/>
  <c r="K24" i="3"/>
  <c r="L24" i="3" s="1"/>
  <c r="D6" i="3"/>
  <c r="K21" i="3"/>
  <c r="D20" i="3"/>
  <c r="V58" i="3"/>
  <c r="X42" i="3"/>
  <c r="Z58" i="3"/>
  <c r="D27" i="3"/>
  <c r="K6" i="3"/>
  <c r="Z15" i="3"/>
  <c r="Z24" i="3"/>
  <c r="C25" i="3"/>
  <c r="K34" i="3"/>
  <c r="Z7" i="3"/>
  <c r="D11" i="3"/>
  <c r="D25" i="3"/>
  <c r="X34" i="3"/>
  <c r="R34" i="3"/>
  <c r="E6" i="5" s="1"/>
  <c r="Z34" i="3"/>
  <c r="D13" i="3"/>
  <c r="D14" i="3"/>
  <c r="K12" i="3"/>
  <c r="M12" i="3" s="1"/>
  <c r="Z11" i="3"/>
  <c r="K10" i="3"/>
  <c r="D10" i="3"/>
  <c r="Z10" i="3"/>
  <c r="K7" i="3"/>
  <c r="D8" i="3"/>
  <c r="K5" i="3"/>
  <c r="D5" i="3"/>
  <c r="Z5" i="3"/>
  <c r="D3" i="3"/>
  <c r="K2" i="3"/>
  <c r="M3" i="3" s="1"/>
  <c r="V27" i="3"/>
  <c r="T62" i="3"/>
  <c r="X62" i="3"/>
  <c r="R27" i="3"/>
  <c r="Z18" i="3"/>
  <c r="R29" i="3"/>
  <c r="Z4" i="3"/>
  <c r="D12" i="3"/>
  <c r="Z20" i="3"/>
  <c r="T46" i="3"/>
  <c r="K29" i="3"/>
  <c r="U29" i="3" s="1"/>
  <c r="C34" i="3"/>
  <c r="B6" i="5" s="1"/>
  <c r="K58" i="3"/>
  <c r="U58" i="3" s="1"/>
  <c r="K62" i="3"/>
  <c r="U62" i="3" s="1"/>
  <c r="K27" i="3"/>
  <c r="U27" i="3" s="1"/>
  <c r="X27" i="3"/>
  <c r="V29" i="3"/>
  <c r="Z14" i="3"/>
  <c r="D15" i="3"/>
  <c r="V46" i="3"/>
  <c r="Z27" i="3"/>
  <c r="T34" i="3"/>
  <c r="D29" i="3"/>
  <c r="D46" i="3"/>
  <c r="D62" i="3"/>
  <c r="V34" i="3"/>
  <c r="T29" i="3"/>
  <c r="X29" i="3"/>
  <c r="D34" i="3"/>
  <c r="K46" i="3"/>
  <c r="U46" i="3" s="1"/>
  <c r="X58" i="3"/>
  <c r="Z62" i="3"/>
  <c r="V62" i="3"/>
  <c r="Z50" i="2"/>
  <c r="AA50" i="2"/>
  <c r="Z45" i="2"/>
  <c r="AA45" i="2"/>
  <c r="Z34" i="2"/>
  <c r="AA34" i="2"/>
  <c r="Z44" i="2"/>
  <c r="AA44" i="2"/>
  <c r="Z30" i="2"/>
  <c r="AA30" i="2"/>
  <c r="Z39" i="2"/>
  <c r="AA39" i="2"/>
  <c r="Z47" i="2"/>
  <c r="AA47" i="2"/>
  <c r="Z55" i="2"/>
  <c r="AA55" i="2"/>
  <c r="Z63" i="2"/>
  <c r="AA63" i="2"/>
  <c r="Z40" i="2"/>
  <c r="AA40" i="2"/>
  <c r="Z60" i="2"/>
  <c r="AA60" i="2"/>
  <c r="Z64" i="2"/>
  <c r="AA64" i="2"/>
  <c r="Z42" i="2"/>
  <c r="AA42" i="2"/>
  <c r="Z23" i="2"/>
  <c r="AA23" i="2"/>
  <c r="Z37" i="2"/>
  <c r="AA37" i="2"/>
  <c r="Z61" i="2"/>
  <c r="AA61" i="2"/>
  <c r="Z22" i="2"/>
  <c r="AA22" i="2"/>
  <c r="Z26" i="2"/>
  <c r="AA26" i="2"/>
  <c r="Z52" i="2"/>
  <c r="AA52" i="2"/>
  <c r="Z62" i="2"/>
  <c r="AA62" i="2"/>
  <c r="Z54" i="2"/>
  <c r="AA54" i="2"/>
  <c r="Z66" i="2"/>
  <c r="AA66" i="2"/>
  <c r="Z24" i="2"/>
  <c r="AA24" i="2"/>
  <c r="Z20" i="2"/>
  <c r="Z58" i="2"/>
  <c r="AA58" i="2"/>
  <c r="Z36" i="2"/>
  <c r="AA36" i="2"/>
  <c r="Z38" i="2"/>
  <c r="AA38" i="2"/>
  <c r="Z28" i="2"/>
  <c r="AA28" i="2"/>
  <c r="Z53" i="2"/>
  <c r="AA53" i="2"/>
  <c r="Z25" i="2"/>
  <c r="AA25" i="2"/>
  <c r="Z21" i="2"/>
  <c r="AA21" i="2"/>
  <c r="Z29" i="2"/>
  <c r="AA29" i="2"/>
  <c r="Z32" i="2"/>
  <c r="AA32" i="2"/>
  <c r="Z41" i="2"/>
  <c r="AA41" i="2"/>
  <c r="Z49" i="2"/>
  <c r="AA49" i="2"/>
  <c r="Z57" i="2"/>
  <c r="AA57" i="2"/>
  <c r="Z65" i="2"/>
  <c r="AA65" i="2"/>
  <c r="Z56" i="2"/>
  <c r="AA56" i="2"/>
  <c r="Z35" i="2"/>
  <c r="AA35" i="2"/>
  <c r="Z43" i="2"/>
  <c r="AA43" i="2"/>
  <c r="Z51" i="2"/>
  <c r="AA51" i="2"/>
  <c r="Z59" i="2"/>
  <c r="AA59" i="2"/>
  <c r="Z67" i="2"/>
  <c r="AA67" i="2"/>
  <c r="Z31" i="2"/>
  <c r="AA31" i="2"/>
  <c r="Z48" i="2"/>
  <c r="AA48" i="2"/>
  <c r="Z46" i="2"/>
  <c r="AA46" i="2"/>
  <c r="C29" i="3"/>
  <c r="M4" i="3"/>
  <c r="C62" i="3"/>
  <c r="B34" i="5" s="1"/>
  <c r="Z52" i="3"/>
  <c r="X52" i="3"/>
  <c r="K52" i="3"/>
  <c r="U52" i="3" s="1"/>
  <c r="D52" i="3"/>
  <c r="C52" i="3"/>
  <c r="B24" i="5" s="1"/>
  <c r="V52" i="3"/>
  <c r="T52" i="3"/>
  <c r="R52" i="3"/>
  <c r="E24" i="5" s="1"/>
  <c r="X48" i="3"/>
  <c r="D48" i="3"/>
  <c r="C48" i="3"/>
  <c r="B20" i="5" s="1"/>
  <c r="Z48" i="3"/>
  <c r="K48" i="3"/>
  <c r="U48" i="3" s="1"/>
  <c r="R48" i="3"/>
  <c r="E20" i="5" s="1"/>
  <c r="T48" i="3"/>
  <c r="V48" i="3"/>
  <c r="X32" i="3"/>
  <c r="Z32" i="3"/>
  <c r="D32" i="3"/>
  <c r="C32" i="3"/>
  <c r="B4" i="5" s="1"/>
  <c r="K32" i="3"/>
  <c r="U32" i="3" s="1"/>
  <c r="T32" i="3"/>
  <c r="R32" i="3"/>
  <c r="E4" i="5" s="1"/>
  <c r="D33" i="3"/>
  <c r="V32" i="3"/>
  <c r="C33" i="3"/>
  <c r="B5" i="5" s="1"/>
  <c r="Z41" i="3"/>
  <c r="X41" i="3"/>
  <c r="D41" i="3"/>
  <c r="C41" i="3"/>
  <c r="B13" i="5" s="1"/>
  <c r="K41" i="3"/>
  <c r="U41" i="3" s="1"/>
  <c r="V41" i="3"/>
  <c r="T41" i="3"/>
  <c r="Z49" i="3"/>
  <c r="X49" i="3"/>
  <c r="D49" i="3"/>
  <c r="C49" i="3"/>
  <c r="B21" i="5" s="1"/>
  <c r="K49" i="3"/>
  <c r="U49" i="3" s="1"/>
  <c r="V49" i="3"/>
  <c r="T49" i="3"/>
  <c r="Z57" i="3"/>
  <c r="D57" i="3"/>
  <c r="C57" i="3"/>
  <c r="B29" i="5" s="1"/>
  <c r="K57" i="3"/>
  <c r="U57" i="3" s="1"/>
  <c r="X57" i="3"/>
  <c r="V57" i="3"/>
  <c r="T57" i="3"/>
  <c r="Z65" i="3"/>
  <c r="X65" i="3"/>
  <c r="D65" i="3"/>
  <c r="C65" i="3"/>
  <c r="B37" i="5" s="1"/>
  <c r="K65" i="3"/>
  <c r="U65" i="3" s="1"/>
  <c r="T65" i="3"/>
  <c r="V65" i="3"/>
  <c r="Z38" i="3"/>
  <c r="D38" i="3"/>
  <c r="C38" i="3"/>
  <c r="B10" i="5" s="1"/>
  <c r="K38" i="3"/>
  <c r="U38" i="3" s="1"/>
  <c r="X38" i="3"/>
  <c r="R38" i="3"/>
  <c r="E10" i="5" s="1"/>
  <c r="T38" i="3"/>
  <c r="V38" i="3"/>
  <c r="D42" i="3"/>
  <c r="C46" i="3"/>
  <c r="B18" i="5" s="1"/>
  <c r="Z50" i="3"/>
  <c r="X50" i="3"/>
  <c r="D50" i="3"/>
  <c r="C50" i="3"/>
  <c r="B22" i="5" s="1"/>
  <c r="K50" i="3"/>
  <c r="U50" i="3" s="1"/>
  <c r="T50" i="3"/>
  <c r="R50" i="3"/>
  <c r="E22" i="5" s="1"/>
  <c r="V50" i="3"/>
  <c r="Z56" i="3"/>
  <c r="X56" i="3"/>
  <c r="D56" i="3"/>
  <c r="C56" i="3"/>
  <c r="B28" i="5" s="1"/>
  <c r="K56" i="3"/>
  <c r="U56" i="3" s="1"/>
  <c r="T56" i="3"/>
  <c r="R56" i="3"/>
  <c r="E28" i="5" s="1"/>
  <c r="V56" i="3"/>
  <c r="R65" i="3"/>
  <c r="E37" i="5" s="1"/>
  <c r="Z30" i="3"/>
  <c r="X30" i="3"/>
  <c r="D30" i="3"/>
  <c r="C30" i="3"/>
  <c r="B2" i="5" s="1"/>
  <c r="K30" i="3"/>
  <c r="U30" i="3" s="1"/>
  <c r="T30" i="3"/>
  <c r="V30" i="3"/>
  <c r="X39" i="3"/>
  <c r="Z39" i="3"/>
  <c r="D39" i="3"/>
  <c r="C39" i="3"/>
  <c r="B11" i="5" s="1"/>
  <c r="K39" i="3"/>
  <c r="U39" i="3" s="1"/>
  <c r="T39" i="3"/>
  <c r="V39" i="3"/>
  <c r="R39" i="3"/>
  <c r="E11" i="5" s="1"/>
  <c r="X47" i="3"/>
  <c r="Z47" i="3"/>
  <c r="D47" i="3"/>
  <c r="C47" i="3"/>
  <c r="B19" i="5" s="1"/>
  <c r="K47" i="3"/>
  <c r="U47" i="3" s="1"/>
  <c r="V47" i="3"/>
  <c r="R47" i="3"/>
  <c r="E19" i="5" s="1"/>
  <c r="T47" i="3"/>
  <c r="X55" i="3"/>
  <c r="Z55" i="3"/>
  <c r="D55" i="3"/>
  <c r="C55" i="3"/>
  <c r="B27" i="5" s="1"/>
  <c r="K55" i="3"/>
  <c r="U55" i="3" s="1"/>
  <c r="V55" i="3"/>
  <c r="T55" i="3"/>
  <c r="R55" i="3"/>
  <c r="E27" i="5" s="1"/>
  <c r="X63" i="3"/>
  <c r="Z63" i="3"/>
  <c r="D63" i="3"/>
  <c r="C63" i="3"/>
  <c r="B35" i="5" s="1"/>
  <c r="K63" i="3"/>
  <c r="U63" i="3" s="1"/>
  <c r="V63" i="3"/>
  <c r="R63" i="3"/>
  <c r="E35" i="5" s="1"/>
  <c r="T63" i="3"/>
  <c r="R45" i="3"/>
  <c r="E17" i="5" s="1"/>
  <c r="Z19" i="3"/>
  <c r="D19" i="3"/>
  <c r="K19" i="3"/>
  <c r="M18" i="3"/>
  <c r="X36" i="3"/>
  <c r="Z36" i="3"/>
  <c r="D36" i="3"/>
  <c r="C36" i="3"/>
  <c r="B8" i="5" s="1"/>
  <c r="K36" i="3"/>
  <c r="U36" i="3" s="1"/>
  <c r="V36" i="3"/>
  <c r="T36" i="3"/>
  <c r="R36" i="3"/>
  <c r="E8" i="5" s="1"/>
  <c r="X64" i="3"/>
  <c r="D64" i="3"/>
  <c r="C64" i="3"/>
  <c r="B36" i="5" s="1"/>
  <c r="Z64" i="3"/>
  <c r="K64" i="3"/>
  <c r="U64" i="3" s="1"/>
  <c r="T64" i="3"/>
  <c r="V64" i="3"/>
  <c r="R64" i="3"/>
  <c r="E36" i="5" s="1"/>
  <c r="C58" i="3"/>
  <c r="B30" i="5" s="1"/>
  <c r="R49" i="3"/>
  <c r="E21" i="5" s="1"/>
  <c r="M15" i="3"/>
  <c r="X40" i="3"/>
  <c r="Z40" i="3"/>
  <c r="D40" i="3"/>
  <c r="C40" i="3"/>
  <c r="B12" i="5" s="1"/>
  <c r="K40" i="3"/>
  <c r="U40" i="3" s="1"/>
  <c r="R40" i="3"/>
  <c r="E12" i="5" s="1"/>
  <c r="V40" i="3"/>
  <c r="T40" i="3"/>
  <c r="X60" i="3"/>
  <c r="Z60" i="3"/>
  <c r="K60" i="3"/>
  <c r="U60" i="3" s="1"/>
  <c r="D60" i="3"/>
  <c r="C60" i="3"/>
  <c r="B32" i="5" s="1"/>
  <c r="R60" i="3"/>
  <c r="E32" i="5" s="1"/>
  <c r="V60" i="3"/>
  <c r="T60" i="3"/>
  <c r="X31" i="3"/>
  <c r="Z31" i="3"/>
  <c r="D31" i="3"/>
  <c r="C31" i="3"/>
  <c r="B3" i="5" s="1"/>
  <c r="K31" i="3"/>
  <c r="U31" i="3" s="1"/>
  <c r="R31" i="3"/>
  <c r="E3" i="5" s="1"/>
  <c r="T31" i="3"/>
  <c r="V31" i="3"/>
  <c r="R57" i="3"/>
  <c r="E29" i="5" s="1"/>
  <c r="R41" i="3"/>
  <c r="E13" i="5" s="1"/>
  <c r="X28" i="3"/>
  <c r="Z28" i="3"/>
  <c r="D28" i="3"/>
  <c r="C28" i="3"/>
  <c r="K28" i="3"/>
  <c r="U28" i="3" s="1"/>
  <c r="T28" i="3"/>
  <c r="R28" i="3"/>
  <c r="V28" i="3"/>
  <c r="Z37" i="3"/>
  <c r="X37" i="3"/>
  <c r="D37" i="3"/>
  <c r="C37" i="3"/>
  <c r="B9" i="5" s="1"/>
  <c r="K37" i="3"/>
  <c r="U37" i="3" s="1"/>
  <c r="R37" i="3"/>
  <c r="E9" i="5" s="1"/>
  <c r="V37" i="3"/>
  <c r="T37" i="3"/>
  <c r="Z45" i="3"/>
  <c r="X45" i="3"/>
  <c r="D45" i="3"/>
  <c r="C45" i="3"/>
  <c r="B17" i="5" s="1"/>
  <c r="K45" i="3"/>
  <c r="U45" i="3" s="1"/>
  <c r="V45" i="3"/>
  <c r="T45" i="3"/>
  <c r="Z53" i="3"/>
  <c r="X53" i="3"/>
  <c r="D53" i="3"/>
  <c r="C53" i="3"/>
  <c r="B25" i="5" s="1"/>
  <c r="K53" i="3"/>
  <c r="U53" i="3" s="1"/>
  <c r="V53" i="3"/>
  <c r="T53" i="3"/>
  <c r="Z61" i="3"/>
  <c r="D61" i="3"/>
  <c r="C61" i="3"/>
  <c r="B33" i="5" s="1"/>
  <c r="X61" i="3"/>
  <c r="K61" i="3"/>
  <c r="U61" i="3" s="1"/>
  <c r="V61" i="3"/>
  <c r="T61" i="3"/>
  <c r="Z54" i="3"/>
  <c r="X54" i="3"/>
  <c r="D54" i="3"/>
  <c r="C54" i="3"/>
  <c r="B26" i="5" s="1"/>
  <c r="K54" i="3"/>
  <c r="U54" i="3" s="1"/>
  <c r="R54" i="3"/>
  <c r="E26" i="5" s="1"/>
  <c r="V54" i="3"/>
  <c r="T54" i="3"/>
  <c r="D58" i="3"/>
  <c r="Z66" i="3"/>
  <c r="X66" i="3"/>
  <c r="D66" i="3"/>
  <c r="C66" i="3"/>
  <c r="B38" i="5" s="1"/>
  <c r="K66" i="3"/>
  <c r="U66" i="3" s="1"/>
  <c r="T66" i="3"/>
  <c r="R66" i="3"/>
  <c r="E38" i="5" s="1"/>
  <c r="V66" i="3"/>
  <c r="R61" i="3"/>
  <c r="E33" i="5" s="1"/>
  <c r="X44" i="3"/>
  <c r="Z44" i="3"/>
  <c r="D44" i="3"/>
  <c r="C44" i="3"/>
  <c r="B16" i="5" s="1"/>
  <c r="K44" i="3"/>
  <c r="U44" i="3" s="1"/>
  <c r="R44" i="3"/>
  <c r="E16" i="5" s="1"/>
  <c r="V44" i="3"/>
  <c r="T44" i="3"/>
  <c r="X35" i="3"/>
  <c r="Z35" i="3"/>
  <c r="D35" i="3"/>
  <c r="C35" i="3"/>
  <c r="B7" i="5" s="1"/>
  <c r="K35" i="3"/>
  <c r="U35" i="3" s="1"/>
  <c r="R35" i="3"/>
  <c r="E7" i="5" s="1"/>
  <c r="T35" i="3"/>
  <c r="V35" i="3"/>
  <c r="X43" i="3"/>
  <c r="Z43" i="3"/>
  <c r="D43" i="3"/>
  <c r="C43" i="3"/>
  <c r="B15" i="5" s="1"/>
  <c r="K43" i="3"/>
  <c r="U43" i="3" s="1"/>
  <c r="T43" i="3"/>
  <c r="R43" i="3"/>
  <c r="E15" i="5" s="1"/>
  <c r="V43" i="3"/>
  <c r="X51" i="3"/>
  <c r="Z51" i="3"/>
  <c r="D51" i="3"/>
  <c r="C51" i="3"/>
  <c r="B23" i="5" s="1"/>
  <c r="K51" i="3"/>
  <c r="U51" i="3" s="1"/>
  <c r="V51" i="3"/>
  <c r="R51" i="3"/>
  <c r="E23" i="5" s="1"/>
  <c r="T51" i="3"/>
  <c r="X59" i="3"/>
  <c r="Z59" i="3"/>
  <c r="D59" i="3"/>
  <c r="C59" i="3"/>
  <c r="B31" i="5" s="1"/>
  <c r="K59" i="3"/>
  <c r="U59" i="3" s="1"/>
  <c r="T59" i="3"/>
  <c r="V59" i="3"/>
  <c r="R59" i="3"/>
  <c r="E31" i="5" s="1"/>
  <c r="X67" i="3"/>
  <c r="Z67" i="3"/>
  <c r="D67" i="3"/>
  <c r="C67" i="3"/>
  <c r="B39" i="5" s="1"/>
  <c r="K67" i="3"/>
  <c r="U67" i="3" s="1"/>
  <c r="V67" i="3"/>
  <c r="R67" i="3"/>
  <c r="E39" i="5" s="1"/>
  <c r="T67" i="3"/>
  <c r="M34" i="3" l="1"/>
  <c r="U34" i="3"/>
  <c r="L68" i="3"/>
  <c r="M68" i="3"/>
  <c r="M21" i="3"/>
  <c r="M27" i="3"/>
  <c r="L27" i="3"/>
  <c r="L21" i="3"/>
  <c r="M42" i="3"/>
  <c r="M17" i="3"/>
  <c r="L26" i="3"/>
  <c r="M10" i="3"/>
  <c r="M9" i="3"/>
  <c r="M24" i="3"/>
  <c r="M7" i="3"/>
  <c r="M13" i="3"/>
  <c r="L25" i="3"/>
  <c r="M26" i="3"/>
  <c r="M22" i="3"/>
  <c r="M11" i="3"/>
  <c r="L22" i="3"/>
  <c r="M8" i="3"/>
  <c r="L23" i="3"/>
  <c r="M23" i="3"/>
  <c r="L58" i="3"/>
  <c r="L46" i="3"/>
  <c r="M25" i="3"/>
  <c r="M6" i="3"/>
  <c r="L34" i="3"/>
  <c r="M5" i="3"/>
  <c r="M62" i="3"/>
  <c r="M46" i="3"/>
  <c r="M28" i="3"/>
  <c r="L28" i="3"/>
  <c r="L29" i="3"/>
  <c r="L67" i="3"/>
  <c r="M67" i="3"/>
  <c r="L35" i="3"/>
  <c r="M35" i="3"/>
  <c r="M66" i="3"/>
  <c r="L66" i="3"/>
  <c r="L36" i="3"/>
  <c r="M36" i="3"/>
  <c r="L55" i="3"/>
  <c r="M55" i="3"/>
  <c r="M65" i="3"/>
  <c r="L65" i="3"/>
  <c r="M49" i="3"/>
  <c r="L49" i="3"/>
  <c r="L41" i="3"/>
  <c r="L42" i="3"/>
  <c r="M41" i="3"/>
  <c r="M52" i="3"/>
  <c r="L52" i="3"/>
  <c r="M54" i="3"/>
  <c r="L54" i="3"/>
  <c r="L64" i="3"/>
  <c r="M64" i="3"/>
  <c r="M63" i="3"/>
  <c r="L63" i="3"/>
  <c r="M29" i="3"/>
  <c r="L61" i="3"/>
  <c r="L62" i="3"/>
  <c r="M61" i="3"/>
  <c r="L53" i="3"/>
  <c r="M53" i="3"/>
  <c r="L45" i="3"/>
  <c r="M45" i="3"/>
  <c r="M40" i="3"/>
  <c r="L40" i="3"/>
  <c r="M47" i="3"/>
  <c r="L47" i="3"/>
  <c r="M50" i="3"/>
  <c r="L50" i="3"/>
  <c r="M38" i="3"/>
  <c r="L38" i="3"/>
  <c r="M57" i="3"/>
  <c r="L57" i="3"/>
  <c r="M58" i="3"/>
  <c r="M48" i="3"/>
  <c r="L48" i="3"/>
  <c r="L43" i="3"/>
  <c r="M43" i="3"/>
  <c r="M19" i="3"/>
  <c r="M20" i="3"/>
  <c r="M33" i="3"/>
  <c r="L32" i="3"/>
  <c r="M32" i="3"/>
  <c r="L33" i="3"/>
  <c r="L59" i="3"/>
  <c r="M59" i="3"/>
  <c r="L51" i="3"/>
  <c r="M51" i="3"/>
  <c r="L44" i="3"/>
  <c r="M44" i="3"/>
  <c r="L37" i="3"/>
  <c r="M37" i="3"/>
  <c r="L31" i="3"/>
  <c r="M31" i="3"/>
  <c r="L60" i="3"/>
  <c r="M60" i="3"/>
  <c r="M39" i="3"/>
  <c r="L39" i="3"/>
  <c r="M30" i="3"/>
  <c r="L30" i="3"/>
  <c r="L56" i="3"/>
  <c r="M56" i="3"/>
</calcChain>
</file>

<file path=xl/sharedStrings.xml><?xml version="1.0" encoding="utf-8"?>
<sst xmlns="http://schemas.openxmlformats.org/spreadsheetml/2006/main" count="390" uniqueCount="71">
  <si>
    <t>data</t>
  </si>
  <si>
    <t>stato</t>
  </si>
  <si>
    <t>ricoverati_con_sintomi</t>
  </si>
  <si>
    <t>terapia_intensiva</t>
  </si>
  <si>
    <t>totale_ospedalizzati</t>
  </si>
  <si>
    <t>isolamento_domiciliare</t>
  </si>
  <si>
    <t>totale_positivi</t>
  </si>
  <si>
    <t>variazione_totale_positivi</t>
  </si>
  <si>
    <t>nuovi_positivi</t>
  </si>
  <si>
    <t>dimessi_guariti</t>
  </si>
  <si>
    <t>deceduti</t>
  </si>
  <si>
    <t>totale_casi</t>
  </si>
  <si>
    <t>tamponi</t>
  </si>
  <si>
    <t>ITA</t>
  </si>
  <si>
    <t>Data</t>
  </si>
  <si>
    <t>Marche</t>
  </si>
  <si>
    <t>Umbria</t>
  </si>
  <si>
    <t>Piemonte</t>
  </si>
  <si>
    <t>Valle D'Aosta</t>
  </si>
  <si>
    <t>Liguria</t>
  </si>
  <si>
    <t>Lombardia</t>
  </si>
  <si>
    <t>Trentino Alto Adige</t>
  </si>
  <si>
    <t>Friuli Venezia Giulia</t>
  </si>
  <si>
    <t>veneto</t>
  </si>
  <si>
    <t>Emilia Romagna</t>
  </si>
  <si>
    <t>Toscana</t>
  </si>
  <si>
    <t>Lazio</t>
  </si>
  <si>
    <t>Abruzzo</t>
  </si>
  <si>
    <t>Molise</t>
  </si>
  <si>
    <t>Puglia</t>
  </si>
  <si>
    <t>Campania</t>
  </si>
  <si>
    <t>Basilicata</t>
  </si>
  <si>
    <t>Calabria</t>
  </si>
  <si>
    <t>Sicilia</t>
  </si>
  <si>
    <t>Sardegna</t>
  </si>
  <si>
    <t>Guariti</t>
  </si>
  <si>
    <t>Deceduti</t>
  </si>
  <si>
    <t>Cumulata</t>
  </si>
  <si>
    <t>Totale positivi</t>
  </si>
  <si>
    <t>Tot. Positivi</t>
  </si>
  <si>
    <t>Tot Guariti</t>
  </si>
  <si>
    <t>Tot. Deceduti</t>
  </si>
  <si>
    <t>∆%</t>
  </si>
  <si>
    <t>Ricoverati con sintomi</t>
  </si>
  <si>
    <t>In terapia intensiva</t>
  </si>
  <si>
    <t>Isolamento domiciliare</t>
  </si>
  <si>
    <t>TOT Ospedalizzati</t>
  </si>
  <si>
    <t>% Ospedalizzati</t>
  </si>
  <si>
    <t>% in Isolamento</t>
  </si>
  <si>
    <t>% moralità</t>
  </si>
  <si>
    <t>% sopravvivenza</t>
  </si>
  <si>
    <t>-</t>
  </si>
  <si>
    <t>N° tamponi effettuati</t>
  </si>
  <si>
    <t>∆ Assoluto Cumulata</t>
  </si>
  <si>
    <t>∆ Assoluta Positivi</t>
  </si>
  <si>
    <t>∆ % Positivi</t>
  </si>
  <si>
    <t>∆% Guariti</t>
  </si>
  <si>
    <t>∆ Assoluta Guariti</t>
  </si>
  <si>
    <t>∆% Deceduti</t>
  </si>
  <si>
    <t>∆ Assoluta Deceduti</t>
  </si>
  <si>
    <t>% positivi su n° tamponi effettuati</t>
  </si>
  <si>
    <t>Popolazione italiana</t>
  </si>
  <si>
    <t>% contagiati sul tot. Dell popolazione italiana</t>
  </si>
  <si>
    <t>% Guariti</t>
  </si>
  <si>
    <t>% Decessi</t>
  </si>
  <si>
    <t>% Contagiati</t>
  </si>
  <si>
    <t>∆ Giornaliero nuovi positivi</t>
  </si>
  <si>
    <t>∆ Giornaliero guariti</t>
  </si>
  <si>
    <t>∆Giornaliero deceduti</t>
  </si>
  <si>
    <t>∆ Giornaliero dei contagi</t>
  </si>
  <si>
    <t>% 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</si>
</sst>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3C4043"/>
      <name val="Arial"/>
      <family val="2"/>
    </font>
    <font>
      <sz val="11"/>
      <color rgb="FFFF0000"/>
      <name val="Calibri"/>
      <family val="2"/>
      <scheme val="minor"/>
    </font>
    <font>
      <sz val="9"/>
      <color rgb="FF404041"/>
      <name val="Arial"/>
      <family val="2"/>
    </font>
    <font>
      <sz val="7"/>
      <color rgb="FF24292E"/>
      <name val="Segoe UI"/>
      <family val="2"/>
    </font>
    <font>
      <sz val="11"/>
      <color rgb="FF24292E"/>
      <name val="Calibri"/>
      <family val="2"/>
      <scheme val="minor"/>
    </font>
    <font>
      <sz val="8"/>
      <color rgb="FF21212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0" fillId="0" borderId="0" xfId="0" applyNumberFormat="1"/>
    <xf numFmtId="0" fontId="0" fillId="0" borderId="0" xfId="1" applyNumberFormat="1" applyFont="1"/>
    <xf numFmtId="0" fontId="2" fillId="0" borderId="0" xfId="0" applyNumberFormat="1" applyFont="1"/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14" fontId="4" fillId="0" borderId="0" xfId="0" applyNumberFormat="1" applyFont="1"/>
    <xf numFmtId="0" fontId="4" fillId="0" borderId="0" xfId="0" applyFont="1"/>
    <xf numFmtId="9" fontId="4" fillId="0" borderId="0" xfId="1" applyFont="1"/>
    <xf numFmtId="0" fontId="4" fillId="0" borderId="0" xfId="1" applyNumberFormat="1" applyFont="1"/>
    <xf numFmtId="14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7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  <xf numFmtId="1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/>
    <xf numFmtId="0" fontId="7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8" fillId="0" borderId="0" xfId="0" applyFont="1"/>
    <xf numFmtId="3" fontId="8" fillId="0" borderId="0" xfId="0" applyNumberFormat="1" applyFont="1"/>
  </cellXfs>
  <cellStyles count="2">
    <cellStyle name="Normale" xfId="0" builtinId="0"/>
    <cellStyle name="Percentuale" xfId="1" builtinId="5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C4043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alignment horizontal="left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f>Statistiche!$G$2:$G$79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  <c:pt idx="77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2-4D1A-BC32-C8E4698991BC}"/>
            </c:ext>
          </c:extLst>
        </c:ser>
        <c:ser>
          <c:idx val="1"/>
          <c:order val="1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7030A0"/>
                </a:solidFill>
                <a:prstDash val="sysDash"/>
                <a:headEnd type="stealth"/>
                <a:tailEnd type="triangle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f>Statistiche!$J$2:$J$79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  <c:pt idx="77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2-4D1A-BC32-C8E469899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294410288"/>
        <c:axId val="969947568"/>
      </c:barChart>
      <c:lineChart>
        <c:grouping val="standard"/>
        <c:varyColors val="0"/>
        <c:ser>
          <c:idx val="2"/>
          <c:order val="2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30061766046849775"/>
                  <c:y val="-9.2095389916751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f>Statistiche!$M$2:$M$79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2-4D1A-BC32-C8E469899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410288"/>
        <c:axId val="969947568"/>
      </c:lineChart>
      <c:dateAx>
        <c:axId val="29441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9947568"/>
        <c:crosses val="autoZero"/>
        <c:auto val="1"/>
        <c:lblOffset val="100"/>
        <c:baseTimeUnit val="days"/>
      </c:dateAx>
      <c:valAx>
        <c:axId val="9699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410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Statistiche!$B$1</c:f>
              <c:strCache>
                <c:ptCount val="1"/>
                <c:pt idx="0">
                  <c:v>Tot. 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f>Statistiche!$B$2:$B$79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141</c:v>
                </c:pt>
                <c:pt idx="24">
                  <c:v>221</c:v>
                </c:pt>
                <c:pt idx="25">
                  <c:v>322</c:v>
                </c:pt>
                <c:pt idx="26">
                  <c:v>400</c:v>
                </c:pt>
                <c:pt idx="27">
                  <c:v>650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1694</c:v>
                </c:pt>
                <c:pt idx="32">
                  <c:v>2263</c:v>
                </c:pt>
                <c:pt idx="33">
                  <c:v>2706</c:v>
                </c:pt>
                <c:pt idx="34">
                  <c:v>3296</c:v>
                </c:pt>
                <c:pt idx="35">
                  <c:v>3916</c:v>
                </c:pt>
                <c:pt idx="36">
                  <c:v>5061</c:v>
                </c:pt>
                <c:pt idx="37">
                  <c:v>6387</c:v>
                </c:pt>
                <c:pt idx="38">
                  <c:v>7985</c:v>
                </c:pt>
                <c:pt idx="39">
                  <c:v>8514</c:v>
                </c:pt>
                <c:pt idx="40">
                  <c:v>10590</c:v>
                </c:pt>
                <c:pt idx="41">
                  <c:v>12839</c:v>
                </c:pt>
                <c:pt idx="42">
                  <c:v>14955</c:v>
                </c:pt>
                <c:pt idx="43">
                  <c:v>17750</c:v>
                </c:pt>
                <c:pt idx="44">
                  <c:v>20603</c:v>
                </c:pt>
                <c:pt idx="45">
                  <c:v>23073</c:v>
                </c:pt>
                <c:pt idx="46">
                  <c:v>26062</c:v>
                </c:pt>
                <c:pt idx="47">
                  <c:v>28710</c:v>
                </c:pt>
                <c:pt idx="48">
                  <c:v>33190</c:v>
                </c:pt>
                <c:pt idx="49">
                  <c:v>37860</c:v>
                </c:pt>
                <c:pt idx="50">
                  <c:v>42681</c:v>
                </c:pt>
                <c:pt idx="51">
                  <c:v>46638</c:v>
                </c:pt>
                <c:pt idx="52">
                  <c:v>50418</c:v>
                </c:pt>
                <c:pt idx="53">
                  <c:v>54030</c:v>
                </c:pt>
                <c:pt idx="54">
                  <c:v>57521</c:v>
                </c:pt>
                <c:pt idx="55">
                  <c:v>62013</c:v>
                </c:pt>
                <c:pt idx="56">
                  <c:v>66369</c:v>
                </c:pt>
                <c:pt idx="57">
                  <c:v>70065</c:v>
                </c:pt>
                <c:pt idx="58">
                  <c:v>73910</c:v>
                </c:pt>
                <c:pt idx="59">
                  <c:v>75528</c:v>
                </c:pt>
                <c:pt idx="60">
                  <c:v>77635</c:v>
                </c:pt>
                <c:pt idx="61">
                  <c:v>80572</c:v>
                </c:pt>
                <c:pt idx="62">
                  <c:v>83049</c:v>
                </c:pt>
                <c:pt idx="63">
                  <c:v>85388</c:v>
                </c:pt>
                <c:pt idx="64">
                  <c:v>88274</c:v>
                </c:pt>
                <c:pt idx="65">
                  <c:v>91246</c:v>
                </c:pt>
                <c:pt idx="66">
                  <c:v>93187</c:v>
                </c:pt>
                <c:pt idx="67">
                  <c:v>94067</c:v>
                </c:pt>
                <c:pt idx="68">
                  <c:v>95262</c:v>
                </c:pt>
                <c:pt idx="69">
                  <c:v>96877</c:v>
                </c:pt>
                <c:pt idx="70">
                  <c:v>98273</c:v>
                </c:pt>
                <c:pt idx="71">
                  <c:v>100269</c:v>
                </c:pt>
                <c:pt idx="72">
                  <c:v>102253</c:v>
                </c:pt>
                <c:pt idx="73">
                  <c:v>103616</c:v>
                </c:pt>
                <c:pt idx="74">
                  <c:v>104291</c:v>
                </c:pt>
                <c:pt idx="75">
                  <c:v>105418</c:v>
                </c:pt>
                <c:pt idx="76">
                  <c:v>106607</c:v>
                </c:pt>
                <c:pt idx="77">
                  <c:v>106962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1-46CF-A379-6127EAE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31391"/>
        <c:axId val="983142159"/>
      </c:barChart>
      <c:barChart>
        <c:barDir val="col"/>
        <c:grouping val="clustered"/>
        <c:varyColors val="0"/>
        <c:ser>
          <c:idx val="1"/>
          <c:order val="1"/>
          <c:tx>
            <c:strRef>
              <c:f>Statistiche!$D$1</c:f>
              <c:strCache>
                <c:ptCount val="1"/>
                <c:pt idx="0">
                  <c:v>∆ Assoluta Positivi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f>Statistiche!$D$2:$D$79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67</c:v>
                </c:pt>
                <c:pt idx="24">
                  <c:v>80</c:v>
                </c:pt>
                <c:pt idx="25">
                  <c:v>101</c:v>
                </c:pt>
                <c:pt idx="26">
                  <c:v>78</c:v>
                </c:pt>
                <c:pt idx="27">
                  <c:v>250</c:v>
                </c:pt>
                <c:pt idx="28">
                  <c:v>238</c:v>
                </c:pt>
                <c:pt idx="29">
                  <c:v>240</c:v>
                </c:pt>
                <c:pt idx="30">
                  <c:v>566</c:v>
                </c:pt>
                <c:pt idx="31">
                  <c:v>0</c:v>
                </c:pt>
                <c:pt idx="32">
                  <c:v>569</c:v>
                </c:pt>
                <c:pt idx="33">
                  <c:v>443</c:v>
                </c:pt>
                <c:pt idx="34">
                  <c:v>590</c:v>
                </c:pt>
                <c:pt idx="35">
                  <c:v>620</c:v>
                </c:pt>
                <c:pt idx="36">
                  <c:v>1145</c:v>
                </c:pt>
                <c:pt idx="37">
                  <c:v>1326</c:v>
                </c:pt>
                <c:pt idx="38">
                  <c:v>1598</c:v>
                </c:pt>
                <c:pt idx="39">
                  <c:v>529</c:v>
                </c:pt>
                <c:pt idx="40">
                  <c:v>2076</c:v>
                </c:pt>
                <c:pt idx="41">
                  <c:v>2249</c:v>
                </c:pt>
                <c:pt idx="42">
                  <c:v>2116</c:v>
                </c:pt>
                <c:pt idx="43">
                  <c:v>2795</c:v>
                </c:pt>
                <c:pt idx="44">
                  <c:v>2853</c:v>
                </c:pt>
                <c:pt idx="45">
                  <c:v>2470</c:v>
                </c:pt>
                <c:pt idx="46">
                  <c:v>2989</c:v>
                </c:pt>
                <c:pt idx="47">
                  <c:v>2648</c:v>
                </c:pt>
                <c:pt idx="48">
                  <c:v>4480</c:v>
                </c:pt>
                <c:pt idx="49">
                  <c:v>4670</c:v>
                </c:pt>
                <c:pt idx="50">
                  <c:v>4821</c:v>
                </c:pt>
                <c:pt idx="51">
                  <c:v>3957</c:v>
                </c:pt>
                <c:pt idx="52">
                  <c:v>3780</c:v>
                </c:pt>
                <c:pt idx="53">
                  <c:v>3612</c:v>
                </c:pt>
                <c:pt idx="54">
                  <c:v>3491</c:v>
                </c:pt>
                <c:pt idx="55">
                  <c:v>4492</c:v>
                </c:pt>
                <c:pt idx="56">
                  <c:v>4356</c:v>
                </c:pt>
                <c:pt idx="57">
                  <c:v>3696</c:v>
                </c:pt>
                <c:pt idx="58">
                  <c:v>3845</c:v>
                </c:pt>
                <c:pt idx="59">
                  <c:v>1618</c:v>
                </c:pt>
                <c:pt idx="60">
                  <c:v>2107</c:v>
                </c:pt>
                <c:pt idx="61">
                  <c:v>2937</c:v>
                </c:pt>
                <c:pt idx="62">
                  <c:v>2477</c:v>
                </c:pt>
                <c:pt idx="63">
                  <c:v>2339</c:v>
                </c:pt>
                <c:pt idx="64">
                  <c:v>2886</c:v>
                </c:pt>
                <c:pt idx="65">
                  <c:v>2972</c:v>
                </c:pt>
                <c:pt idx="66">
                  <c:v>1941</c:v>
                </c:pt>
                <c:pt idx="67">
                  <c:v>880</c:v>
                </c:pt>
                <c:pt idx="68">
                  <c:v>1195</c:v>
                </c:pt>
                <c:pt idx="69">
                  <c:v>1615</c:v>
                </c:pt>
                <c:pt idx="70">
                  <c:v>1396</c:v>
                </c:pt>
                <c:pt idx="71">
                  <c:v>1996</c:v>
                </c:pt>
                <c:pt idx="72">
                  <c:v>1984</c:v>
                </c:pt>
                <c:pt idx="73">
                  <c:v>1363</c:v>
                </c:pt>
                <c:pt idx="74">
                  <c:v>675</c:v>
                </c:pt>
                <c:pt idx="75">
                  <c:v>1127</c:v>
                </c:pt>
                <c:pt idx="76">
                  <c:v>1189</c:v>
                </c:pt>
                <c:pt idx="77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1-46CF-A379-6127EAE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95391"/>
        <c:axId val="983126351"/>
      </c:barChart>
      <c:lineChart>
        <c:grouping val="stacked"/>
        <c:varyColors val="0"/>
        <c:ser>
          <c:idx val="2"/>
          <c:order val="2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f>Statistiche!$G$2:$G$79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  <c:pt idx="77">
                  <c:v>2563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1-46CF-A379-6127EAE435C5}"/>
            </c:ext>
          </c:extLst>
        </c:ser>
        <c:ser>
          <c:idx val="3"/>
          <c:order val="3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f>Statistiche!$J$2:$J$79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  <c:pt idx="77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91-46CF-A379-6127EAE435C5}"/>
            </c:ext>
          </c:extLst>
        </c:ser>
        <c:ser>
          <c:idx val="4"/>
          <c:order val="4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f>Statistiche!$M$2:$M$79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91-46CF-A379-6127EAE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395391"/>
        <c:axId val="983126351"/>
      </c:lineChart>
      <c:dateAx>
        <c:axId val="17183313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142159"/>
        <c:crosses val="autoZero"/>
        <c:auto val="1"/>
        <c:lblOffset val="100"/>
        <c:baseTimeUnit val="days"/>
      </c:dateAx>
      <c:valAx>
        <c:axId val="9831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31391"/>
        <c:crosses val="autoZero"/>
        <c:crossBetween val="between"/>
      </c:valAx>
      <c:valAx>
        <c:axId val="98312635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95391"/>
        <c:crosses val="max"/>
        <c:crossBetween val="between"/>
      </c:valAx>
      <c:dateAx>
        <c:axId val="17183953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83126351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Statistiche!$P$1:$P$25</c:f>
              <c:strCache>
                <c:ptCount val="25"/>
                <c:pt idx="0">
                  <c:v>% terapia intensiva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olid"/>
                <a:tailEnd type="stealth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cat>
          <c:val>
            <c:numRef>
              <c:f>Statistiche!$P$26:$P$79</c:f>
              <c:numCache>
                <c:formatCode>0%</c:formatCode>
                <c:ptCount val="54"/>
                <c:pt idx="0">
                  <c:v>0.11764705882352941</c:v>
                </c:pt>
                <c:pt idx="1">
                  <c:v>0.10869565217391304</c:v>
                </c:pt>
                <c:pt idx="2">
                  <c:v>0.09</c:v>
                </c:pt>
                <c:pt idx="3">
                  <c:v>8.615384615384615E-2</c:v>
                </c:pt>
                <c:pt idx="4">
                  <c:v>7.2072072072072071E-2</c:v>
                </c:pt>
                <c:pt idx="5">
                  <c:v>9.3085106382978719E-2</c:v>
                </c:pt>
                <c:pt idx="6">
                  <c:v>8.2644628099173556E-2</c:v>
                </c:pt>
                <c:pt idx="7">
                  <c:v>9.7992916174734351E-2</c:v>
                </c:pt>
                <c:pt idx="8">
                  <c:v>0.10119310649580203</c:v>
                </c:pt>
                <c:pt idx="9">
                  <c:v>0.10901699926090171</c:v>
                </c:pt>
                <c:pt idx="10">
                  <c:v>0.10649271844660194</c:v>
                </c:pt>
                <c:pt idx="11">
                  <c:v>0.11797752808988764</c:v>
                </c:pt>
                <c:pt idx="12">
                  <c:v>0.11203319502074689</c:v>
                </c:pt>
                <c:pt idx="13">
                  <c:v>0.10176921872553625</c:v>
                </c:pt>
                <c:pt idx="14">
                  <c:v>9.1797119599248592E-2</c:v>
                </c:pt>
                <c:pt idx="15">
                  <c:v>0.10300681230913789</c:v>
                </c:pt>
                <c:pt idx="16">
                  <c:v>9.7072710103871571E-2</c:v>
                </c:pt>
                <c:pt idx="17">
                  <c:v>8.9804501908248305E-2</c:v>
                </c:pt>
                <c:pt idx="18">
                  <c:v>8.8799732530926115E-2</c:v>
                </c:pt>
                <c:pt idx="19">
                  <c:v>8.5521126760563379E-2</c:v>
                </c:pt>
                <c:pt idx="20">
                  <c:v>8.1153230112119598E-2</c:v>
                </c:pt>
                <c:pt idx="21">
                  <c:v>8.0223638018463134E-2</c:v>
                </c:pt>
                <c:pt idx="22">
                  <c:v>7.904228378482081E-2</c:v>
                </c:pt>
                <c:pt idx="23">
                  <c:v>7.8613723441309652E-2</c:v>
                </c:pt>
                <c:pt idx="24">
                  <c:v>7.5263633624585713E-2</c:v>
                </c:pt>
                <c:pt idx="25">
                  <c:v>7.0126782884310623E-2</c:v>
                </c:pt>
                <c:pt idx="26">
                  <c:v>6.6938450364330729E-2</c:v>
                </c:pt>
                <c:pt idx="27">
                  <c:v>6.4518204039624341E-2</c:v>
                </c:pt>
                <c:pt idx="28">
                  <c:v>6.3548732595501603E-2</c:v>
                </c:pt>
                <c:pt idx="29">
                  <c:v>6.2853970016657407E-2</c:v>
                </c:pt>
                <c:pt idx="30">
                  <c:v>6.0656108203960293E-2</c:v>
                </c:pt>
                <c:pt idx="31">
                  <c:v>5.824585167626143E-2</c:v>
                </c:pt>
                <c:pt idx="32">
                  <c:v>5.6231071735298108E-2</c:v>
                </c:pt>
                <c:pt idx="33">
                  <c:v>5.5034610718618426E-2</c:v>
                </c:pt>
                <c:pt idx="34">
                  <c:v>5.2848058449465565E-2</c:v>
                </c:pt>
                <c:pt idx="35">
                  <c:v>5.2708929138862409E-2</c:v>
                </c:pt>
                <c:pt idx="36">
                  <c:v>5.1819411347974499E-2</c:v>
                </c:pt>
                <c:pt idx="37">
                  <c:v>5.0079432060765525E-2</c:v>
                </c:pt>
                <c:pt idx="38">
                  <c:v>4.8802514178376624E-2</c:v>
                </c:pt>
                <c:pt idx="39">
                  <c:v>4.7641354757108727E-2</c:v>
                </c:pt>
                <c:pt idx="40">
                  <c:v>4.5245485646962867E-2</c:v>
                </c:pt>
                <c:pt idx="41">
                  <c:v>4.3585472239879006E-2</c:v>
                </c:pt>
                <c:pt idx="42">
                  <c:v>4.1829868973140033E-2</c:v>
                </c:pt>
                <c:pt idx="43">
                  <c:v>4.0311692729650142E-2</c:v>
                </c:pt>
                <c:pt idx="44">
                  <c:v>3.876676954084525E-2</c:v>
                </c:pt>
                <c:pt idx="45">
                  <c:v>3.7212134975277929E-2</c:v>
                </c:pt>
                <c:pt idx="46">
                  <c:v>3.5584545093769397E-2</c:v>
                </c:pt>
                <c:pt idx="47">
                  <c:v>3.3719295096191246E-2</c:v>
                </c:pt>
                <c:pt idx="48">
                  <c:v>3.2693417308049644E-2</c:v>
                </c:pt>
                <c:pt idx="49">
                  <c:v>3.1462322421247683E-2</c:v>
                </c:pt>
                <c:pt idx="50">
                  <c:v>3.0549136550613188E-2</c:v>
                </c:pt>
                <c:pt idx="51">
                  <c:v>2.920753571496329E-2</c:v>
                </c:pt>
                <c:pt idx="52">
                  <c:v>2.7540405414278612E-2</c:v>
                </c:pt>
                <c:pt idx="53">
                  <c:v>2.6289710364428488E-2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7-49C9-9DC7-072330672EBD}"/>
            </c:ext>
          </c:extLst>
        </c:ser>
        <c:ser>
          <c:idx val="3"/>
          <c:order val="3"/>
          <c:tx>
            <c:strRef>
              <c:f>Statistiche!$X$1:$X$25</c:f>
              <c:strCache>
                <c:ptCount val="25"/>
                <c:pt idx="0">
                  <c:v>% positivi su n° tamponi effettuati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  <a:tailEnd type="stealth" w="lg" len="lg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cat>
          <c:val>
            <c:numRef>
              <c:f>Statistiche!$X$26:$X$79</c:f>
              <c:numCache>
                <c:formatCode>0%</c:formatCode>
                <c:ptCount val="54"/>
                <c:pt idx="0">
                  <c:v>5.1110083256244221E-2</c:v>
                </c:pt>
                <c:pt idx="1">
                  <c:v>3.7341992346051261E-2</c:v>
                </c:pt>
                <c:pt idx="2">
                  <c:v>4.1723166788359238E-2</c:v>
                </c:pt>
                <c:pt idx="3">
                  <c:v>5.4103545863159644E-2</c:v>
                </c:pt>
                <c:pt idx="4">
                  <c:v>5.657852819369226E-2</c:v>
                </c:pt>
                <c:pt idx="5">
                  <c:v>6.0446921386849581E-2</c:v>
                </c:pt>
                <c:pt idx="6">
                  <c:v>8.0181757940076676E-2</c:v>
                </c:pt>
                <c:pt idx="7">
                  <c:v>7.2563718140929531E-2</c:v>
                </c:pt>
                <c:pt idx="8">
                  <c:v>8.7523205445544552E-2</c:v>
                </c:pt>
                <c:pt idx="9">
                  <c:v>9.0692764017830205E-2</c:v>
                </c:pt>
                <c:pt idx="10">
                  <c:v>0.1018478462394166</c:v>
                </c:pt>
                <c:pt idx="11">
                  <c:v>0.1077037322258588</c:v>
                </c:pt>
                <c:pt idx="12">
                  <c:v>0.12032238124673102</c:v>
                </c:pt>
                <c:pt idx="13">
                  <c:v>0.12790115545587441</c:v>
                </c:pt>
                <c:pt idx="14">
                  <c:v>0.14834838182291085</c:v>
                </c:pt>
                <c:pt idx="15">
                  <c:v>0.14012277612284196</c:v>
                </c:pt>
                <c:pt idx="16">
                  <c:v>0.14476310249610411</c:v>
                </c:pt>
                <c:pt idx="17">
                  <c:v>0.14927160479473556</c:v>
                </c:pt>
                <c:pt idx="18">
                  <c:v>0.15340349581486953</c:v>
                </c:pt>
                <c:pt idx="19">
                  <c:v>0.1625904552532747</c:v>
                </c:pt>
                <c:pt idx="20">
                  <c:v>0.16495728548667324</c:v>
                </c:pt>
                <c:pt idx="21">
                  <c:v>0.1672417042373987</c:v>
                </c:pt>
                <c:pt idx="22">
                  <c:v>0.17531633222788029</c:v>
                </c:pt>
                <c:pt idx="23">
                  <c:v>0.17343135537419732</c:v>
                </c:pt>
                <c:pt idx="24">
                  <c:v>0.18158739885215316</c:v>
                </c:pt>
                <c:pt idx="25">
                  <c:v>0.18299933296598125</c:v>
                </c:pt>
                <c:pt idx="26">
                  <c:v>0.18300589138245962</c:v>
                </c:pt>
                <c:pt idx="27">
                  <c:v>0.18048621914691063</c:v>
                </c:pt>
                <c:pt idx="28">
                  <c:v>0.18302670364615853</c:v>
                </c:pt>
                <c:pt idx="29">
                  <c:v>0.18194124540348325</c:v>
                </c:pt>
                <c:pt idx="30">
                  <c:v>0.17729044984512013</c:v>
                </c:pt>
                <c:pt idx="31">
                  <c:v>0.17175261729352462</c:v>
                </c:pt>
                <c:pt idx="32">
                  <c:v>0.168415469994595</c:v>
                </c:pt>
                <c:pt idx="33">
                  <c:v>0.16312167365887048</c:v>
                </c:pt>
                <c:pt idx="34">
                  <c:v>0.16278660000440501</c:v>
                </c:pt>
                <c:pt idx="35">
                  <c:v>0.15822054261048812</c:v>
                </c:pt>
                <c:pt idx="36">
                  <c:v>0.15313589812374745</c:v>
                </c:pt>
                <c:pt idx="37">
                  <c:v>0.14881525166090098</c:v>
                </c:pt>
                <c:pt idx="38">
                  <c:v>0.14288442480799404</c:v>
                </c:pt>
                <c:pt idx="39">
                  <c:v>0.13775613092866165</c:v>
                </c:pt>
                <c:pt idx="40">
                  <c:v>0.13431341521307805</c:v>
                </c:pt>
                <c:pt idx="41">
                  <c:v>0.13196116628414328</c:v>
                </c:pt>
                <c:pt idx="42">
                  <c:v>0.12911579367410617</c:v>
                </c:pt>
                <c:pt idx="43">
                  <c:v>0.12451866118645302</c:v>
                </c:pt>
                <c:pt idx="44">
                  <c:v>0.11802632801610655</c:v>
                </c:pt>
                <c:pt idx="45">
                  <c:v>0.11352298946879955</c:v>
                </c:pt>
                <c:pt idx="46">
                  <c:v>0.10836575274793134</c:v>
                </c:pt>
                <c:pt idx="47">
                  <c:v>0.10407037872363833</c:v>
                </c:pt>
                <c:pt idx="48">
                  <c:v>0.10122125178060035</c:v>
                </c:pt>
                <c:pt idx="49">
                  <c:v>9.8973168658241878E-2</c:v>
                </c:pt>
                <c:pt idx="50">
                  <c:v>9.7133341218919075E-2</c:v>
                </c:pt>
                <c:pt idx="51">
                  <c:v>9.4341885298423842E-2</c:v>
                </c:pt>
                <c:pt idx="52">
                  <c:v>9.0467352849576924E-2</c:v>
                </c:pt>
                <c:pt idx="53">
                  <c:v>8.5974851057946736E-2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57-49C9-9DC7-072330672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9640128"/>
        <c:axId val="1401918416"/>
      </c:barChart>
      <c:lineChart>
        <c:grouping val="standard"/>
        <c:varyColors val="0"/>
        <c:ser>
          <c:idx val="1"/>
          <c:order val="1"/>
          <c:tx>
            <c:strRef>
              <c:f>Statistiche!$R$1:$R$25</c:f>
              <c:strCache>
                <c:ptCount val="25"/>
                <c:pt idx="0">
                  <c:v>% Ospedalizzati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cat>
          <c:val>
            <c:numRef>
              <c:f>Statistiche!$R$26:$R$79</c:f>
              <c:numCache>
                <c:formatCode>0%</c:formatCode>
                <c:ptCount val="54"/>
                <c:pt idx="0">
                  <c:v>0.57466063348416285</c:v>
                </c:pt>
                <c:pt idx="1">
                  <c:v>0.46273291925465837</c:v>
                </c:pt>
                <c:pt idx="2">
                  <c:v>0.41</c:v>
                </c:pt>
                <c:pt idx="3">
                  <c:v>0.46769230769230768</c:v>
                </c:pt>
                <c:pt idx="4">
                  <c:v>0.4605855855855856</c:v>
                </c:pt>
                <c:pt idx="5">
                  <c:v>0.44858156028368795</c:v>
                </c:pt>
                <c:pt idx="6">
                  <c:v>0.45985832349468714</c:v>
                </c:pt>
                <c:pt idx="7">
                  <c:v>0.5360094451003542</c:v>
                </c:pt>
                <c:pt idx="8">
                  <c:v>0.55810870525850642</c:v>
                </c:pt>
                <c:pt idx="9">
                  <c:v>0.60643015521064303</c:v>
                </c:pt>
                <c:pt idx="10">
                  <c:v>0.64957524271844658</c:v>
                </c:pt>
                <c:pt idx="11">
                  <c:v>0.72931562819203266</c:v>
                </c:pt>
                <c:pt idx="12">
                  <c:v>0.63584271883027066</c:v>
                </c:pt>
                <c:pt idx="13">
                  <c:v>0.6586816971974323</c:v>
                </c:pt>
                <c:pt idx="14">
                  <c:v>0.63231058234189108</c:v>
                </c:pt>
                <c:pt idx="15">
                  <c:v>0.6947380784590087</c:v>
                </c:pt>
                <c:pt idx="16">
                  <c:v>0.64834749763928234</c:v>
                </c:pt>
                <c:pt idx="17">
                  <c:v>0.60775761352130231</c:v>
                </c:pt>
                <c:pt idx="18">
                  <c:v>0.58535606820461383</c:v>
                </c:pt>
                <c:pt idx="19">
                  <c:v>0.55718309859154924</c:v>
                </c:pt>
                <c:pt idx="20">
                  <c:v>0.55016259767994957</c:v>
                </c:pt>
                <c:pt idx="21">
                  <c:v>0.5580548693277857</c:v>
                </c:pt>
                <c:pt idx="22">
                  <c:v>0.57378558821272352</c:v>
                </c:pt>
                <c:pt idx="23">
                  <c:v>0.57889237199582022</c:v>
                </c:pt>
                <c:pt idx="24">
                  <c:v>0.55001506477854778</c:v>
                </c:pt>
                <c:pt idx="25">
                  <c:v>0.49326465927099844</c:v>
                </c:pt>
                <c:pt idx="26">
                  <c:v>0.48183032262599285</c:v>
                </c:pt>
                <c:pt idx="27">
                  <c:v>0.49005103134782796</c:v>
                </c:pt>
                <c:pt idx="28">
                  <c:v>0.47395771351501448</c:v>
                </c:pt>
                <c:pt idx="29">
                  <c:v>0.46886914677031277</c:v>
                </c:pt>
                <c:pt idx="30">
                  <c:v>0.462457189548165</c:v>
                </c:pt>
                <c:pt idx="31">
                  <c:v>0.45740409269024235</c:v>
                </c:pt>
                <c:pt idx="32">
                  <c:v>0.44841718272084857</c:v>
                </c:pt>
                <c:pt idx="33">
                  <c:v>0.43576678798258761</c:v>
                </c:pt>
                <c:pt idx="34">
                  <c:v>0.42337978622649169</c:v>
                </c:pt>
                <c:pt idx="35">
                  <c:v>0.42071814426437876</c:v>
                </c:pt>
                <c:pt idx="36">
                  <c:v>0.41495459522122752</c:v>
                </c:pt>
                <c:pt idx="37">
                  <c:v>0.40259643548627316</c:v>
                </c:pt>
                <c:pt idx="38">
                  <c:v>0.39245505665330105</c:v>
                </c:pt>
                <c:pt idx="39">
                  <c:v>0.38423431863962149</c:v>
                </c:pt>
                <c:pt idx="40">
                  <c:v>0.3738813240591794</c:v>
                </c:pt>
                <c:pt idx="41">
                  <c:v>0.36084869473730358</c:v>
                </c:pt>
                <c:pt idx="42">
                  <c:v>0.35277452863596853</c:v>
                </c:pt>
                <c:pt idx="43">
                  <c:v>0.34560472854454805</c:v>
                </c:pt>
                <c:pt idx="44">
                  <c:v>0.33778421616174342</c:v>
                </c:pt>
                <c:pt idx="45">
                  <c:v>0.33035705069314697</c:v>
                </c:pt>
                <c:pt idx="46">
                  <c:v>0.32296765133861793</c:v>
                </c:pt>
                <c:pt idx="47">
                  <c:v>0.31440425256061194</c:v>
                </c:pt>
                <c:pt idx="48">
                  <c:v>0.30502772534791156</c:v>
                </c:pt>
                <c:pt idx="49">
                  <c:v>0.30191283199505869</c:v>
                </c:pt>
                <c:pt idx="50">
                  <c:v>0.29913415347441297</c:v>
                </c:pt>
                <c:pt idx="51">
                  <c:v>0.29143030601984482</c:v>
                </c:pt>
                <c:pt idx="52">
                  <c:v>0.27980339002129317</c:v>
                </c:pt>
                <c:pt idx="53">
                  <c:v>0.26736598044165216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7-49C9-9DC7-072330672EBD}"/>
            </c:ext>
          </c:extLst>
        </c:ser>
        <c:ser>
          <c:idx val="2"/>
          <c:order val="2"/>
          <c:tx>
            <c:strRef>
              <c:f>Statistiche!$T$1:$T$25</c:f>
              <c:strCache>
                <c:ptCount val="25"/>
                <c:pt idx="0">
                  <c:v>% in Isolamento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cat>
          <c:val>
            <c:numRef>
              <c:f>Statistiche!$T$26:$T$79</c:f>
              <c:numCache>
                <c:formatCode>0%</c:formatCode>
                <c:ptCount val="54"/>
                <c:pt idx="0">
                  <c:v>0.42533936651583709</c:v>
                </c:pt>
                <c:pt idx="1">
                  <c:v>0.50310559006211175</c:v>
                </c:pt>
                <c:pt idx="2">
                  <c:v>0.55249999999999999</c:v>
                </c:pt>
                <c:pt idx="3">
                  <c:v>0.43692307692307691</c:v>
                </c:pt>
                <c:pt idx="4">
                  <c:v>0.46396396396396394</c:v>
                </c:pt>
                <c:pt idx="5">
                  <c:v>0.48138297872340424</c:v>
                </c:pt>
                <c:pt idx="6">
                  <c:v>0.47107438016528924</c:v>
                </c:pt>
                <c:pt idx="7">
                  <c:v>0.5472255017709563</c:v>
                </c:pt>
                <c:pt idx="8">
                  <c:v>0.44189129474149358</c:v>
                </c:pt>
                <c:pt idx="9">
                  <c:v>0.39356984478935697</c:v>
                </c:pt>
                <c:pt idx="10">
                  <c:v>0.35042475728155342</c:v>
                </c:pt>
                <c:pt idx="11">
                  <c:v>0.27068437180796734</c:v>
                </c:pt>
                <c:pt idx="12">
                  <c:v>0.36415728116972929</c:v>
                </c:pt>
                <c:pt idx="13">
                  <c:v>0.3413183028025677</c:v>
                </c:pt>
                <c:pt idx="14">
                  <c:v>0.36768941765810897</c:v>
                </c:pt>
                <c:pt idx="15">
                  <c:v>0.3052619215409913</c:v>
                </c:pt>
                <c:pt idx="16">
                  <c:v>0.35165250236071766</c:v>
                </c:pt>
                <c:pt idx="17">
                  <c:v>0.39224238647869769</c:v>
                </c:pt>
                <c:pt idx="18">
                  <c:v>0.41464393179538617</c:v>
                </c:pt>
                <c:pt idx="19">
                  <c:v>0.4428169014084507</c:v>
                </c:pt>
                <c:pt idx="20">
                  <c:v>0.44983740232005048</c:v>
                </c:pt>
                <c:pt idx="21">
                  <c:v>0.4419451306722143</c:v>
                </c:pt>
                <c:pt idx="22">
                  <c:v>0.42621441178727648</c:v>
                </c:pt>
                <c:pt idx="23">
                  <c:v>0.42110762800417972</c:v>
                </c:pt>
                <c:pt idx="24">
                  <c:v>0.44998493522145222</c:v>
                </c:pt>
                <c:pt idx="25">
                  <c:v>0.50673534072900162</c:v>
                </c:pt>
                <c:pt idx="26">
                  <c:v>0.51816967737400721</c:v>
                </c:pt>
                <c:pt idx="27">
                  <c:v>0.5099489686521721</c:v>
                </c:pt>
                <c:pt idx="28">
                  <c:v>0.52604228648498552</c:v>
                </c:pt>
                <c:pt idx="29">
                  <c:v>0.53113085322968723</c:v>
                </c:pt>
                <c:pt idx="30">
                  <c:v>0.53754281045183494</c:v>
                </c:pt>
                <c:pt idx="31">
                  <c:v>0.5425959073097576</c:v>
                </c:pt>
                <c:pt idx="32">
                  <c:v>0.55226084467145808</c:v>
                </c:pt>
                <c:pt idx="33">
                  <c:v>0.56423321201741239</c:v>
                </c:pt>
                <c:pt idx="34">
                  <c:v>0.57621431470707618</c:v>
                </c:pt>
                <c:pt idx="35">
                  <c:v>0.57928185573562119</c:v>
                </c:pt>
                <c:pt idx="36">
                  <c:v>0.58504540477877243</c:v>
                </c:pt>
                <c:pt idx="37">
                  <c:v>0.59740356451372689</c:v>
                </c:pt>
                <c:pt idx="38">
                  <c:v>0.60754494334669895</c:v>
                </c:pt>
                <c:pt idx="39">
                  <c:v>0.61576568136037846</c:v>
                </c:pt>
                <c:pt idx="40">
                  <c:v>0.6261186759408206</c:v>
                </c:pt>
                <c:pt idx="41">
                  <c:v>0.63915130526269648</c:v>
                </c:pt>
                <c:pt idx="42">
                  <c:v>0.64722547136403141</c:v>
                </c:pt>
                <c:pt idx="43">
                  <c:v>0.65439527145545195</c:v>
                </c:pt>
                <c:pt idx="44">
                  <c:v>0.66221578383825663</c:v>
                </c:pt>
                <c:pt idx="45">
                  <c:v>0.66964294930685297</c:v>
                </c:pt>
                <c:pt idx="46">
                  <c:v>0.67703234866138207</c:v>
                </c:pt>
                <c:pt idx="47">
                  <c:v>0.685595747439388</c:v>
                </c:pt>
                <c:pt idx="48">
                  <c:v>0.69497227465208844</c:v>
                </c:pt>
                <c:pt idx="49">
                  <c:v>0.69808716800494131</c:v>
                </c:pt>
                <c:pt idx="50">
                  <c:v>0.70086584652558703</c:v>
                </c:pt>
                <c:pt idx="51">
                  <c:v>0.70856969398015524</c:v>
                </c:pt>
                <c:pt idx="52">
                  <c:v>0.72019660997870683</c:v>
                </c:pt>
                <c:pt idx="53">
                  <c:v>0.73263401955834784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7-49C9-9DC7-072330672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640128"/>
        <c:axId val="1401918416"/>
      </c:lineChart>
      <c:dateAx>
        <c:axId val="47964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1918416"/>
        <c:crosses val="autoZero"/>
        <c:auto val="1"/>
        <c:lblOffset val="100"/>
        <c:baseTimeUnit val="days"/>
      </c:dateAx>
      <c:valAx>
        <c:axId val="14019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6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268176655553469E-2"/>
          <c:y val="0.93186304491987582"/>
          <c:w val="0.84821745490899247"/>
          <c:h val="6.8136955080124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Statistiche!$D$1</c:f>
              <c:strCache>
                <c:ptCount val="1"/>
                <c:pt idx="0">
                  <c:v>∆ Assoluta Positivi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f>Statistiche!$D$2:$D$79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67</c:v>
                </c:pt>
                <c:pt idx="24">
                  <c:v>80</c:v>
                </c:pt>
                <c:pt idx="25">
                  <c:v>101</c:v>
                </c:pt>
                <c:pt idx="26">
                  <c:v>78</c:v>
                </c:pt>
                <c:pt idx="27">
                  <c:v>250</c:v>
                </c:pt>
                <c:pt idx="28">
                  <c:v>238</c:v>
                </c:pt>
                <c:pt idx="29">
                  <c:v>240</c:v>
                </c:pt>
                <c:pt idx="30">
                  <c:v>566</c:v>
                </c:pt>
                <c:pt idx="31">
                  <c:v>0</c:v>
                </c:pt>
                <c:pt idx="32">
                  <c:v>569</c:v>
                </c:pt>
                <c:pt idx="33">
                  <c:v>443</c:v>
                </c:pt>
                <c:pt idx="34">
                  <c:v>590</c:v>
                </c:pt>
                <c:pt idx="35">
                  <c:v>620</c:v>
                </c:pt>
                <c:pt idx="36">
                  <c:v>1145</c:v>
                </c:pt>
                <c:pt idx="37">
                  <c:v>1326</c:v>
                </c:pt>
                <c:pt idx="38">
                  <c:v>1598</c:v>
                </c:pt>
                <c:pt idx="39">
                  <c:v>529</c:v>
                </c:pt>
                <c:pt idx="40">
                  <c:v>2076</c:v>
                </c:pt>
                <c:pt idx="41">
                  <c:v>2249</c:v>
                </c:pt>
                <c:pt idx="42">
                  <c:v>2116</c:v>
                </c:pt>
                <c:pt idx="43">
                  <c:v>2795</c:v>
                </c:pt>
                <c:pt idx="44">
                  <c:v>2853</c:v>
                </c:pt>
                <c:pt idx="45">
                  <c:v>2470</c:v>
                </c:pt>
                <c:pt idx="46">
                  <c:v>2989</c:v>
                </c:pt>
                <c:pt idx="47">
                  <c:v>2648</c:v>
                </c:pt>
                <c:pt idx="48">
                  <c:v>4480</c:v>
                </c:pt>
                <c:pt idx="49">
                  <c:v>4670</c:v>
                </c:pt>
                <c:pt idx="50">
                  <c:v>4821</c:v>
                </c:pt>
                <c:pt idx="51">
                  <c:v>3957</c:v>
                </c:pt>
                <c:pt idx="52">
                  <c:v>3780</c:v>
                </c:pt>
                <c:pt idx="53">
                  <c:v>3612</c:v>
                </c:pt>
                <c:pt idx="54">
                  <c:v>3491</c:v>
                </c:pt>
                <c:pt idx="55">
                  <c:v>4492</c:v>
                </c:pt>
                <c:pt idx="56">
                  <c:v>4356</c:v>
                </c:pt>
                <c:pt idx="57">
                  <c:v>3696</c:v>
                </c:pt>
                <c:pt idx="58">
                  <c:v>3845</c:v>
                </c:pt>
                <c:pt idx="59">
                  <c:v>1618</c:v>
                </c:pt>
                <c:pt idx="60">
                  <c:v>2107</c:v>
                </c:pt>
                <c:pt idx="61">
                  <c:v>2937</c:v>
                </c:pt>
                <c:pt idx="62">
                  <c:v>2477</c:v>
                </c:pt>
                <c:pt idx="63">
                  <c:v>2339</c:v>
                </c:pt>
                <c:pt idx="64">
                  <c:v>2886</c:v>
                </c:pt>
                <c:pt idx="65">
                  <c:v>2972</c:v>
                </c:pt>
                <c:pt idx="66">
                  <c:v>1941</c:v>
                </c:pt>
                <c:pt idx="67">
                  <c:v>880</c:v>
                </c:pt>
                <c:pt idx="68">
                  <c:v>1195</c:v>
                </c:pt>
                <c:pt idx="69">
                  <c:v>1615</c:v>
                </c:pt>
                <c:pt idx="70">
                  <c:v>1396</c:v>
                </c:pt>
                <c:pt idx="71">
                  <c:v>1996</c:v>
                </c:pt>
                <c:pt idx="72">
                  <c:v>1984</c:v>
                </c:pt>
                <c:pt idx="73">
                  <c:v>1363</c:v>
                </c:pt>
                <c:pt idx="74">
                  <c:v>675</c:v>
                </c:pt>
                <c:pt idx="75">
                  <c:v>1127</c:v>
                </c:pt>
                <c:pt idx="76">
                  <c:v>1189</c:v>
                </c:pt>
                <c:pt idx="77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7-4426-AF50-215AEFA5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637471"/>
        <c:axId val="1449053359"/>
      </c:lineChart>
      <c:lineChart>
        <c:grouping val="standard"/>
        <c:varyColors val="0"/>
        <c:ser>
          <c:idx val="0"/>
          <c:order val="0"/>
          <c:tx>
            <c:strRef>
              <c:f>Statistiche!$C$1</c:f>
              <c:strCache>
                <c:ptCount val="1"/>
                <c:pt idx="0">
                  <c:v>∆ %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f>Statistiche!$C$2:$C$79</c:f>
              <c:numCache>
                <c:formatCode>0%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3.625</c:v>
                </c:pt>
                <c:pt idx="23">
                  <c:v>0.90540540540540537</c:v>
                </c:pt>
                <c:pt idx="24">
                  <c:v>0.56737588652482274</c:v>
                </c:pt>
                <c:pt idx="25">
                  <c:v>0.45701357466063347</c:v>
                </c:pt>
                <c:pt idx="26">
                  <c:v>0.24223602484472051</c:v>
                </c:pt>
                <c:pt idx="27">
                  <c:v>0.625</c:v>
                </c:pt>
                <c:pt idx="28">
                  <c:v>0.36615384615384616</c:v>
                </c:pt>
                <c:pt idx="29">
                  <c:v>0.27027027027027029</c:v>
                </c:pt>
                <c:pt idx="30">
                  <c:v>0.50177304964539005</c:v>
                </c:pt>
                <c:pt idx="31">
                  <c:v>0</c:v>
                </c:pt>
                <c:pt idx="32">
                  <c:v>0.33589138134592678</c:v>
                </c:pt>
                <c:pt idx="33">
                  <c:v>0.19575784357048165</c:v>
                </c:pt>
                <c:pt idx="34">
                  <c:v>0.21803399852180341</c:v>
                </c:pt>
                <c:pt idx="35">
                  <c:v>0.18810679611650485</c:v>
                </c:pt>
                <c:pt idx="36">
                  <c:v>0.29239019407558731</c:v>
                </c:pt>
                <c:pt idx="37">
                  <c:v>0.26200355660936575</c:v>
                </c:pt>
                <c:pt idx="38">
                  <c:v>0.25019571003601065</c:v>
                </c:pt>
                <c:pt idx="39">
                  <c:v>6.6249217282404502E-2</c:v>
                </c:pt>
                <c:pt idx="40">
                  <c:v>0.24383368569415081</c:v>
                </c:pt>
                <c:pt idx="41">
                  <c:v>0.21237016052880076</c:v>
                </c:pt>
                <c:pt idx="42">
                  <c:v>0.16481034348469506</c:v>
                </c:pt>
                <c:pt idx="43">
                  <c:v>0.18689401537947176</c:v>
                </c:pt>
                <c:pt idx="44">
                  <c:v>0.16073239436619718</c:v>
                </c:pt>
                <c:pt idx="45">
                  <c:v>0.11988545357472213</c:v>
                </c:pt>
                <c:pt idx="46">
                  <c:v>0.12954535604386078</c:v>
                </c:pt>
                <c:pt idx="47">
                  <c:v>0.10160386770009976</c:v>
                </c:pt>
                <c:pt idx="48">
                  <c:v>0.15604319052594914</c:v>
                </c:pt>
                <c:pt idx="49">
                  <c:v>0.14070503163603496</c:v>
                </c:pt>
                <c:pt idx="50">
                  <c:v>0.12733755942947703</c:v>
                </c:pt>
                <c:pt idx="51">
                  <c:v>9.2711042384199055E-2</c:v>
                </c:pt>
                <c:pt idx="52">
                  <c:v>8.1049787726746425E-2</c:v>
                </c:pt>
                <c:pt idx="53">
                  <c:v>7.1641080566464357E-2</c:v>
                </c:pt>
                <c:pt idx="54">
                  <c:v>6.4612252452341298E-2</c:v>
                </c:pt>
                <c:pt idx="55">
                  <c:v>7.8093218129031139E-2</c:v>
                </c:pt>
                <c:pt idx="56">
                  <c:v>7.0243336074694018E-2</c:v>
                </c:pt>
                <c:pt idx="57">
                  <c:v>5.5688649821452788E-2</c:v>
                </c:pt>
                <c:pt idx="58">
                  <c:v>5.4877613644472988E-2</c:v>
                </c:pt>
                <c:pt idx="59">
                  <c:v>2.1891489649573805E-2</c:v>
                </c:pt>
                <c:pt idx="60">
                  <c:v>2.7896938883592841E-2</c:v>
                </c:pt>
                <c:pt idx="61">
                  <c:v>3.7830875249565271E-2</c:v>
                </c:pt>
                <c:pt idx="62">
                  <c:v>3.0742689768157673E-2</c:v>
                </c:pt>
                <c:pt idx="63">
                  <c:v>2.8164095895194405E-2</c:v>
                </c:pt>
                <c:pt idx="64">
                  <c:v>3.379866023328805E-2</c:v>
                </c:pt>
                <c:pt idx="65">
                  <c:v>3.3667897682216737E-2</c:v>
                </c:pt>
                <c:pt idx="66">
                  <c:v>2.1272165355193651E-2</c:v>
                </c:pt>
                <c:pt idx="67">
                  <c:v>9.443377295116271E-3</c:v>
                </c:pt>
                <c:pt idx="68">
                  <c:v>1.2703711184581202E-2</c:v>
                </c:pt>
                <c:pt idx="69">
                  <c:v>1.695324473557137E-2</c:v>
                </c:pt>
                <c:pt idx="70">
                  <c:v>1.4410025083353118E-2</c:v>
                </c:pt>
                <c:pt idx="71">
                  <c:v>2.0310766945142614E-2</c:v>
                </c:pt>
                <c:pt idx="72">
                  <c:v>1.9786773579072294E-2</c:v>
                </c:pt>
                <c:pt idx="73">
                  <c:v>1.3329682258711235E-2</c:v>
                </c:pt>
                <c:pt idx="74">
                  <c:v>6.5144379246448421E-3</c:v>
                </c:pt>
                <c:pt idx="75">
                  <c:v>1.0806301598412135E-2</c:v>
                </c:pt>
                <c:pt idx="76">
                  <c:v>1.1278908725265135E-2</c:v>
                </c:pt>
                <c:pt idx="77">
                  <c:v>3.3299877118763309E-3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7-4426-AF50-215AEFA5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329215"/>
        <c:axId val="629629487"/>
      </c:lineChart>
      <c:dateAx>
        <c:axId val="9326374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9053359"/>
        <c:crosses val="autoZero"/>
        <c:auto val="1"/>
        <c:lblOffset val="100"/>
        <c:baseTimeUnit val="days"/>
      </c:dateAx>
      <c:valAx>
        <c:axId val="14490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2637471"/>
        <c:crosses val="autoZero"/>
        <c:crossBetween val="between"/>
      </c:valAx>
      <c:valAx>
        <c:axId val="62962948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329215"/>
        <c:crosses val="max"/>
        <c:crossBetween val="between"/>
      </c:valAx>
      <c:dateAx>
        <c:axId val="14713292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2962948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Statistiche!$A$26:$A$67</c:f>
              <c:numCache>
                <c:formatCode>m/d/yyyy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cat>
          <c:val>
            <c:numRef>
              <c:f>Statistiche!$D$26:$D$67</c:f>
              <c:numCache>
                <c:formatCode>General</c:formatCode>
                <c:ptCount val="42"/>
                <c:pt idx="0">
                  <c:v>80</c:v>
                </c:pt>
                <c:pt idx="1">
                  <c:v>101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0</c:v>
                </c:pt>
                <c:pt idx="8">
                  <c:v>569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4356</c:v>
                </c:pt>
                <c:pt idx="33">
                  <c:v>3696</c:v>
                </c:pt>
                <c:pt idx="34">
                  <c:v>3845</c:v>
                </c:pt>
                <c:pt idx="35">
                  <c:v>1618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3-413B-8DF5-C642EA5A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385880223"/>
        <c:axId val="1451938719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name>Tendenza % contagi</c:name>
            <c:spPr>
              <a:ln w="19050" cap="rnd">
                <a:gradFill flip="none" rotWithShape="1">
                  <a:gsLst>
                    <a:gs pos="0">
                      <a:schemeClr val="accent5">
                        <a:lumMod val="89000"/>
                      </a:schemeClr>
                    </a:gs>
                    <a:gs pos="23000">
                      <a:schemeClr val="accent5">
                        <a:lumMod val="89000"/>
                      </a:schemeClr>
                    </a:gs>
                    <a:gs pos="69000">
                      <a:schemeClr val="accent5">
                        <a:lumMod val="75000"/>
                      </a:schemeClr>
                    </a:gs>
                    <a:gs pos="97000">
                      <a:schemeClr val="accent5">
                        <a:lumMod val="70000"/>
                      </a:scheme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prstDash val="sysDash"/>
                <a:tailEnd type="arrow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Statistiche!$A$26:$A$67</c:f>
              <c:numCache>
                <c:formatCode>m/d/yyyy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cat>
          <c:val>
            <c:numRef>
              <c:f>Statistiche!$C$26:$C$67</c:f>
              <c:numCache>
                <c:formatCode>0%</c:formatCode>
                <c:ptCount val="42"/>
                <c:pt idx="0">
                  <c:v>0.56737588652482274</c:v>
                </c:pt>
                <c:pt idx="1">
                  <c:v>0.45701357466063347</c:v>
                </c:pt>
                <c:pt idx="2">
                  <c:v>0.24223602484472051</c:v>
                </c:pt>
                <c:pt idx="3">
                  <c:v>0.625</c:v>
                </c:pt>
                <c:pt idx="4">
                  <c:v>0.36615384615384616</c:v>
                </c:pt>
                <c:pt idx="5">
                  <c:v>0.27027027027027029</c:v>
                </c:pt>
                <c:pt idx="6">
                  <c:v>0.50177304964539005</c:v>
                </c:pt>
                <c:pt idx="7">
                  <c:v>0</c:v>
                </c:pt>
                <c:pt idx="8">
                  <c:v>0.33589138134592678</c:v>
                </c:pt>
                <c:pt idx="9">
                  <c:v>0.19575784357048165</c:v>
                </c:pt>
                <c:pt idx="10">
                  <c:v>0.21803399852180341</c:v>
                </c:pt>
                <c:pt idx="11">
                  <c:v>0.18810679611650485</c:v>
                </c:pt>
                <c:pt idx="12">
                  <c:v>0.29239019407558731</c:v>
                </c:pt>
                <c:pt idx="13">
                  <c:v>0.26200355660936575</c:v>
                </c:pt>
                <c:pt idx="14">
                  <c:v>0.25019571003601065</c:v>
                </c:pt>
                <c:pt idx="15">
                  <c:v>6.6249217282404502E-2</c:v>
                </c:pt>
                <c:pt idx="16">
                  <c:v>0.24383368569415081</c:v>
                </c:pt>
                <c:pt idx="17">
                  <c:v>0.21237016052880076</c:v>
                </c:pt>
                <c:pt idx="18">
                  <c:v>0.16481034348469506</c:v>
                </c:pt>
                <c:pt idx="19">
                  <c:v>0.18689401537947176</c:v>
                </c:pt>
                <c:pt idx="20">
                  <c:v>0.16073239436619718</c:v>
                </c:pt>
                <c:pt idx="21">
                  <c:v>0.11988545357472213</c:v>
                </c:pt>
                <c:pt idx="22">
                  <c:v>0.12954535604386078</c:v>
                </c:pt>
                <c:pt idx="23">
                  <c:v>0.10160386770009976</c:v>
                </c:pt>
                <c:pt idx="24">
                  <c:v>0.15604319052594914</c:v>
                </c:pt>
                <c:pt idx="25">
                  <c:v>0.14070503163603496</c:v>
                </c:pt>
                <c:pt idx="26">
                  <c:v>0.12733755942947703</c:v>
                </c:pt>
                <c:pt idx="27">
                  <c:v>9.2711042384199055E-2</c:v>
                </c:pt>
                <c:pt idx="28">
                  <c:v>8.1049787726746425E-2</c:v>
                </c:pt>
                <c:pt idx="29">
                  <c:v>7.1641080566464357E-2</c:v>
                </c:pt>
                <c:pt idx="30">
                  <c:v>6.4612252452341298E-2</c:v>
                </c:pt>
                <c:pt idx="31">
                  <c:v>7.8093218129031139E-2</c:v>
                </c:pt>
                <c:pt idx="32">
                  <c:v>7.0243336074694018E-2</c:v>
                </c:pt>
                <c:pt idx="33">
                  <c:v>5.5688649821452788E-2</c:v>
                </c:pt>
                <c:pt idx="34">
                  <c:v>5.4877613644472988E-2</c:v>
                </c:pt>
                <c:pt idx="35">
                  <c:v>2.1891489649573805E-2</c:v>
                </c:pt>
                <c:pt idx="36">
                  <c:v>2.7896938883592841E-2</c:v>
                </c:pt>
                <c:pt idx="37">
                  <c:v>3.7830875249565271E-2</c:v>
                </c:pt>
                <c:pt idx="38">
                  <c:v>3.0742689768157673E-2</c:v>
                </c:pt>
                <c:pt idx="39">
                  <c:v>2.8164095895194405E-2</c:v>
                </c:pt>
                <c:pt idx="40">
                  <c:v>3.379866023328805E-2</c:v>
                </c:pt>
                <c:pt idx="41">
                  <c:v>3.3667897682216737E-2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3-413B-8DF5-C642EA5A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535756191"/>
        <c:axId val="1451941631"/>
      </c:barChar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Statistiche!$A$26:$A$67</c:f>
              <c:numCache>
                <c:formatCode>m/d/yyyy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cat>
          <c:val>
            <c:numRef>
              <c:f>Statistiche!$B$26:$B$67</c:f>
              <c:numCache>
                <c:formatCode>General</c:formatCode>
                <c:ptCount val="42"/>
                <c:pt idx="0">
                  <c:v>221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1694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66369</c:v>
                </c:pt>
                <c:pt idx="33">
                  <c:v>70065</c:v>
                </c:pt>
                <c:pt idx="34">
                  <c:v>73910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3-413B-8DF5-C642EA5A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47"/>
          <c:upBars>
            <c:spPr>
              <a:solidFill>
                <a:schemeClr val="lt1"/>
              </a:solidFill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sq" cmpd="sng" algn="ctr">
                <a:solidFill>
                  <a:schemeClr val="dk1">
                    <a:lumMod val="50000"/>
                    <a:lumOff val="50000"/>
                  </a:schemeClr>
                </a:solidFill>
                <a:prstDash val="dash"/>
                <a:bevel/>
              </a:ln>
              <a:effectLst/>
            </c:spPr>
          </c:downBars>
        </c:upDownBars>
        <c:marker val="1"/>
        <c:smooth val="0"/>
        <c:axId val="1385880223"/>
        <c:axId val="1451938719"/>
      </c:lineChart>
      <c:dateAx>
        <c:axId val="1385880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938719"/>
        <c:crosses val="autoZero"/>
        <c:auto val="1"/>
        <c:lblOffset val="100"/>
        <c:baseTimeUnit val="days"/>
      </c:dateAx>
      <c:valAx>
        <c:axId val="14519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5880223"/>
        <c:crosses val="autoZero"/>
        <c:crossBetween val="between"/>
      </c:valAx>
      <c:valAx>
        <c:axId val="145194163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5756191"/>
        <c:crosses val="max"/>
        <c:crossBetween val="between"/>
      </c:valAx>
      <c:dateAx>
        <c:axId val="15357561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51941631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Statistiche!$B$1</c:f>
              <c:strCache>
                <c:ptCount val="1"/>
                <c:pt idx="0">
                  <c:v>Tot. Positivi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f>Statistiche!$B$2:$B$79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141</c:v>
                </c:pt>
                <c:pt idx="24">
                  <c:v>221</c:v>
                </c:pt>
                <c:pt idx="25">
                  <c:v>322</c:v>
                </c:pt>
                <c:pt idx="26">
                  <c:v>400</c:v>
                </c:pt>
                <c:pt idx="27">
                  <c:v>650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1694</c:v>
                </c:pt>
                <c:pt idx="32">
                  <c:v>2263</c:v>
                </c:pt>
                <c:pt idx="33">
                  <c:v>2706</c:v>
                </c:pt>
                <c:pt idx="34">
                  <c:v>3296</c:v>
                </c:pt>
                <c:pt idx="35">
                  <c:v>3916</c:v>
                </c:pt>
                <c:pt idx="36">
                  <c:v>5061</c:v>
                </c:pt>
                <c:pt idx="37">
                  <c:v>6387</c:v>
                </c:pt>
                <c:pt idx="38">
                  <c:v>7985</c:v>
                </c:pt>
                <c:pt idx="39">
                  <c:v>8514</c:v>
                </c:pt>
                <c:pt idx="40">
                  <c:v>10590</c:v>
                </c:pt>
                <c:pt idx="41">
                  <c:v>12839</c:v>
                </c:pt>
                <c:pt idx="42">
                  <c:v>14955</c:v>
                </c:pt>
                <c:pt idx="43">
                  <c:v>17750</c:v>
                </c:pt>
                <c:pt idx="44">
                  <c:v>20603</c:v>
                </c:pt>
                <c:pt idx="45">
                  <c:v>23073</c:v>
                </c:pt>
                <c:pt idx="46">
                  <c:v>26062</c:v>
                </c:pt>
                <c:pt idx="47">
                  <c:v>28710</c:v>
                </c:pt>
                <c:pt idx="48">
                  <c:v>33190</c:v>
                </c:pt>
                <c:pt idx="49">
                  <c:v>37860</c:v>
                </c:pt>
                <c:pt idx="50">
                  <c:v>42681</c:v>
                </c:pt>
                <c:pt idx="51">
                  <c:v>46638</c:v>
                </c:pt>
                <c:pt idx="52">
                  <c:v>50418</c:v>
                </c:pt>
                <c:pt idx="53">
                  <c:v>54030</c:v>
                </c:pt>
                <c:pt idx="54">
                  <c:v>57521</c:v>
                </c:pt>
                <c:pt idx="55">
                  <c:v>62013</c:v>
                </c:pt>
                <c:pt idx="56">
                  <c:v>66369</c:v>
                </c:pt>
                <c:pt idx="57">
                  <c:v>70065</c:v>
                </c:pt>
                <c:pt idx="58">
                  <c:v>73910</c:v>
                </c:pt>
                <c:pt idx="59">
                  <c:v>75528</c:v>
                </c:pt>
                <c:pt idx="60">
                  <c:v>77635</c:v>
                </c:pt>
                <c:pt idx="61">
                  <c:v>80572</c:v>
                </c:pt>
                <c:pt idx="62">
                  <c:v>83049</c:v>
                </c:pt>
                <c:pt idx="63">
                  <c:v>85388</c:v>
                </c:pt>
                <c:pt idx="64">
                  <c:v>88274</c:v>
                </c:pt>
                <c:pt idx="65">
                  <c:v>91246</c:v>
                </c:pt>
                <c:pt idx="66">
                  <c:v>93187</c:v>
                </c:pt>
                <c:pt idx="67">
                  <c:v>94067</c:v>
                </c:pt>
                <c:pt idx="68">
                  <c:v>95262</c:v>
                </c:pt>
                <c:pt idx="69">
                  <c:v>96877</c:v>
                </c:pt>
                <c:pt idx="70">
                  <c:v>98273</c:v>
                </c:pt>
                <c:pt idx="71">
                  <c:v>100269</c:v>
                </c:pt>
                <c:pt idx="72">
                  <c:v>102253</c:v>
                </c:pt>
                <c:pt idx="73">
                  <c:v>103616</c:v>
                </c:pt>
                <c:pt idx="74">
                  <c:v>104291</c:v>
                </c:pt>
                <c:pt idx="75">
                  <c:v>105418</c:v>
                </c:pt>
                <c:pt idx="76">
                  <c:v>106607</c:v>
                </c:pt>
                <c:pt idx="77">
                  <c:v>106962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AC7-8533-F66E1EBCDA02}"/>
            </c:ext>
          </c:extLst>
        </c:ser>
        <c:ser>
          <c:idx val="1"/>
          <c:order val="1"/>
          <c:tx>
            <c:strRef>
              <c:f>Statistiche!$E$1</c:f>
              <c:strCache>
                <c:ptCount val="1"/>
                <c:pt idx="0">
                  <c:v>Tot Guariti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f>Statistiche!$E$2:$E$79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45</c:v>
                </c:pt>
                <c:pt idx="28">
                  <c:v>46</c:v>
                </c:pt>
                <c:pt idx="29">
                  <c:v>50</c:v>
                </c:pt>
                <c:pt idx="30">
                  <c:v>83</c:v>
                </c:pt>
                <c:pt idx="31">
                  <c:v>149</c:v>
                </c:pt>
                <c:pt idx="32">
                  <c:v>160</c:v>
                </c:pt>
                <c:pt idx="33">
                  <c:v>276</c:v>
                </c:pt>
                <c:pt idx="34">
                  <c:v>414</c:v>
                </c:pt>
                <c:pt idx="35">
                  <c:v>523</c:v>
                </c:pt>
                <c:pt idx="36">
                  <c:v>589</c:v>
                </c:pt>
                <c:pt idx="37">
                  <c:v>622</c:v>
                </c:pt>
                <c:pt idx="38">
                  <c:v>724</c:v>
                </c:pt>
                <c:pt idx="39">
                  <c:v>1004</c:v>
                </c:pt>
                <c:pt idx="40">
                  <c:v>1045</c:v>
                </c:pt>
                <c:pt idx="41">
                  <c:v>1258</c:v>
                </c:pt>
                <c:pt idx="42">
                  <c:v>1439</c:v>
                </c:pt>
                <c:pt idx="43">
                  <c:v>1966</c:v>
                </c:pt>
                <c:pt idx="44">
                  <c:v>2335</c:v>
                </c:pt>
                <c:pt idx="45">
                  <c:v>2749</c:v>
                </c:pt>
                <c:pt idx="46">
                  <c:v>2941</c:v>
                </c:pt>
                <c:pt idx="47">
                  <c:v>4025</c:v>
                </c:pt>
                <c:pt idx="48">
                  <c:v>4440</c:v>
                </c:pt>
                <c:pt idx="49">
                  <c:v>5129</c:v>
                </c:pt>
                <c:pt idx="50">
                  <c:v>6072</c:v>
                </c:pt>
                <c:pt idx="51">
                  <c:v>7024</c:v>
                </c:pt>
                <c:pt idx="52">
                  <c:v>7432</c:v>
                </c:pt>
                <c:pt idx="53">
                  <c:v>8326</c:v>
                </c:pt>
                <c:pt idx="54">
                  <c:v>9362</c:v>
                </c:pt>
                <c:pt idx="55">
                  <c:v>10361</c:v>
                </c:pt>
                <c:pt idx="56">
                  <c:v>10950</c:v>
                </c:pt>
                <c:pt idx="57">
                  <c:v>12384</c:v>
                </c:pt>
                <c:pt idx="58">
                  <c:v>13030</c:v>
                </c:pt>
                <c:pt idx="59">
                  <c:v>14620</c:v>
                </c:pt>
                <c:pt idx="60">
                  <c:v>15729</c:v>
                </c:pt>
                <c:pt idx="61">
                  <c:v>16847</c:v>
                </c:pt>
                <c:pt idx="62">
                  <c:v>18278</c:v>
                </c:pt>
                <c:pt idx="63">
                  <c:v>19758</c:v>
                </c:pt>
                <c:pt idx="64">
                  <c:v>20996</c:v>
                </c:pt>
                <c:pt idx="65">
                  <c:v>21815</c:v>
                </c:pt>
                <c:pt idx="66">
                  <c:v>22837</c:v>
                </c:pt>
                <c:pt idx="67">
                  <c:v>24392</c:v>
                </c:pt>
                <c:pt idx="68">
                  <c:v>26491</c:v>
                </c:pt>
                <c:pt idx="69">
                  <c:v>28470</c:v>
                </c:pt>
                <c:pt idx="70">
                  <c:v>30455</c:v>
                </c:pt>
                <c:pt idx="71">
                  <c:v>32534</c:v>
                </c:pt>
                <c:pt idx="72">
                  <c:v>34211</c:v>
                </c:pt>
                <c:pt idx="73">
                  <c:v>35435</c:v>
                </c:pt>
                <c:pt idx="74">
                  <c:v>37130</c:v>
                </c:pt>
                <c:pt idx="75">
                  <c:v>38092</c:v>
                </c:pt>
                <c:pt idx="76">
                  <c:v>40164</c:v>
                </c:pt>
                <c:pt idx="77">
                  <c:v>42727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AC7-8533-F66E1EBCDA02}"/>
            </c:ext>
          </c:extLst>
        </c:ser>
        <c:ser>
          <c:idx val="2"/>
          <c:order val="2"/>
          <c:tx>
            <c:strRef>
              <c:f>Statistiche!$H$1</c:f>
              <c:strCache>
                <c:ptCount val="1"/>
                <c:pt idx="0">
                  <c:v>Tot. Deceduti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f>Statistiche!$H$2:$H$79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7</c:v>
                </c:pt>
                <c:pt idx="25">
                  <c:v>10</c:v>
                </c:pt>
                <c:pt idx="26">
                  <c:v>12</c:v>
                </c:pt>
                <c:pt idx="27">
                  <c:v>17</c:v>
                </c:pt>
                <c:pt idx="28">
                  <c:v>21</c:v>
                </c:pt>
                <c:pt idx="29">
                  <c:v>29</c:v>
                </c:pt>
                <c:pt idx="30">
                  <c:v>34</c:v>
                </c:pt>
                <c:pt idx="31">
                  <c:v>52</c:v>
                </c:pt>
                <c:pt idx="32">
                  <c:v>79</c:v>
                </c:pt>
                <c:pt idx="33">
                  <c:v>107</c:v>
                </c:pt>
                <c:pt idx="34">
                  <c:v>148</c:v>
                </c:pt>
                <c:pt idx="35">
                  <c:v>197</c:v>
                </c:pt>
                <c:pt idx="36">
                  <c:v>233</c:v>
                </c:pt>
                <c:pt idx="37">
                  <c:v>366</c:v>
                </c:pt>
                <c:pt idx="38">
                  <c:v>463</c:v>
                </c:pt>
                <c:pt idx="39">
                  <c:v>631</c:v>
                </c:pt>
                <c:pt idx="40">
                  <c:v>827</c:v>
                </c:pt>
                <c:pt idx="41">
                  <c:v>1016</c:v>
                </c:pt>
                <c:pt idx="42">
                  <c:v>1266</c:v>
                </c:pt>
                <c:pt idx="43">
                  <c:v>1441</c:v>
                </c:pt>
                <c:pt idx="44">
                  <c:v>1809</c:v>
                </c:pt>
                <c:pt idx="45">
                  <c:v>2158</c:v>
                </c:pt>
                <c:pt idx="46">
                  <c:v>2503</c:v>
                </c:pt>
                <c:pt idx="47">
                  <c:v>2978</c:v>
                </c:pt>
                <c:pt idx="48">
                  <c:v>3405</c:v>
                </c:pt>
                <c:pt idx="49">
                  <c:v>4032</c:v>
                </c:pt>
                <c:pt idx="50">
                  <c:v>4825</c:v>
                </c:pt>
                <c:pt idx="51">
                  <c:v>5476</c:v>
                </c:pt>
                <c:pt idx="52">
                  <c:v>6077</c:v>
                </c:pt>
                <c:pt idx="53">
                  <c:v>6820</c:v>
                </c:pt>
                <c:pt idx="54">
                  <c:v>7503</c:v>
                </c:pt>
                <c:pt idx="55">
                  <c:v>8165</c:v>
                </c:pt>
                <c:pt idx="56">
                  <c:v>9134</c:v>
                </c:pt>
                <c:pt idx="57">
                  <c:v>10023</c:v>
                </c:pt>
                <c:pt idx="58">
                  <c:v>10779</c:v>
                </c:pt>
                <c:pt idx="59">
                  <c:v>11591</c:v>
                </c:pt>
                <c:pt idx="60">
                  <c:v>12428</c:v>
                </c:pt>
                <c:pt idx="61">
                  <c:v>13155</c:v>
                </c:pt>
                <c:pt idx="62">
                  <c:v>13915</c:v>
                </c:pt>
                <c:pt idx="63">
                  <c:v>14681</c:v>
                </c:pt>
                <c:pt idx="64">
                  <c:v>15362</c:v>
                </c:pt>
                <c:pt idx="65">
                  <c:v>15887</c:v>
                </c:pt>
                <c:pt idx="66">
                  <c:v>16523</c:v>
                </c:pt>
                <c:pt idx="67">
                  <c:v>17127</c:v>
                </c:pt>
                <c:pt idx="68">
                  <c:v>17669</c:v>
                </c:pt>
                <c:pt idx="69">
                  <c:v>18279</c:v>
                </c:pt>
                <c:pt idx="70">
                  <c:v>18849</c:v>
                </c:pt>
                <c:pt idx="71">
                  <c:v>19468</c:v>
                </c:pt>
                <c:pt idx="72">
                  <c:v>19899</c:v>
                </c:pt>
                <c:pt idx="73">
                  <c:v>20465</c:v>
                </c:pt>
                <c:pt idx="74">
                  <c:v>21067</c:v>
                </c:pt>
                <c:pt idx="75">
                  <c:v>21645</c:v>
                </c:pt>
                <c:pt idx="76">
                  <c:v>22170</c:v>
                </c:pt>
                <c:pt idx="77">
                  <c:v>22745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9-4AC7-8533-F66E1EBCDA02}"/>
            </c:ext>
          </c:extLst>
        </c:ser>
        <c:ser>
          <c:idx val="3"/>
          <c:order val="3"/>
          <c:tx>
            <c:strRef>
              <c:f>Statistiche!$K$1</c:f>
              <c:strCache>
                <c:ptCount val="1"/>
                <c:pt idx="0">
                  <c:v>Cumulata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f>Statistiche!$K$2:$K$79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144</c:v>
                </c:pt>
                <c:pt idx="24">
                  <c:v>229</c:v>
                </c:pt>
                <c:pt idx="25">
                  <c:v>333</c:v>
                </c:pt>
                <c:pt idx="26">
                  <c:v>415</c:v>
                </c:pt>
                <c:pt idx="27">
                  <c:v>712</c:v>
                </c:pt>
                <c:pt idx="28">
                  <c:v>955</c:v>
                </c:pt>
                <c:pt idx="29">
                  <c:v>1207</c:v>
                </c:pt>
                <c:pt idx="30">
                  <c:v>1811</c:v>
                </c:pt>
                <c:pt idx="31">
                  <c:v>1895</c:v>
                </c:pt>
                <c:pt idx="32">
                  <c:v>2502</c:v>
                </c:pt>
                <c:pt idx="33">
                  <c:v>3089</c:v>
                </c:pt>
                <c:pt idx="34">
                  <c:v>3858</c:v>
                </c:pt>
                <c:pt idx="35">
                  <c:v>4636</c:v>
                </c:pt>
                <c:pt idx="36">
                  <c:v>5883</c:v>
                </c:pt>
                <c:pt idx="37">
                  <c:v>7375</c:v>
                </c:pt>
                <c:pt idx="38">
                  <c:v>9172</c:v>
                </c:pt>
                <c:pt idx="39">
                  <c:v>10149</c:v>
                </c:pt>
                <c:pt idx="40">
                  <c:v>12462</c:v>
                </c:pt>
                <c:pt idx="41">
                  <c:v>15113</c:v>
                </c:pt>
                <c:pt idx="42">
                  <c:v>17660</c:v>
                </c:pt>
                <c:pt idx="43">
                  <c:v>21157</c:v>
                </c:pt>
                <c:pt idx="44">
                  <c:v>24747</c:v>
                </c:pt>
                <c:pt idx="45">
                  <c:v>27980</c:v>
                </c:pt>
                <c:pt idx="46">
                  <c:v>31506</c:v>
                </c:pt>
                <c:pt idx="47">
                  <c:v>35713</c:v>
                </c:pt>
                <c:pt idx="48">
                  <c:v>41035</c:v>
                </c:pt>
                <c:pt idx="49">
                  <c:v>47021</c:v>
                </c:pt>
                <c:pt idx="50">
                  <c:v>53578</c:v>
                </c:pt>
                <c:pt idx="51">
                  <c:v>59138</c:v>
                </c:pt>
                <c:pt idx="52">
                  <c:v>63927</c:v>
                </c:pt>
                <c:pt idx="53">
                  <c:v>69176</c:v>
                </c:pt>
                <c:pt idx="54">
                  <c:v>74386</c:v>
                </c:pt>
                <c:pt idx="55">
                  <c:v>80539</c:v>
                </c:pt>
                <c:pt idx="56">
                  <c:v>86453</c:v>
                </c:pt>
                <c:pt idx="57">
                  <c:v>92472</c:v>
                </c:pt>
                <c:pt idx="58">
                  <c:v>97719</c:v>
                </c:pt>
                <c:pt idx="59">
                  <c:v>101739</c:v>
                </c:pt>
                <c:pt idx="60">
                  <c:v>105792</c:v>
                </c:pt>
                <c:pt idx="61">
                  <c:v>110574</c:v>
                </c:pt>
                <c:pt idx="62">
                  <c:v>115242</c:v>
                </c:pt>
                <c:pt idx="63">
                  <c:v>119827</c:v>
                </c:pt>
                <c:pt idx="64">
                  <c:v>124632</c:v>
                </c:pt>
                <c:pt idx="65">
                  <c:v>128948</c:v>
                </c:pt>
                <c:pt idx="66">
                  <c:v>132547</c:v>
                </c:pt>
                <c:pt idx="67">
                  <c:v>135586</c:v>
                </c:pt>
                <c:pt idx="68">
                  <c:v>139422</c:v>
                </c:pt>
                <c:pt idx="69">
                  <c:v>143626</c:v>
                </c:pt>
                <c:pt idx="70">
                  <c:v>147577</c:v>
                </c:pt>
                <c:pt idx="71">
                  <c:v>152271</c:v>
                </c:pt>
                <c:pt idx="72">
                  <c:v>156363</c:v>
                </c:pt>
                <c:pt idx="73">
                  <c:v>159516</c:v>
                </c:pt>
                <c:pt idx="74">
                  <c:v>162488</c:v>
                </c:pt>
                <c:pt idx="75">
                  <c:v>165155</c:v>
                </c:pt>
                <c:pt idx="76">
                  <c:v>168941</c:v>
                </c:pt>
                <c:pt idx="77">
                  <c:v>172434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9-4AC7-8533-F66E1EBC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389039663"/>
        <c:axId val="930205615"/>
      </c:areaChart>
      <c:dateAx>
        <c:axId val="1389039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0205615"/>
        <c:crosses val="autoZero"/>
        <c:auto val="1"/>
        <c:lblOffset val="100"/>
        <c:baseTimeUnit val="days"/>
      </c:dateAx>
      <c:valAx>
        <c:axId val="930205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903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 previsioni'!$B$1</c:f>
              <c:strCache>
                <c:ptCount val="1"/>
                <c:pt idx="0">
                  <c:v>∆ % Positivi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previsioni'!$A$2:$A$43</c:f>
              <c:numCache>
                <c:formatCode>m/d/yyyy</c:formatCode>
                <c:ptCount val="42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</c:numCache>
            </c:numRef>
          </c:cat>
          <c:val>
            <c:numRef>
              <c:f>'Dashboard previsioni'!$B$2:$B$43</c:f>
              <c:numCache>
                <c:formatCode>0%</c:formatCode>
                <c:ptCount val="42"/>
                <c:pt idx="0">
                  <c:v>0.36615384615384616</c:v>
                </c:pt>
                <c:pt idx="1">
                  <c:v>0.27027027027027029</c:v>
                </c:pt>
                <c:pt idx="2">
                  <c:v>0.50177304964539005</c:v>
                </c:pt>
                <c:pt idx="3">
                  <c:v>0</c:v>
                </c:pt>
                <c:pt idx="4">
                  <c:v>0.33589138134592678</c:v>
                </c:pt>
                <c:pt idx="5">
                  <c:v>0.19575784357048165</c:v>
                </c:pt>
                <c:pt idx="6">
                  <c:v>0.21803399852180341</c:v>
                </c:pt>
                <c:pt idx="7">
                  <c:v>0.18810679611650485</c:v>
                </c:pt>
                <c:pt idx="8">
                  <c:v>0.29239019407558731</c:v>
                </c:pt>
                <c:pt idx="9">
                  <c:v>0.26200355660936575</c:v>
                </c:pt>
                <c:pt idx="10">
                  <c:v>0.25019571003601065</c:v>
                </c:pt>
                <c:pt idx="11">
                  <c:v>6.6249217282404502E-2</c:v>
                </c:pt>
                <c:pt idx="12">
                  <c:v>0.24383368569415081</c:v>
                </c:pt>
                <c:pt idx="13">
                  <c:v>0.21237016052880076</c:v>
                </c:pt>
                <c:pt idx="14">
                  <c:v>0.16481034348469506</c:v>
                </c:pt>
                <c:pt idx="15">
                  <c:v>0.18689401537947176</c:v>
                </c:pt>
                <c:pt idx="16">
                  <c:v>0.16073239436619718</c:v>
                </c:pt>
                <c:pt idx="17">
                  <c:v>0.11988545357472213</c:v>
                </c:pt>
                <c:pt idx="18">
                  <c:v>0.12954535604386078</c:v>
                </c:pt>
                <c:pt idx="19">
                  <c:v>0.10160386770009976</c:v>
                </c:pt>
                <c:pt idx="20">
                  <c:v>0.15604319052594914</c:v>
                </c:pt>
                <c:pt idx="21">
                  <c:v>0.14070503163603496</c:v>
                </c:pt>
                <c:pt idx="22">
                  <c:v>0.12733755942947703</c:v>
                </c:pt>
                <c:pt idx="23">
                  <c:v>9.2711042384199055E-2</c:v>
                </c:pt>
                <c:pt idx="24">
                  <c:v>8.1049787726746425E-2</c:v>
                </c:pt>
                <c:pt idx="25">
                  <c:v>7.1641080566464357E-2</c:v>
                </c:pt>
                <c:pt idx="26">
                  <c:v>6.4612252452341298E-2</c:v>
                </c:pt>
                <c:pt idx="27">
                  <c:v>7.8093218129031139E-2</c:v>
                </c:pt>
                <c:pt idx="28">
                  <c:v>7.0243336074694018E-2</c:v>
                </c:pt>
                <c:pt idx="29">
                  <c:v>5.5688649821452788E-2</c:v>
                </c:pt>
                <c:pt idx="30">
                  <c:v>5.4877613644472988E-2</c:v>
                </c:pt>
                <c:pt idx="31">
                  <c:v>2.1891489649573805E-2</c:v>
                </c:pt>
                <c:pt idx="32">
                  <c:v>2.7896938883592841E-2</c:v>
                </c:pt>
                <c:pt idx="33">
                  <c:v>3.7830875249565271E-2</c:v>
                </c:pt>
                <c:pt idx="34">
                  <c:v>3.0742689768157673E-2</c:v>
                </c:pt>
                <c:pt idx="35">
                  <c:v>2.8164095895194405E-2</c:v>
                </c:pt>
                <c:pt idx="36">
                  <c:v>3.379866023328805E-2</c:v>
                </c:pt>
                <c:pt idx="37">
                  <c:v>3.3667897682216737E-2</c:v>
                </c:pt>
                <c:pt idx="38">
                  <c:v>2.1272165355193651E-2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F-4CD8-822B-7883D9B3E00B}"/>
            </c:ext>
          </c:extLst>
        </c:ser>
        <c:ser>
          <c:idx val="1"/>
          <c:order val="1"/>
          <c:tx>
            <c:strRef>
              <c:f>'Dashboard previsioni'!$C$1</c:f>
              <c:strCache>
                <c:ptCount val="1"/>
                <c:pt idx="0">
                  <c:v>∆% Guariti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previsioni'!$A$2:$A$43</c:f>
              <c:numCache>
                <c:formatCode>m/d/yyyy</c:formatCode>
                <c:ptCount val="42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</c:numCache>
            </c:numRef>
          </c:cat>
          <c:val>
            <c:numRef>
              <c:f>'Dashboard previsioni'!$C$2:$C$43</c:f>
              <c:numCache>
                <c:formatCode>0%</c:formatCode>
                <c:ptCount val="42"/>
                <c:pt idx="0">
                  <c:v>2.2222222222222223E-2</c:v>
                </c:pt>
                <c:pt idx="1">
                  <c:v>8.6956521739130432E-2</c:v>
                </c:pt>
                <c:pt idx="2">
                  <c:v>0.66</c:v>
                </c:pt>
                <c:pt idx="3">
                  <c:v>0.79518072289156627</c:v>
                </c:pt>
                <c:pt idx="4">
                  <c:v>7.3825503355704702E-2</c:v>
                </c:pt>
                <c:pt idx="5">
                  <c:v>0.72499999999999998</c:v>
                </c:pt>
                <c:pt idx="6">
                  <c:v>0.5</c:v>
                </c:pt>
                <c:pt idx="7">
                  <c:v>0.26328502415458938</c:v>
                </c:pt>
                <c:pt idx="8">
                  <c:v>0.12619502868068833</c:v>
                </c:pt>
                <c:pt idx="9">
                  <c:v>5.6027164685908321E-2</c:v>
                </c:pt>
                <c:pt idx="10">
                  <c:v>0.16398713826366559</c:v>
                </c:pt>
                <c:pt idx="11">
                  <c:v>0.38674033149171272</c:v>
                </c:pt>
                <c:pt idx="12">
                  <c:v>4.0836653386454182E-2</c:v>
                </c:pt>
                <c:pt idx="13">
                  <c:v>0.20382775119617225</c:v>
                </c:pt>
                <c:pt idx="14">
                  <c:v>0.143879173290938</c:v>
                </c:pt>
                <c:pt idx="15">
                  <c:v>0.36622654621264766</c:v>
                </c:pt>
                <c:pt idx="16">
                  <c:v>0.18769074262461852</c:v>
                </c:pt>
                <c:pt idx="17">
                  <c:v>0.17730192719486082</c:v>
                </c:pt>
                <c:pt idx="18">
                  <c:v>6.984357948344852E-2</c:v>
                </c:pt>
                <c:pt idx="19">
                  <c:v>0.36858211492689563</c:v>
                </c:pt>
                <c:pt idx="20">
                  <c:v>0.1031055900621118</c:v>
                </c:pt>
                <c:pt idx="21">
                  <c:v>0.15518018018018018</c:v>
                </c:pt>
                <c:pt idx="22">
                  <c:v>0.18385650224215247</c:v>
                </c:pt>
                <c:pt idx="23">
                  <c:v>0.15678524374176547</c:v>
                </c:pt>
                <c:pt idx="24">
                  <c:v>5.808656036446469E-2</c:v>
                </c:pt>
                <c:pt idx="25">
                  <c:v>0.12029063509149623</c:v>
                </c:pt>
                <c:pt idx="26">
                  <c:v>0.12442949795820323</c:v>
                </c:pt>
                <c:pt idx="27">
                  <c:v>0.10670796838282419</c:v>
                </c:pt>
                <c:pt idx="28">
                  <c:v>5.684779461441946E-2</c:v>
                </c:pt>
                <c:pt idx="29">
                  <c:v>0.13095890410958905</c:v>
                </c:pt>
                <c:pt idx="30">
                  <c:v>5.2164082687338499E-2</c:v>
                </c:pt>
                <c:pt idx="31">
                  <c:v>0.12202609363008442</c:v>
                </c:pt>
                <c:pt idx="32">
                  <c:v>7.5854993160054715E-2</c:v>
                </c:pt>
                <c:pt idx="33">
                  <c:v>7.1078898849259331E-2</c:v>
                </c:pt>
                <c:pt idx="34">
                  <c:v>8.4940939039591615E-2</c:v>
                </c:pt>
                <c:pt idx="35">
                  <c:v>8.0971659919028341E-2</c:v>
                </c:pt>
                <c:pt idx="36">
                  <c:v>6.2658163781759285E-2</c:v>
                </c:pt>
                <c:pt idx="37">
                  <c:v>3.9007429986664129E-2</c:v>
                </c:pt>
                <c:pt idx="38">
                  <c:v>4.6848498739399495E-2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F-4CD8-822B-7883D9B3E00B}"/>
            </c:ext>
          </c:extLst>
        </c:ser>
        <c:ser>
          <c:idx val="2"/>
          <c:order val="2"/>
          <c:tx>
            <c:strRef>
              <c:f>'Dashboard previsioni'!$D$1</c:f>
              <c:strCache>
                <c:ptCount val="1"/>
                <c:pt idx="0">
                  <c:v>∆% Deceduti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previsioni'!$A$2:$A$43</c:f>
              <c:numCache>
                <c:formatCode>m/d/yyyy</c:formatCode>
                <c:ptCount val="42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</c:numCache>
            </c:numRef>
          </c:cat>
          <c:val>
            <c:numRef>
              <c:f>'Dashboard previsioni'!$D$2:$D$43</c:f>
              <c:numCache>
                <c:formatCode>0%</c:formatCode>
                <c:ptCount val="42"/>
                <c:pt idx="0">
                  <c:v>2.2222222222222223E-2</c:v>
                </c:pt>
                <c:pt idx="1">
                  <c:v>8.6956521739130432E-2</c:v>
                </c:pt>
                <c:pt idx="2">
                  <c:v>0.66</c:v>
                </c:pt>
                <c:pt idx="3">
                  <c:v>0.79518072289156627</c:v>
                </c:pt>
                <c:pt idx="4">
                  <c:v>7.3825503355704702E-2</c:v>
                </c:pt>
                <c:pt idx="5">
                  <c:v>0.72499999999999998</c:v>
                </c:pt>
                <c:pt idx="6">
                  <c:v>0.5</c:v>
                </c:pt>
                <c:pt idx="7">
                  <c:v>0.26328502415458938</c:v>
                </c:pt>
                <c:pt idx="8">
                  <c:v>0.12619502868068833</c:v>
                </c:pt>
                <c:pt idx="9">
                  <c:v>5.6027164685908321E-2</c:v>
                </c:pt>
                <c:pt idx="10">
                  <c:v>0.16398713826366559</c:v>
                </c:pt>
                <c:pt idx="11">
                  <c:v>0.38674033149171272</c:v>
                </c:pt>
                <c:pt idx="12">
                  <c:v>4.0836653386454182E-2</c:v>
                </c:pt>
                <c:pt idx="13">
                  <c:v>0.20382775119617225</c:v>
                </c:pt>
                <c:pt idx="14">
                  <c:v>0.143879173290938</c:v>
                </c:pt>
                <c:pt idx="15">
                  <c:v>0.36622654621264766</c:v>
                </c:pt>
                <c:pt idx="16">
                  <c:v>0.18769074262461852</c:v>
                </c:pt>
                <c:pt idx="17">
                  <c:v>0.17730192719486082</c:v>
                </c:pt>
                <c:pt idx="18">
                  <c:v>6.984357948344852E-2</c:v>
                </c:pt>
                <c:pt idx="19">
                  <c:v>0.36858211492689563</c:v>
                </c:pt>
                <c:pt idx="20">
                  <c:v>0.1031055900621118</c:v>
                </c:pt>
                <c:pt idx="21">
                  <c:v>0.15518018018018018</c:v>
                </c:pt>
                <c:pt idx="22">
                  <c:v>0.18385650224215247</c:v>
                </c:pt>
                <c:pt idx="23">
                  <c:v>0.15678524374176547</c:v>
                </c:pt>
                <c:pt idx="24">
                  <c:v>5.808656036446469E-2</c:v>
                </c:pt>
                <c:pt idx="25">
                  <c:v>0.12029063509149623</c:v>
                </c:pt>
                <c:pt idx="26">
                  <c:v>0.12442949795820323</c:v>
                </c:pt>
                <c:pt idx="27">
                  <c:v>0.10670796838282419</c:v>
                </c:pt>
                <c:pt idx="28">
                  <c:v>5.684779461441946E-2</c:v>
                </c:pt>
                <c:pt idx="29">
                  <c:v>0.13095890410958905</c:v>
                </c:pt>
                <c:pt idx="30">
                  <c:v>5.2164082687338499E-2</c:v>
                </c:pt>
                <c:pt idx="31">
                  <c:v>0.12202609363008442</c:v>
                </c:pt>
                <c:pt idx="32">
                  <c:v>7.5854993160054715E-2</c:v>
                </c:pt>
                <c:pt idx="33">
                  <c:v>7.1078898849259331E-2</c:v>
                </c:pt>
                <c:pt idx="34">
                  <c:v>8.4940939039591615E-2</c:v>
                </c:pt>
                <c:pt idx="35">
                  <c:v>8.0971659919028341E-2</c:v>
                </c:pt>
                <c:pt idx="36">
                  <c:v>6.2658163781759285E-2</c:v>
                </c:pt>
                <c:pt idx="37">
                  <c:v>3.9007429986664129E-2</c:v>
                </c:pt>
                <c:pt idx="38">
                  <c:v>4.6848498739399495E-2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F-4CD8-822B-7883D9B3E00B}"/>
            </c:ext>
          </c:extLst>
        </c:ser>
        <c:ser>
          <c:idx val="3"/>
          <c:order val="3"/>
          <c:tx>
            <c:strRef>
              <c:f>'Dashboard previsioni'!$E$1</c:f>
              <c:strCache>
                <c:ptCount val="1"/>
                <c:pt idx="0">
                  <c:v>% Ospedalizzati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previsioni'!$A$2:$A$43</c:f>
              <c:numCache>
                <c:formatCode>m/d/yyyy</c:formatCode>
                <c:ptCount val="42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</c:numCache>
            </c:numRef>
          </c:cat>
          <c:val>
            <c:numRef>
              <c:f>'Dashboard previsioni'!$E$2:$E$43</c:f>
              <c:numCache>
                <c:formatCode>0%</c:formatCode>
                <c:ptCount val="42"/>
                <c:pt idx="0">
                  <c:v>0.4605855855855856</c:v>
                </c:pt>
                <c:pt idx="1">
                  <c:v>0.44858156028368795</c:v>
                </c:pt>
                <c:pt idx="2">
                  <c:v>0.45985832349468714</c:v>
                </c:pt>
                <c:pt idx="3">
                  <c:v>0.5360094451003542</c:v>
                </c:pt>
                <c:pt idx="4">
                  <c:v>0.55810870525850642</c:v>
                </c:pt>
                <c:pt idx="5">
                  <c:v>0.60643015521064303</c:v>
                </c:pt>
                <c:pt idx="6">
                  <c:v>0.64957524271844658</c:v>
                </c:pt>
                <c:pt idx="7">
                  <c:v>0.72931562819203266</c:v>
                </c:pt>
                <c:pt idx="8">
                  <c:v>0.63584271883027066</c:v>
                </c:pt>
                <c:pt idx="9">
                  <c:v>0.6586816971974323</c:v>
                </c:pt>
                <c:pt idx="10">
                  <c:v>0.63231058234189108</c:v>
                </c:pt>
                <c:pt idx="11">
                  <c:v>0.6947380784590087</c:v>
                </c:pt>
                <c:pt idx="12">
                  <c:v>0.64834749763928234</c:v>
                </c:pt>
                <c:pt idx="13">
                  <c:v>0.60775761352130231</c:v>
                </c:pt>
                <c:pt idx="14">
                  <c:v>0.58535606820461383</c:v>
                </c:pt>
                <c:pt idx="15">
                  <c:v>0.55718309859154924</c:v>
                </c:pt>
                <c:pt idx="16">
                  <c:v>0.55016259767994957</c:v>
                </c:pt>
                <c:pt idx="17">
                  <c:v>0.5580548693277857</c:v>
                </c:pt>
                <c:pt idx="18">
                  <c:v>0.57378558821272352</c:v>
                </c:pt>
                <c:pt idx="19">
                  <c:v>0.57889237199582022</c:v>
                </c:pt>
                <c:pt idx="20">
                  <c:v>0.55001506477854778</c:v>
                </c:pt>
                <c:pt idx="21">
                  <c:v>0.49326465927099844</c:v>
                </c:pt>
                <c:pt idx="22">
                  <c:v>0.48183032262599285</c:v>
                </c:pt>
                <c:pt idx="23">
                  <c:v>0.49005103134782796</c:v>
                </c:pt>
                <c:pt idx="24">
                  <c:v>0.47395771351501448</c:v>
                </c:pt>
                <c:pt idx="25">
                  <c:v>0.46886914677031277</c:v>
                </c:pt>
                <c:pt idx="26">
                  <c:v>0.462457189548165</c:v>
                </c:pt>
                <c:pt idx="27">
                  <c:v>0.45740409269024235</c:v>
                </c:pt>
                <c:pt idx="28">
                  <c:v>0.44841718272084857</c:v>
                </c:pt>
                <c:pt idx="29">
                  <c:v>0.43576678798258761</c:v>
                </c:pt>
                <c:pt idx="30">
                  <c:v>0.42337978622649169</c:v>
                </c:pt>
                <c:pt idx="31">
                  <c:v>0.42071814426437876</c:v>
                </c:pt>
                <c:pt idx="32">
                  <c:v>0.41495459522122752</c:v>
                </c:pt>
                <c:pt idx="33">
                  <c:v>0.40259643548627316</c:v>
                </c:pt>
                <c:pt idx="34">
                  <c:v>0.39245505665330105</c:v>
                </c:pt>
                <c:pt idx="35">
                  <c:v>0.38423431863962149</c:v>
                </c:pt>
                <c:pt idx="36">
                  <c:v>0.3738813240591794</c:v>
                </c:pt>
                <c:pt idx="37">
                  <c:v>0.36084869473730358</c:v>
                </c:pt>
                <c:pt idx="38">
                  <c:v>0.35277452863596853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F-4CD8-822B-7883D9B3E0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9048863"/>
        <c:axId val="764171247"/>
      </c:lineChart>
      <c:dateAx>
        <c:axId val="13890488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4171247"/>
        <c:crosses val="autoZero"/>
        <c:auto val="1"/>
        <c:lblOffset val="100"/>
        <c:baseTimeUnit val="days"/>
      </c:dateAx>
      <c:valAx>
        <c:axId val="7641712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8904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236220</xdr:colOff>
      <xdr:row>1</xdr:row>
      <xdr:rowOff>19050</xdr:rowOff>
    </xdr:from>
    <xdr:to>
      <xdr:col>42</xdr:col>
      <xdr:colOff>220980</xdr:colOff>
      <xdr:row>31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1CCA87D-92BE-4DAF-8C98-2708D14F1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243840</xdr:colOff>
      <xdr:row>32</xdr:row>
      <xdr:rowOff>3810</xdr:rowOff>
    </xdr:from>
    <xdr:to>
      <xdr:col>42</xdr:col>
      <xdr:colOff>220980</xdr:colOff>
      <xdr:row>58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E0EAC13-AF36-40F1-9DBC-62A509E6A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228600</xdr:colOff>
      <xdr:row>58</xdr:row>
      <xdr:rowOff>148590</xdr:rowOff>
    </xdr:from>
    <xdr:to>
      <xdr:col>47</xdr:col>
      <xdr:colOff>510540</xdr:colOff>
      <xdr:row>84</xdr:row>
      <xdr:rowOff>53340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E07C3E1-B95C-4F56-83D6-19B649640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601980</xdr:colOff>
      <xdr:row>23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8E19B06-C9DB-4CA8-BA13-53C4C8A65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19</xdr:col>
      <xdr:colOff>15240</xdr:colOff>
      <xdr:row>58</xdr:row>
      <xdr:rowOff>129540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9A8B527-A011-4B62-AE18-F6BA095F0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38</xdr:col>
      <xdr:colOff>12700</xdr:colOff>
      <xdr:row>23</xdr:row>
      <xdr:rowOff>114300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D5C402-903A-42F8-AA58-71B577577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59267</xdr:colOff>
      <xdr:row>0</xdr:row>
      <xdr:rowOff>25400</xdr:rowOff>
    </xdr:from>
    <xdr:to>
      <xdr:col>23</xdr:col>
      <xdr:colOff>33867</xdr:colOff>
      <xdr:row>29</xdr:row>
      <xdr:rowOff>8467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5FC886-4B59-47F2-8289-6C3B41894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C7EE23-7334-4674-BBBB-D72CFFB14C9F}" name="Tabella1" displayName="Tabella1" ref="A1:M55" totalsRowShown="0">
  <autoFilter ref="A1:M55" xr:uid="{3F6FD7E1-9BDF-4B49-94A5-B111B6AD9B29}"/>
  <tableColumns count="13">
    <tableColumn id="1" xr3:uid="{9397F6A5-FE90-4777-81B0-1E48E1D8269C}" name="data" dataDxfId="35"/>
    <tableColumn id="2" xr3:uid="{4247A369-DCC8-4BA7-8183-1D830E40D65A}" name="stato" dataDxfId="34"/>
    <tableColumn id="3" xr3:uid="{1BED7A87-7158-45FF-BD0C-020D5CFC1608}" name="ricoverati_con_sintomi"/>
    <tableColumn id="4" xr3:uid="{95E121C0-4414-496E-BCB9-525B341403BD}" name="terapia_intensiva"/>
    <tableColumn id="5" xr3:uid="{1BE20EC4-5D2A-4188-B3D7-89C6F54F181D}" name="totale_ospedalizzati"/>
    <tableColumn id="6" xr3:uid="{EEB9E01D-002D-4BB5-99FF-A0CA7A7325CA}" name="isolamento_domiciliare"/>
    <tableColumn id="7" xr3:uid="{80B6A6B5-F24F-4CC4-8245-7E1D7CDD4C25}" name="totale_positivi"/>
    <tableColumn id="8" xr3:uid="{6484FE39-BD0E-44B9-A105-F4131AF40CB2}" name="variazione_totale_positivi"/>
    <tableColumn id="9" xr3:uid="{E49BAE0A-B564-46C0-BDC7-F08B0C0A6059}" name="nuovi_positivi"/>
    <tableColumn id="10" xr3:uid="{1DA95B03-C588-409F-BABF-1DF4CCB49566}" name="dimessi_guariti"/>
    <tableColumn id="11" xr3:uid="{AE5EA974-EEE5-4EC6-9D8C-5FF880BC70EB}" name="deceduti"/>
    <tableColumn id="12" xr3:uid="{47D56900-AF72-4041-ABEB-4980BA1BCB04}" name="totale_casi"/>
    <tableColumn id="13" xr3:uid="{7980B174-416C-442F-9B3E-C2CAA5B0E7C2}" name="tamponi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83F528-C009-432E-8CEB-FE3751B560C1}" name="Tabella2" displayName="Tabella2" ref="A1:AF93" totalsRowShown="0">
  <autoFilter ref="A1:AF93" xr:uid="{1CE2D217-68D5-498E-9EC7-25B71F23CB16}"/>
  <tableColumns count="32">
    <tableColumn id="1" xr3:uid="{6B459690-E23B-4D34-B6AA-B3B85C5976A2}" name="Data" dataDxfId="33"/>
    <tableColumn id="2" xr3:uid="{E1B2AA15-92F2-4D51-8E87-83C2BA0795BB}" name="Marche"/>
    <tableColumn id="3" xr3:uid="{C792C474-8AAE-4EB3-BF6B-9DD79134EE45}" name="Umbria"/>
    <tableColumn id="4" xr3:uid="{C9163841-F9CF-49DA-877F-6B0CF5C6CCFE}" name="Piemonte"/>
    <tableColumn id="5" xr3:uid="{74A08DA0-E594-4DD5-BEB7-97D2EF093A37}" name="Valle D'Aosta"/>
    <tableColumn id="6" xr3:uid="{59015FF2-B968-45A7-BA85-761174648EAE}" name="Liguria"/>
    <tableColumn id="7" xr3:uid="{7F20FCF6-2E09-4600-8739-CD7B10F29A63}" name="Lombardia"/>
    <tableColumn id="8" xr3:uid="{6B82DD28-108C-4286-9DB2-50FE9023CCD9}" name="Trentino Alto Adige"/>
    <tableColumn id="9" xr3:uid="{67646913-9CEB-4A62-AB60-E45FCF405DDC}" name="Friuli Venezia Giulia"/>
    <tableColumn id="10" xr3:uid="{1615B6FE-1DE8-4586-800E-936F5877ACC4}" name="veneto"/>
    <tableColumn id="11" xr3:uid="{2EE37118-E448-4A8C-A695-DA33D133B382}" name="Emilia Romagna"/>
    <tableColumn id="12" xr3:uid="{AC387697-DBA6-4BC7-BC50-F05B85CCF157}" name="Toscana"/>
    <tableColumn id="13" xr3:uid="{A2E56669-7EA7-4C9E-86D2-3A95A1718B05}" name="Lazio"/>
    <tableColumn id="14" xr3:uid="{324265D1-87F0-4058-877E-FB3E4B51F130}" name="Abruzzo"/>
    <tableColumn id="15" xr3:uid="{D9E617D9-EAF6-4234-9F86-7FC3BA02F01C}" name="Molise"/>
    <tableColumn id="16" xr3:uid="{901A989F-5CCC-4E14-BEAB-B0E0BB71FB12}" name="Puglia"/>
    <tableColumn id="17" xr3:uid="{57F5E001-B0C8-4EE5-9C1B-CE76DA9F394C}" name="Campania"/>
    <tableColumn id="18" xr3:uid="{8D10A099-2D93-48B6-9CC3-05AB1C469673}" name="Basilicata"/>
    <tableColumn id="19" xr3:uid="{720DEF25-0DD3-4931-A179-5269E7BBC301}" name="Calabria"/>
    <tableColumn id="20" xr3:uid="{B167FD16-9D27-40B6-8419-12281AE2AB55}" name="Sicilia"/>
    <tableColumn id="21" xr3:uid="{A7916861-F5F9-462D-BDAB-036C6C6A3FFF}" name="Sardegna"/>
    <tableColumn id="22" xr3:uid="{34883E60-70BD-4544-ABA4-00385DF52390}" name="Guariti"/>
    <tableColumn id="23" xr3:uid="{6813AE9E-7539-4280-8D27-44EB6E3C5CAD}" name="Deceduti"/>
    <tableColumn id="24" xr3:uid="{0FC45FF2-00D1-4108-A983-C71A02CBDECE}" name="Totale positivi" dataDxfId="32">
      <calculatedColumnFormula>SUM(Tabella2[[#This Row],[Marche]:[Sardegna]])</calculatedColumnFormula>
    </tableColumn>
    <tableColumn id="25" xr3:uid="{90323B0E-2A38-477F-B703-8087FA535612}" name="Cumulata" dataDxfId="31">
      <calculatedColumnFormula>Tabella2[[#This Row],[Guariti]]+Tabella2[[#This Row],[Deceduti]]+Tabella2[[#This Row],[Totale positivi]]</calculatedColumnFormula>
    </tableColumn>
    <tableColumn id="26" xr3:uid="{C428B6C1-1906-42C6-B889-635128133EC1}" name="% Guariti" dataCellStyle="Percentuale">
      <calculatedColumnFormula>Tabella2[[#This Row],[Guariti]]/Tabella2[[#This Row],[Cumulata]]</calculatedColumnFormula>
    </tableColumn>
    <tableColumn id="27" xr3:uid="{7BE68D01-E0ED-4F93-A671-14A0AC26FB80}" name="% Decessi" dataCellStyle="Percentuale">
      <calculatedColumnFormula>Tabella2[[#This Row],[Deceduti]]/Tabella2[[#This Row],[Cumulata]]</calculatedColumnFormula>
    </tableColumn>
    <tableColumn id="28" xr3:uid="{F21C464A-A52A-4D3B-BBC9-5DF6D8F9FABB}" name="% Contagiati" dataCellStyle="Percentuale">
      <calculatedColumnFormula>Tabella2[[#This Row],[Totale positivi]]/Tabella2[[#This Row],[Cumulata]]</calculatedColumnFormula>
    </tableColumn>
    <tableColumn id="29" xr3:uid="{D90A14B5-273E-4F64-8FF9-06BD199D926D}" name="∆ Giornaliero nuovi positivi" dataDxfId="30" dataCellStyle="Percentuale"/>
    <tableColumn id="30" xr3:uid="{7A028472-0408-444B-874A-128E6D7E8ACB}" name="∆ Giornaliero guariti" dataDxfId="29" dataCellStyle="Percentuale"/>
    <tableColumn id="31" xr3:uid="{B947B081-44A7-4785-B7EA-683EB37F7F47}" name="∆Giornaliero deceduti" dataDxfId="28" dataCellStyle="Percentuale"/>
    <tableColumn id="32" xr3:uid="{8D05C411-CBE1-4F81-951B-ECC0AAF68DE2}" name="∆ Giornaliero dei contagi" dataDxfId="27" dataCellStyle="Percentuale">
      <calculatedColumnFormula>Tabella2[[#This Row],[Cumulata]]-Y1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5BACF8-CF4F-4B96-B461-EEC4BFEAFAAE}" name="Tabella3" displayName="Tabella3" ref="A1:Z79" totalsRowShown="0" headerRowDxfId="26" headerRowCellStyle="Percentuale">
  <autoFilter ref="A1:Z79" xr:uid="{07030462-57F3-4CCE-8261-CAF6C9BBB923}"/>
  <tableColumns count="26">
    <tableColumn id="1" xr3:uid="{3D5847C1-50AC-45AE-BD3C-0E8EA781395F}" name="Data" dataDxfId="25"/>
    <tableColumn id="2" xr3:uid="{C0269FC5-25ED-4C75-A1EC-0DC6485D653B}" name="Tot. Positivi" dataDxfId="24">
      <calculatedColumnFormula>Tabella2[[#This Row],[Totale positivi]]</calculatedColumnFormula>
    </tableColumn>
    <tableColumn id="3" xr3:uid="{7ACF25F6-9126-4420-B7AD-A45C323C48D8}" name="∆ % Positivi" dataDxfId="23" dataCellStyle="Percentuale">
      <calculatedColumnFormula>(B2-B1)/B1</calculatedColumnFormula>
    </tableColumn>
    <tableColumn id="4" xr3:uid="{37B13E8C-BA14-476D-8D1D-1A0488A1D0EB}" name="∆ Assoluta Positivi" dataDxfId="22">
      <calculatedColumnFormula>B2-B1</calculatedColumnFormula>
    </tableColumn>
    <tableColumn id="5" xr3:uid="{52B54007-429F-4BAF-8CBA-6E994780797D}" name="Tot Guariti" dataDxfId="21">
      <calculatedColumnFormula>Tabella2[[#This Row],[Guariti]]</calculatedColumnFormula>
    </tableColumn>
    <tableColumn id="6" xr3:uid="{D48A3DDF-BCE7-4D4D-8526-B12822591D46}" name="∆% Guariti" dataDxfId="20" dataCellStyle="Percentuale">
      <calculatedColumnFormula>(E2-E1)/E1</calculatedColumnFormula>
    </tableColumn>
    <tableColumn id="7" xr3:uid="{E3079D79-1DAC-4584-A0A8-35C1FDE6E9B6}" name="∆ Assoluta Guariti" dataDxfId="19"/>
    <tableColumn id="8" xr3:uid="{CFB8C0AE-1BE4-4AA4-9130-1569B4F5C1A6}" name="Tot. Deceduti" dataDxfId="18">
      <calculatedColumnFormula>Tabella2[[#This Row],[Deceduti]]</calculatedColumnFormula>
    </tableColumn>
    <tableColumn id="9" xr3:uid="{5FB79BCD-ECD2-420F-9983-ABC222AB0A67}" name="∆% Deceduti" dataDxfId="17" dataCellStyle="Percentuale">
      <calculatedColumnFormula>(H2-H1)/H1</calculatedColumnFormula>
    </tableColumn>
    <tableColumn id="10" xr3:uid="{411B339C-7D0B-442E-AF42-382C611F82C7}" name="∆ Assoluta Deceduti" dataDxfId="16">
      <calculatedColumnFormula>H2-H1</calculatedColumnFormula>
    </tableColumn>
    <tableColumn id="11" xr3:uid="{FFE0D3B8-DDBF-484E-ADB2-DDA63C88F4BD}" name="Cumulata" dataDxfId="15">
      <calculatedColumnFormula>B2+E2+H2</calculatedColumnFormula>
    </tableColumn>
    <tableColumn id="12" xr3:uid="{5CE7735E-2F0E-4CF8-B0E8-2CD0E0970B5E}" name="∆%" dataDxfId="14" dataCellStyle="Percentuale">
      <calculatedColumnFormula>(K2-K1)/K1</calculatedColumnFormula>
    </tableColumn>
    <tableColumn id="13" xr3:uid="{2848E7BE-7ADD-494D-ABA0-C6D661ADCCE5}" name="∆ Assoluto Cumulata" dataDxfId="13" dataCellStyle="Percentuale">
      <calculatedColumnFormula>K2-K1</calculatedColumnFormula>
    </tableColumn>
    <tableColumn id="14" xr3:uid="{1F72D504-6A71-4C60-9F8E-C1F35AFE3F84}" name="Ricoverati con sintomi" dataDxfId="12"/>
    <tableColumn id="15" xr3:uid="{810F4E01-093E-47C7-94CD-C4E34178A3C2}" name="In terapia intensiva" dataDxfId="11"/>
    <tableColumn id="26" xr3:uid="{AEE225D3-EE65-427D-A50D-7B30E8DBB8E1}" name="% terapia intensiva" dataDxfId="10"/>
    <tableColumn id="16" xr3:uid="{65EB19C7-7680-4E36-9154-BE4EFB1265E7}" name="TOT Ospedalizzati" dataDxfId="9">
      <calculatedColumnFormula>SUM(N2:O2)</calculatedColumnFormula>
    </tableColumn>
    <tableColumn id="17" xr3:uid="{96B85F8E-2FFC-4970-AA5C-0AE7D31546FA}" name="% Ospedalizzati" dataDxfId="8" dataCellStyle="Percentuale">
      <calculatedColumnFormula>Q2/B2</calculatedColumnFormula>
    </tableColumn>
    <tableColumn id="18" xr3:uid="{7B436E1F-1E2B-4250-B962-9D331D90B1E2}" name="Isolamento domiciliare" dataDxfId="7"/>
    <tableColumn id="19" xr3:uid="{05EA19AE-5A6C-4A07-A209-D6D9F30F8B17}" name="% in Isolamento" dataDxfId="6" dataCellStyle="Percentuale">
      <calculatedColumnFormula>S2/B2</calculatedColumnFormula>
    </tableColumn>
    <tableColumn id="20" xr3:uid="{6999C7D7-D643-41B6-8E10-FD2AB1FC4B8E}" name="% moralità" dataDxfId="5" dataCellStyle="Percentuale">
      <calculatedColumnFormula>H2/B2</calculatedColumnFormula>
    </tableColumn>
    <tableColumn id="21" xr3:uid="{200CBB54-BA3B-4F70-95FC-C4796DFBA492}" name="% sopravvivenza" dataDxfId="4" dataCellStyle="Percentuale">
      <calculatedColumnFormula>E2/B2</calculatedColumnFormula>
    </tableColumn>
    <tableColumn id="22" xr3:uid="{17D8F90C-C2AE-46D7-B8B7-BF49E8B8B889}" name="N° tamponi effettuati" dataDxfId="3"/>
    <tableColumn id="23" xr3:uid="{CEDD6332-176F-4793-AB6D-B283767BDA43}" name="% positivi su n° tamponi effettuati" dataDxfId="2" dataCellStyle="Percentuale">
      <calculatedColumnFormula>B2/W2</calculatedColumnFormula>
    </tableColumn>
    <tableColumn id="24" xr3:uid="{73FE46CA-8C78-431A-8BBD-761536CF16BF}" name="Popolazione italiana" dataDxfId="1"/>
    <tableColumn id="25" xr3:uid="{43FA4459-D8F5-403A-A99E-8A865D3B8A98}" name="% contagiati sul tot. Dell popolazione italiana" dataDxfId="0" dataCellStyle="Percentuale">
      <calculatedColumnFormula>B2/Y2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7" Type="http://schemas.microsoft.com/office/2011/relationships/webextension" Target="webextension7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  <wetp:taskpane dockstate="right" visibility="0" width="438" row="8">
    <wetp:webextensionref xmlns:r="http://schemas.openxmlformats.org/officeDocument/2006/relationships" r:id="rId2"/>
  </wetp:taskpane>
  <wetp:taskpane dockstate="right" visibility="0" width="438" row="9">
    <wetp:webextensionref xmlns:r="http://schemas.openxmlformats.org/officeDocument/2006/relationships" r:id="rId3"/>
  </wetp:taskpane>
  <wetp:taskpane dockstate="right" visibility="0" width="438" row="10">
    <wetp:webextensionref xmlns:r="http://schemas.openxmlformats.org/officeDocument/2006/relationships" r:id="rId4"/>
  </wetp:taskpane>
  <wetp:taskpane dockstate="right" visibility="0" width="438" row="11">
    <wetp:webextensionref xmlns:r="http://schemas.openxmlformats.org/officeDocument/2006/relationships" r:id="rId5"/>
  </wetp:taskpane>
  <wetp:taskpane dockstate="right" visibility="0" width="438" row="12">
    <wetp:webextensionref xmlns:r="http://schemas.openxmlformats.org/officeDocument/2006/relationships" r:id="rId6"/>
  </wetp:taskpane>
  <wetp:taskpane dockstate="right" visibility="0" width="0" row="0">
    <wetp:webextensionref xmlns:r="http://schemas.openxmlformats.org/officeDocument/2006/relationships" r:id="rId7"/>
  </wetp:taskpane>
</wetp:taskpanes>
</file>

<file path=xl/webextensions/webextension1.xml><?xml version="1.0" encoding="utf-8"?>
<we:webextension xmlns:we="http://schemas.microsoft.com/office/webextensions/webextension/2010/11" id="{74C83757-BF49-4DA3-AE02-2C28F4C01792}">
  <we:reference id="wa104379710" version="1.0.0.2" store="it-IT" storeType="OMEX"/>
  <we:alternateReferences>
    <we:reference id="wa104379710" version="1.0.0.2" store="WA104379710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FDB455E-758C-492C-B9E1-8EEDEBA18CB5}">
  <we:reference id="wa104100404" version="2.0.0.0" store="it-IT" storeType="OMEX"/>
  <we:alternateReferences>
    <we:reference id="WA104100404" version="2.0.0.0" store="WA104100404" storeType="OMEX"/>
  </we:alternateReferences>
  <we:properties>
    <we:property name="UniqueID" value="&quot;20203101586543037646&quot;"/>
    <we:property name="DCJDAXlzAkQIBVlFYRB5FykvXgl4fw9Y" value="&quot;&quot;"/>
  </we:properties>
  <we:bindings>
    <we:binding id="refEdit" type="matrix" appref="{93F65A1F-E4D2-4D29-8AAA-14458DF8202D}"/>
    <we:binding id="Worker" type="matrix" appref="{9B0A30CD-8B19-405F-9D77-A01D451A10DE}"/>
  </we:bindings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81760A54-1D83-4DC9-8AD7-FB121A76CA4E}">
  <we:reference id="wa104379629" version="1.3.0.0" store="it-IT" storeType="OMEX"/>
  <we:alternateReferences>
    <we:reference id="WA104379629" version="1.3.0.0" store="WA104379629" storeType="OMEX"/>
  </we:alternateReferences>
  <we:properties>
    <we:property name="RuntimeConfig" value="{&quot;HostName&quot;:&quot;&quot;,&quot;Applets&quot;:{},&quot;ActiveAppletId&quot;:&quot;&quot;,&quot;Language&quot;:&quot;IT&quot;,&quot;DocumentId&quot;:&quot;6d74819c-dc02-407f-abac-c62057f119df&quot;,&quot;DateCreated&quot;:&quot;2020-04-10T18:24:24.365Z&quot;,&quot;GenerationActivityId&quot;:&quot;&quot;}"/>
    <we:property name="Features" value="{&quot;LogDomEvents&quot;:false,&quot;LogTelemetry&quot;:true}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4E1E236A-3835-4B21-B630-864599A205D7}">
  <we:reference id="wa104006972" version="1.0.0.0" store="it-IT" storeType="OMEX"/>
  <we:alternateReferences>
    <we:reference id="WA104006972" version="1.0.0.0" store="WA104006972" storeType="OMEX"/>
  </we:alternateReferences>
  <we:properties/>
  <we:bindings/>
  <we:snapshot xmlns:r="http://schemas.openxmlformats.org/officeDocument/2006/relationships"/>
</we:webextension>
</file>

<file path=xl/webextensions/webextension5.xml><?xml version="1.0" encoding="utf-8"?>
<we:webextension xmlns:we="http://schemas.microsoft.com/office/webextensions/webextension/2010/11" id="{2E4EE9DB-05F1-4C3F-A767-4AAB21DBFC9D}">
  <we:reference id="wa104379638" version="1.0.0.0" store="it-IT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},\&quot;showOverwriteWarning\&quot;:true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},\&quot;showOverwriteWarning\&quot;:true}]&quot;"/>
  </we:properties>
  <we:bindings/>
  <we:snapshot xmlns:r="http://schemas.openxmlformats.org/officeDocument/2006/relationships"/>
</we:webextension>
</file>

<file path=xl/webextensions/webextension6.xml><?xml version="1.0" encoding="utf-8"?>
<we:webextension xmlns:we="http://schemas.microsoft.com/office/webextensions/webextension/2010/11" id="{C6940357-B1EA-4BE0-B6FC-F3AD74BEDAB9}">
  <we:reference id="wa104168603" version="1.0.0.6" store="it-IT" storeType="OMEX"/>
  <we:alternateReferences>
    <we:reference id="WA104168603" version="1.0.0.6" store="WA104168603" storeType="OMEX"/>
  </we:alternateReferences>
  <we:properties>
    <we:property name="savedSettings" value="{&quot;state&quot;:{&quot;seed&quot;:1996,&quot;currentseed&quot;:null,&quot;powerbi&quot;:{&quot;datasetId&quot;:null,&quot;tableName&quot;:null,&quot;datasetName&quot;:null},&quot;powerBILoaded&quot;:false,&quot;VisualizationName&quot;:&quot;Power Bubbles&quot;,&quot;category&quot;:&quot;Country&quot;,&quot;aggregate&quot;:&quot;Sum&quot;,&quot;measure&quot;:&quot;Sales_Amount&quot;},&quot;date&quot;:&quot;Fri, 10 Apr 2020 18:36:04 GMT&quot;,&quot;appVersion&quot;:&quot;1.140.6206.22452, 28-12-2016 12:28:24&quot;}"/>
  </we:properties>
  <we:bindings/>
  <we:snapshot xmlns:r="http://schemas.openxmlformats.org/officeDocument/2006/relationships"/>
</we:webextension>
</file>

<file path=xl/webextensions/webextension7.xml><?xml version="1.0" encoding="utf-8"?>
<we:webextension xmlns:we="http://schemas.microsoft.com/office/webextensions/webextension/2010/11" id="{869A02DB-9793-480C-AFEF-A7DC8574C209}">
  <we:reference id="wa200000019" version="19.0.0.2" store="it-IT" storeType="OMEX"/>
  <we:alternateReferences>
    <we:reference id="wa200000019" version="19.0.0.2" store="WA20000001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opLeftCell="A34" workbookViewId="0">
      <selection activeCell="E54" sqref="E54"/>
    </sheetView>
  </sheetViews>
  <sheetFormatPr defaultRowHeight="14.4" x14ac:dyDescent="0.3"/>
  <cols>
    <col min="1" max="1" width="10.5546875" style="1" bestFit="1" customWidth="1"/>
    <col min="3" max="3" width="21.6640625" customWidth="1"/>
    <col min="4" max="4" width="16.88671875" customWidth="1"/>
    <col min="5" max="5" width="19.21875" customWidth="1"/>
    <col min="6" max="6" width="22" customWidth="1"/>
    <col min="7" max="7" width="14.5546875" customWidth="1"/>
    <col min="8" max="8" width="23.88671875" customWidth="1"/>
    <col min="9" max="9" width="14.109375" customWidth="1"/>
    <col min="10" max="10" width="15" customWidth="1"/>
    <col min="11" max="11" width="9.88671875" customWidth="1"/>
    <col min="12" max="12" width="11.88671875" customWidth="1"/>
    <col min="13" max="13" width="9.6640625" customWidth="1"/>
  </cols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43885</v>
      </c>
      <c r="B2" s="30" t="s">
        <v>13</v>
      </c>
      <c r="C2">
        <v>101</v>
      </c>
      <c r="D2">
        <v>26</v>
      </c>
      <c r="E2">
        <v>127</v>
      </c>
      <c r="F2">
        <v>94</v>
      </c>
      <c r="G2">
        <v>221</v>
      </c>
      <c r="H2">
        <v>0</v>
      </c>
      <c r="I2">
        <v>221</v>
      </c>
      <c r="J2">
        <v>1</v>
      </c>
      <c r="K2">
        <v>7</v>
      </c>
      <c r="L2">
        <v>229</v>
      </c>
      <c r="M2">
        <v>4324</v>
      </c>
    </row>
    <row r="3" spans="1:13" x14ac:dyDescent="0.3">
      <c r="A3" s="1">
        <v>43886</v>
      </c>
      <c r="B3" s="30" t="s">
        <v>13</v>
      </c>
      <c r="C3">
        <v>114</v>
      </c>
      <c r="D3">
        <v>35</v>
      </c>
      <c r="E3">
        <v>150</v>
      </c>
      <c r="F3">
        <v>162</v>
      </c>
      <c r="G3">
        <v>311</v>
      </c>
      <c r="H3">
        <v>90</v>
      </c>
      <c r="I3">
        <v>93</v>
      </c>
      <c r="J3">
        <v>1</v>
      </c>
      <c r="K3">
        <v>10</v>
      </c>
      <c r="L3">
        <v>322</v>
      </c>
      <c r="M3">
        <v>8623</v>
      </c>
    </row>
    <row r="4" spans="1:13" x14ac:dyDescent="0.3">
      <c r="A4" s="1">
        <v>43887</v>
      </c>
      <c r="B4" s="30" t="s">
        <v>13</v>
      </c>
      <c r="C4">
        <v>128</v>
      </c>
      <c r="D4">
        <v>36</v>
      </c>
      <c r="E4">
        <v>164</v>
      </c>
      <c r="F4">
        <v>221</v>
      </c>
      <c r="G4">
        <v>385</v>
      </c>
      <c r="H4">
        <v>74</v>
      </c>
      <c r="I4">
        <v>78</v>
      </c>
      <c r="J4">
        <v>3</v>
      </c>
      <c r="K4">
        <v>12</v>
      </c>
      <c r="L4">
        <v>400</v>
      </c>
      <c r="M4">
        <v>9587</v>
      </c>
    </row>
    <row r="5" spans="1:13" x14ac:dyDescent="0.3">
      <c r="A5" s="1">
        <v>43888</v>
      </c>
      <c r="B5" s="30" t="s">
        <v>13</v>
      </c>
      <c r="C5">
        <v>248</v>
      </c>
      <c r="D5">
        <v>56</v>
      </c>
      <c r="E5">
        <v>304</v>
      </c>
      <c r="F5">
        <v>284</v>
      </c>
      <c r="G5">
        <v>588</v>
      </c>
      <c r="H5">
        <v>203</v>
      </c>
      <c r="I5">
        <v>250</v>
      </c>
      <c r="J5">
        <v>45</v>
      </c>
      <c r="K5">
        <v>17</v>
      </c>
      <c r="L5">
        <v>650</v>
      </c>
      <c r="M5">
        <v>12014</v>
      </c>
    </row>
    <row r="6" spans="1:13" x14ac:dyDescent="0.3">
      <c r="A6" s="1">
        <v>43889</v>
      </c>
      <c r="B6" s="30" t="s">
        <v>13</v>
      </c>
      <c r="C6">
        <v>345</v>
      </c>
      <c r="D6">
        <v>64</v>
      </c>
      <c r="E6">
        <v>409</v>
      </c>
      <c r="F6">
        <v>412</v>
      </c>
      <c r="G6">
        <v>821</v>
      </c>
      <c r="H6">
        <v>233</v>
      </c>
      <c r="I6">
        <v>238</v>
      </c>
      <c r="J6">
        <v>46</v>
      </c>
      <c r="K6">
        <v>21</v>
      </c>
      <c r="L6">
        <v>888</v>
      </c>
      <c r="M6">
        <v>15695</v>
      </c>
    </row>
    <row r="7" spans="1:13" x14ac:dyDescent="0.3">
      <c r="A7" s="1">
        <v>43890</v>
      </c>
      <c r="B7" s="30" t="s">
        <v>13</v>
      </c>
      <c r="C7">
        <v>401</v>
      </c>
      <c r="D7">
        <v>105</v>
      </c>
      <c r="E7">
        <v>506</v>
      </c>
      <c r="F7">
        <v>543</v>
      </c>
      <c r="G7">
        <v>1049</v>
      </c>
      <c r="H7">
        <v>228</v>
      </c>
      <c r="I7">
        <v>240</v>
      </c>
      <c r="J7">
        <v>50</v>
      </c>
      <c r="K7">
        <v>29</v>
      </c>
      <c r="L7">
        <v>1128</v>
      </c>
      <c r="M7">
        <v>18661</v>
      </c>
    </row>
    <row r="8" spans="1:13" x14ac:dyDescent="0.3">
      <c r="A8" s="1">
        <v>43891</v>
      </c>
      <c r="B8" s="30" t="s">
        <v>13</v>
      </c>
      <c r="C8">
        <v>639</v>
      </c>
      <c r="D8">
        <v>140</v>
      </c>
      <c r="E8">
        <v>779</v>
      </c>
      <c r="F8">
        <v>798</v>
      </c>
      <c r="G8">
        <v>1577</v>
      </c>
      <c r="H8">
        <v>528</v>
      </c>
      <c r="I8">
        <v>566</v>
      </c>
      <c r="J8">
        <v>83</v>
      </c>
      <c r="K8">
        <v>34</v>
      </c>
      <c r="L8">
        <v>1694</v>
      </c>
      <c r="M8">
        <v>21127</v>
      </c>
    </row>
    <row r="9" spans="1:13" x14ac:dyDescent="0.3">
      <c r="A9" s="1">
        <v>43892</v>
      </c>
      <c r="B9" s="30" t="s">
        <v>13</v>
      </c>
      <c r="C9">
        <v>742</v>
      </c>
      <c r="D9">
        <v>166</v>
      </c>
      <c r="E9">
        <v>908</v>
      </c>
      <c r="F9">
        <v>927</v>
      </c>
      <c r="G9">
        <v>1835</v>
      </c>
      <c r="H9">
        <v>258</v>
      </c>
      <c r="I9">
        <v>342</v>
      </c>
      <c r="J9">
        <v>149</v>
      </c>
      <c r="K9">
        <v>52</v>
      </c>
      <c r="L9">
        <v>2036</v>
      </c>
      <c r="M9">
        <v>23345</v>
      </c>
    </row>
    <row r="10" spans="1:13" x14ac:dyDescent="0.3">
      <c r="A10" s="1">
        <v>43893</v>
      </c>
      <c r="B10" s="30" t="s">
        <v>13</v>
      </c>
      <c r="C10">
        <v>1034</v>
      </c>
      <c r="D10">
        <v>229</v>
      </c>
      <c r="E10">
        <v>1263</v>
      </c>
      <c r="F10">
        <v>1000</v>
      </c>
      <c r="G10">
        <v>2263</v>
      </c>
      <c r="H10">
        <v>428</v>
      </c>
      <c r="I10">
        <v>466</v>
      </c>
      <c r="J10">
        <v>160</v>
      </c>
      <c r="K10">
        <v>79</v>
      </c>
      <c r="L10">
        <v>2502</v>
      </c>
      <c r="M10">
        <v>25856</v>
      </c>
    </row>
    <row r="11" spans="1:13" x14ac:dyDescent="0.3">
      <c r="A11" s="1">
        <v>43894</v>
      </c>
      <c r="B11" s="30" t="s">
        <v>13</v>
      </c>
      <c r="C11">
        <v>1346</v>
      </c>
      <c r="D11">
        <v>295</v>
      </c>
      <c r="E11">
        <v>1641</v>
      </c>
      <c r="F11">
        <v>1065</v>
      </c>
      <c r="G11">
        <v>2706</v>
      </c>
      <c r="H11">
        <v>443</v>
      </c>
      <c r="I11">
        <v>587</v>
      </c>
      <c r="J11">
        <v>276</v>
      </c>
      <c r="K11">
        <v>107</v>
      </c>
      <c r="L11">
        <v>3089</v>
      </c>
      <c r="M11">
        <v>29837</v>
      </c>
    </row>
    <row r="12" spans="1:13" x14ac:dyDescent="0.3">
      <c r="A12" s="1">
        <v>43895</v>
      </c>
      <c r="B12" s="30" t="s">
        <v>13</v>
      </c>
      <c r="C12">
        <v>1790</v>
      </c>
      <c r="D12">
        <v>351</v>
      </c>
      <c r="E12">
        <v>2141</v>
      </c>
      <c r="F12">
        <v>1155</v>
      </c>
      <c r="G12">
        <v>3296</v>
      </c>
      <c r="H12">
        <v>590</v>
      </c>
      <c r="I12">
        <v>769</v>
      </c>
      <c r="J12">
        <v>414</v>
      </c>
      <c r="K12">
        <v>148</v>
      </c>
      <c r="L12">
        <v>3858</v>
      </c>
      <c r="M12">
        <v>32362</v>
      </c>
    </row>
    <row r="13" spans="1:13" x14ac:dyDescent="0.3">
      <c r="A13" s="1">
        <v>43896</v>
      </c>
      <c r="B13" s="30" t="s">
        <v>13</v>
      </c>
      <c r="C13">
        <v>2394</v>
      </c>
      <c r="D13">
        <v>462</v>
      </c>
      <c r="E13">
        <v>2856</v>
      </c>
      <c r="F13">
        <v>1060</v>
      </c>
      <c r="G13">
        <v>3916</v>
      </c>
      <c r="H13">
        <v>620</v>
      </c>
      <c r="I13">
        <v>778</v>
      </c>
      <c r="J13">
        <v>523</v>
      </c>
      <c r="K13">
        <v>197</v>
      </c>
      <c r="L13">
        <v>4636</v>
      </c>
      <c r="M13">
        <v>36359</v>
      </c>
    </row>
    <row r="14" spans="1:13" x14ac:dyDescent="0.3">
      <c r="A14" s="1">
        <v>43897</v>
      </c>
      <c r="B14" s="30" t="s">
        <v>13</v>
      </c>
      <c r="C14">
        <v>2651</v>
      </c>
      <c r="D14">
        <v>567</v>
      </c>
      <c r="E14">
        <v>3218</v>
      </c>
      <c r="F14">
        <v>1843</v>
      </c>
      <c r="G14">
        <v>5061</v>
      </c>
      <c r="H14">
        <v>1145</v>
      </c>
      <c r="I14">
        <v>1247</v>
      </c>
      <c r="J14">
        <v>589</v>
      </c>
      <c r="K14">
        <v>233</v>
      </c>
      <c r="L14">
        <v>5883</v>
      </c>
      <c r="M14">
        <v>42062</v>
      </c>
    </row>
    <row r="15" spans="1:13" x14ac:dyDescent="0.3">
      <c r="A15" s="1">
        <v>43898</v>
      </c>
      <c r="B15" s="30" t="s">
        <v>13</v>
      </c>
      <c r="C15">
        <v>3557</v>
      </c>
      <c r="D15">
        <v>650</v>
      </c>
      <c r="E15">
        <v>4207</v>
      </c>
      <c r="F15">
        <v>2180</v>
      </c>
      <c r="G15">
        <v>6387</v>
      </c>
      <c r="H15">
        <v>1326</v>
      </c>
      <c r="I15">
        <v>1492</v>
      </c>
      <c r="J15">
        <v>622</v>
      </c>
      <c r="K15">
        <v>366</v>
      </c>
      <c r="L15">
        <v>7375</v>
      </c>
      <c r="M15">
        <v>49937</v>
      </c>
    </row>
    <row r="16" spans="1:13" x14ac:dyDescent="0.3">
      <c r="A16" s="1">
        <v>43899</v>
      </c>
      <c r="B16" s="30" t="s">
        <v>13</v>
      </c>
      <c r="C16">
        <v>4316</v>
      </c>
      <c r="D16">
        <v>733</v>
      </c>
      <c r="E16">
        <v>5049</v>
      </c>
      <c r="F16">
        <v>2936</v>
      </c>
      <c r="G16">
        <v>7985</v>
      </c>
      <c r="H16">
        <v>1598</v>
      </c>
      <c r="I16">
        <v>1797</v>
      </c>
      <c r="J16">
        <v>724</v>
      </c>
      <c r="K16">
        <v>463</v>
      </c>
      <c r="L16">
        <v>9172</v>
      </c>
      <c r="M16">
        <v>53826</v>
      </c>
    </row>
    <row r="17" spans="1:13" x14ac:dyDescent="0.3">
      <c r="A17" s="1">
        <v>43900</v>
      </c>
      <c r="B17" s="30" t="s">
        <v>13</v>
      </c>
      <c r="C17">
        <v>5038</v>
      </c>
      <c r="D17">
        <v>877</v>
      </c>
      <c r="E17">
        <v>5915</v>
      </c>
      <c r="F17">
        <v>2599</v>
      </c>
      <c r="G17">
        <v>8514</v>
      </c>
      <c r="H17">
        <v>529</v>
      </c>
      <c r="I17">
        <v>977</v>
      </c>
      <c r="J17">
        <v>1004</v>
      </c>
      <c r="K17">
        <v>631</v>
      </c>
      <c r="L17">
        <v>10149</v>
      </c>
      <c r="M17">
        <v>60761</v>
      </c>
    </row>
    <row r="18" spans="1:13" x14ac:dyDescent="0.3">
      <c r="A18" s="1">
        <v>43901</v>
      </c>
      <c r="B18" s="30" t="s">
        <v>13</v>
      </c>
      <c r="C18">
        <v>5838</v>
      </c>
      <c r="D18">
        <v>1028</v>
      </c>
      <c r="E18">
        <v>6866</v>
      </c>
      <c r="F18">
        <v>3724</v>
      </c>
      <c r="G18">
        <v>10590</v>
      </c>
      <c r="H18">
        <v>2076</v>
      </c>
      <c r="I18">
        <v>2313</v>
      </c>
      <c r="J18">
        <v>1045</v>
      </c>
      <c r="K18">
        <v>827</v>
      </c>
      <c r="L18">
        <v>12462</v>
      </c>
      <c r="M18">
        <v>73154</v>
      </c>
    </row>
    <row r="19" spans="1:13" x14ac:dyDescent="0.3">
      <c r="A19" s="1">
        <v>43902</v>
      </c>
      <c r="B19" s="30" t="s">
        <v>13</v>
      </c>
      <c r="C19">
        <v>6650</v>
      </c>
      <c r="D19">
        <v>1153</v>
      </c>
      <c r="E19">
        <v>7803</v>
      </c>
      <c r="F19">
        <v>5036</v>
      </c>
      <c r="G19">
        <v>12839</v>
      </c>
      <c r="H19">
        <v>2249</v>
      </c>
      <c r="I19">
        <v>2651</v>
      </c>
      <c r="J19">
        <v>1258</v>
      </c>
      <c r="K19">
        <v>1016</v>
      </c>
      <c r="L19">
        <v>15113</v>
      </c>
      <c r="M19">
        <v>86011</v>
      </c>
    </row>
    <row r="20" spans="1:13" x14ac:dyDescent="0.3">
      <c r="A20" s="1">
        <v>43903</v>
      </c>
      <c r="B20" s="30" t="s">
        <v>13</v>
      </c>
      <c r="C20">
        <v>7426</v>
      </c>
      <c r="D20">
        <v>1328</v>
      </c>
      <c r="E20">
        <v>8754</v>
      </c>
      <c r="F20">
        <v>6201</v>
      </c>
      <c r="G20">
        <v>14955</v>
      </c>
      <c r="H20">
        <v>2116</v>
      </c>
      <c r="I20">
        <v>2547</v>
      </c>
      <c r="J20">
        <v>1439</v>
      </c>
      <c r="K20">
        <v>1266</v>
      </c>
      <c r="L20">
        <v>17660</v>
      </c>
      <c r="M20">
        <v>97488</v>
      </c>
    </row>
    <row r="21" spans="1:13" x14ac:dyDescent="0.3">
      <c r="A21" s="1">
        <v>43904</v>
      </c>
      <c r="B21" s="30" t="s">
        <v>13</v>
      </c>
      <c r="C21">
        <v>8372</v>
      </c>
      <c r="D21">
        <v>1518</v>
      </c>
      <c r="E21">
        <v>9890</v>
      </c>
      <c r="F21">
        <v>7860</v>
      </c>
      <c r="G21">
        <v>17750</v>
      </c>
      <c r="H21">
        <v>2795</v>
      </c>
      <c r="I21">
        <v>3497</v>
      </c>
      <c r="J21">
        <v>1966</v>
      </c>
      <c r="K21">
        <v>1441</v>
      </c>
      <c r="L21">
        <v>21157</v>
      </c>
      <c r="M21">
        <v>109170</v>
      </c>
    </row>
    <row r="22" spans="1:13" x14ac:dyDescent="0.3">
      <c r="A22" s="1">
        <v>43905</v>
      </c>
      <c r="B22" s="30" t="s">
        <v>13</v>
      </c>
      <c r="C22">
        <v>9663</v>
      </c>
      <c r="D22">
        <v>1672</v>
      </c>
      <c r="E22">
        <v>11335</v>
      </c>
      <c r="F22">
        <v>9268</v>
      </c>
      <c r="G22">
        <v>20603</v>
      </c>
      <c r="H22">
        <v>2853</v>
      </c>
      <c r="I22">
        <v>3590</v>
      </c>
      <c r="J22">
        <v>2335</v>
      </c>
      <c r="K22">
        <v>1809</v>
      </c>
      <c r="L22">
        <v>24747</v>
      </c>
      <c r="M22">
        <v>124899</v>
      </c>
    </row>
    <row r="23" spans="1:13" x14ac:dyDescent="0.3">
      <c r="A23" s="1">
        <v>43906</v>
      </c>
      <c r="B23" s="30" t="s">
        <v>13</v>
      </c>
      <c r="C23">
        <v>11025</v>
      </c>
      <c r="D23">
        <v>1851</v>
      </c>
      <c r="E23">
        <v>12876</v>
      </c>
      <c r="F23">
        <v>10197</v>
      </c>
      <c r="G23">
        <v>23073</v>
      </c>
      <c r="H23">
        <v>2470</v>
      </c>
      <c r="I23">
        <v>3233</v>
      </c>
      <c r="J23">
        <v>2749</v>
      </c>
      <c r="K23">
        <v>2158</v>
      </c>
      <c r="L23">
        <v>27980</v>
      </c>
      <c r="M23">
        <v>137962</v>
      </c>
    </row>
    <row r="24" spans="1:13" x14ac:dyDescent="0.3">
      <c r="A24" s="1">
        <v>43907</v>
      </c>
      <c r="B24" s="30" t="s">
        <v>13</v>
      </c>
      <c r="C24">
        <v>12894</v>
      </c>
      <c r="D24">
        <v>2060</v>
      </c>
      <c r="E24">
        <v>14954</v>
      </c>
      <c r="F24">
        <v>11108</v>
      </c>
      <c r="G24">
        <v>26062</v>
      </c>
      <c r="H24">
        <v>2989</v>
      </c>
      <c r="I24">
        <v>3526</v>
      </c>
      <c r="J24">
        <v>2941</v>
      </c>
      <c r="K24">
        <v>2503</v>
      </c>
      <c r="L24">
        <v>31506</v>
      </c>
      <c r="M24">
        <v>148657</v>
      </c>
    </row>
    <row r="25" spans="1:13" x14ac:dyDescent="0.3">
      <c r="A25" s="1">
        <v>43908</v>
      </c>
      <c r="B25" s="30" t="s">
        <v>13</v>
      </c>
      <c r="C25">
        <v>14363</v>
      </c>
      <c r="D25">
        <v>2257</v>
      </c>
      <c r="E25">
        <v>16620</v>
      </c>
      <c r="F25">
        <v>12090</v>
      </c>
      <c r="G25">
        <v>28710</v>
      </c>
      <c r="H25">
        <v>2648</v>
      </c>
      <c r="I25">
        <v>4207</v>
      </c>
      <c r="J25">
        <v>4025</v>
      </c>
      <c r="K25">
        <v>2978</v>
      </c>
      <c r="L25">
        <v>35713</v>
      </c>
      <c r="M25">
        <v>165541</v>
      </c>
    </row>
    <row r="26" spans="1:13" x14ac:dyDescent="0.3">
      <c r="A26" s="1">
        <v>43909</v>
      </c>
      <c r="B26" s="30" t="s">
        <v>13</v>
      </c>
      <c r="C26">
        <v>15757</v>
      </c>
      <c r="D26">
        <v>2498</v>
      </c>
      <c r="E26">
        <v>18255</v>
      </c>
      <c r="F26">
        <v>14935</v>
      </c>
      <c r="G26">
        <v>33190</v>
      </c>
      <c r="H26">
        <v>4480</v>
      </c>
      <c r="I26">
        <v>5322</v>
      </c>
      <c r="J26">
        <v>4440</v>
      </c>
      <c r="K26">
        <v>3405</v>
      </c>
      <c r="L26">
        <v>41035</v>
      </c>
      <c r="M26">
        <v>182777</v>
      </c>
    </row>
    <row r="27" spans="1:13" x14ac:dyDescent="0.3">
      <c r="A27" s="1">
        <v>43910</v>
      </c>
      <c r="B27" s="30" t="s">
        <v>13</v>
      </c>
      <c r="C27">
        <v>16020</v>
      </c>
      <c r="D27">
        <v>2655</v>
      </c>
      <c r="E27">
        <v>18675</v>
      </c>
      <c r="F27">
        <v>19185</v>
      </c>
      <c r="G27">
        <v>37860</v>
      </c>
      <c r="H27">
        <v>4670</v>
      </c>
      <c r="I27">
        <v>5986</v>
      </c>
      <c r="J27">
        <v>5129</v>
      </c>
      <c r="K27">
        <v>4032</v>
      </c>
      <c r="L27">
        <v>47021</v>
      </c>
      <c r="M27">
        <v>206886</v>
      </c>
    </row>
    <row r="28" spans="1:13" x14ac:dyDescent="0.3">
      <c r="A28" s="1">
        <v>43911</v>
      </c>
      <c r="B28" s="30" t="s">
        <v>13</v>
      </c>
      <c r="C28">
        <v>17708</v>
      </c>
      <c r="D28">
        <v>2857</v>
      </c>
      <c r="E28">
        <v>20565</v>
      </c>
      <c r="F28">
        <v>22116</v>
      </c>
      <c r="G28">
        <v>42681</v>
      </c>
      <c r="H28">
        <v>4821</v>
      </c>
      <c r="I28">
        <v>6557</v>
      </c>
      <c r="J28">
        <v>6072</v>
      </c>
      <c r="K28">
        <v>4825</v>
      </c>
      <c r="L28">
        <v>53578</v>
      </c>
      <c r="M28">
        <v>233222</v>
      </c>
    </row>
    <row r="29" spans="1:13" x14ac:dyDescent="0.3">
      <c r="A29" s="1">
        <v>43912</v>
      </c>
      <c r="B29" s="30" t="s">
        <v>13</v>
      </c>
      <c r="C29">
        <v>19846</v>
      </c>
      <c r="D29">
        <v>3009</v>
      </c>
      <c r="E29">
        <v>22855</v>
      </c>
      <c r="F29">
        <v>23783</v>
      </c>
      <c r="G29">
        <v>46638</v>
      </c>
      <c r="H29">
        <v>3957</v>
      </c>
      <c r="I29">
        <v>5560</v>
      </c>
      <c r="J29">
        <v>7024</v>
      </c>
      <c r="K29">
        <v>5476</v>
      </c>
      <c r="L29">
        <v>59138</v>
      </c>
      <c r="M29">
        <v>258402</v>
      </c>
    </row>
    <row r="30" spans="1:13" x14ac:dyDescent="0.3">
      <c r="A30" s="1">
        <v>43913</v>
      </c>
      <c r="B30" s="30" t="s">
        <v>13</v>
      </c>
      <c r="C30">
        <v>20692</v>
      </c>
      <c r="D30">
        <v>3204</v>
      </c>
      <c r="E30">
        <v>23896</v>
      </c>
      <c r="F30">
        <v>26522</v>
      </c>
      <c r="G30">
        <v>50418</v>
      </c>
      <c r="H30">
        <v>3780</v>
      </c>
      <c r="I30">
        <v>4789</v>
      </c>
      <c r="J30">
        <v>7432</v>
      </c>
      <c r="K30">
        <v>6077</v>
      </c>
      <c r="L30">
        <v>63927</v>
      </c>
      <c r="M30">
        <v>275468</v>
      </c>
    </row>
    <row r="31" spans="1:13" x14ac:dyDescent="0.3">
      <c r="A31" s="1">
        <v>43914</v>
      </c>
      <c r="B31" s="30" t="s">
        <v>13</v>
      </c>
      <c r="C31">
        <v>21937</v>
      </c>
      <c r="D31">
        <v>3396</v>
      </c>
      <c r="E31">
        <v>25333</v>
      </c>
      <c r="F31">
        <v>28697</v>
      </c>
      <c r="G31">
        <v>54030</v>
      </c>
      <c r="H31">
        <v>3612</v>
      </c>
      <c r="I31">
        <v>5249</v>
      </c>
      <c r="J31">
        <v>8326</v>
      </c>
      <c r="K31">
        <v>6820</v>
      </c>
      <c r="L31">
        <v>69176</v>
      </c>
      <c r="M31">
        <v>296964</v>
      </c>
    </row>
    <row r="32" spans="1:13" x14ac:dyDescent="0.3">
      <c r="A32" s="1">
        <v>43915</v>
      </c>
      <c r="B32" s="30" t="s">
        <v>13</v>
      </c>
      <c r="C32">
        <v>23112</v>
      </c>
      <c r="D32">
        <v>3489</v>
      </c>
      <c r="E32">
        <v>26601</v>
      </c>
      <c r="F32">
        <v>30920</v>
      </c>
      <c r="G32">
        <v>57521</v>
      </c>
      <c r="H32">
        <v>3491</v>
      </c>
      <c r="I32">
        <v>5210</v>
      </c>
      <c r="J32">
        <v>9362</v>
      </c>
      <c r="K32">
        <v>7503</v>
      </c>
      <c r="L32">
        <v>74386</v>
      </c>
      <c r="M32">
        <v>324445</v>
      </c>
    </row>
    <row r="33" spans="1:13" x14ac:dyDescent="0.3">
      <c r="A33" s="1">
        <v>43916</v>
      </c>
      <c r="B33" s="30" t="s">
        <v>13</v>
      </c>
      <c r="C33">
        <v>24753</v>
      </c>
      <c r="D33">
        <v>3612</v>
      </c>
      <c r="E33">
        <v>28365</v>
      </c>
      <c r="F33">
        <v>33648</v>
      </c>
      <c r="G33">
        <v>62013</v>
      </c>
      <c r="H33">
        <v>4492</v>
      </c>
      <c r="I33">
        <v>6153</v>
      </c>
      <c r="J33">
        <v>10361</v>
      </c>
      <c r="K33">
        <v>8165</v>
      </c>
      <c r="L33">
        <v>80539</v>
      </c>
      <c r="M33">
        <v>361060</v>
      </c>
    </row>
    <row r="34" spans="1:13" x14ac:dyDescent="0.3">
      <c r="A34" s="1">
        <v>43917</v>
      </c>
      <c r="B34" s="30" t="s">
        <v>13</v>
      </c>
      <c r="C34">
        <v>26029</v>
      </c>
      <c r="D34">
        <v>3732</v>
      </c>
      <c r="E34">
        <v>29761</v>
      </c>
      <c r="F34">
        <v>36653</v>
      </c>
      <c r="G34">
        <v>66414</v>
      </c>
      <c r="H34">
        <v>4401</v>
      </c>
      <c r="I34">
        <v>5959</v>
      </c>
      <c r="J34">
        <v>10950</v>
      </c>
      <c r="K34">
        <v>9134</v>
      </c>
      <c r="L34">
        <v>86498</v>
      </c>
      <c r="M34">
        <v>394079</v>
      </c>
    </row>
    <row r="35" spans="1:13" x14ac:dyDescent="0.3">
      <c r="A35" s="1">
        <v>43918</v>
      </c>
      <c r="B35" s="30" t="s">
        <v>13</v>
      </c>
      <c r="C35">
        <v>26676</v>
      </c>
      <c r="D35">
        <v>3856</v>
      </c>
      <c r="E35">
        <v>30532</v>
      </c>
      <c r="F35">
        <v>39533</v>
      </c>
      <c r="G35">
        <v>70065</v>
      </c>
      <c r="H35">
        <v>3651</v>
      </c>
      <c r="I35">
        <v>5974</v>
      </c>
      <c r="J35">
        <v>12384</v>
      </c>
      <c r="K35">
        <v>10023</v>
      </c>
      <c r="L35">
        <v>92472</v>
      </c>
      <c r="M35">
        <v>429526</v>
      </c>
    </row>
    <row r="36" spans="1:13" x14ac:dyDescent="0.3">
      <c r="A36" s="1">
        <v>43919</v>
      </c>
      <c r="B36" s="30" t="s">
        <v>13</v>
      </c>
      <c r="C36">
        <v>27386</v>
      </c>
      <c r="D36">
        <v>3906</v>
      </c>
      <c r="E36">
        <v>31292</v>
      </c>
      <c r="F36">
        <v>42588</v>
      </c>
      <c r="G36">
        <v>73880</v>
      </c>
      <c r="H36">
        <v>3815</v>
      </c>
      <c r="I36">
        <v>5217</v>
      </c>
      <c r="J36">
        <v>13030</v>
      </c>
      <c r="K36">
        <v>10779</v>
      </c>
      <c r="L36">
        <v>97689</v>
      </c>
      <c r="M36">
        <v>454030</v>
      </c>
    </row>
    <row r="37" spans="1:13" x14ac:dyDescent="0.3">
      <c r="A37" s="1">
        <v>43920</v>
      </c>
      <c r="B37" s="30" t="s">
        <v>13</v>
      </c>
      <c r="C37">
        <v>27795</v>
      </c>
      <c r="D37">
        <v>3981</v>
      </c>
      <c r="E37">
        <v>31776</v>
      </c>
      <c r="F37">
        <v>43752</v>
      </c>
      <c r="G37">
        <v>75528</v>
      </c>
      <c r="H37">
        <v>1648</v>
      </c>
      <c r="I37">
        <v>4050</v>
      </c>
      <c r="J37">
        <v>14620</v>
      </c>
      <c r="K37">
        <v>11591</v>
      </c>
      <c r="L37">
        <v>101739</v>
      </c>
      <c r="M37">
        <v>477359</v>
      </c>
    </row>
    <row r="38" spans="1:13" x14ac:dyDescent="0.3">
      <c r="A38" s="1">
        <v>43921</v>
      </c>
      <c r="B38" s="30" t="s">
        <v>13</v>
      </c>
      <c r="C38">
        <v>28192</v>
      </c>
      <c r="D38">
        <v>4023</v>
      </c>
      <c r="E38">
        <v>32215</v>
      </c>
      <c r="F38">
        <v>45420</v>
      </c>
      <c r="G38">
        <v>77635</v>
      </c>
      <c r="H38">
        <v>2107</v>
      </c>
      <c r="I38">
        <v>4053</v>
      </c>
      <c r="J38">
        <v>15729</v>
      </c>
      <c r="K38">
        <v>12428</v>
      </c>
      <c r="L38">
        <v>105792</v>
      </c>
      <c r="M38">
        <v>506968</v>
      </c>
    </row>
    <row r="39" spans="1:13" x14ac:dyDescent="0.3">
      <c r="A39" s="1">
        <v>43922</v>
      </c>
      <c r="B39" s="30" t="s">
        <v>13</v>
      </c>
      <c r="C39">
        <v>28403</v>
      </c>
      <c r="D39">
        <v>4035</v>
      </c>
      <c r="E39">
        <v>32438</v>
      </c>
      <c r="F39">
        <v>48134</v>
      </c>
      <c r="G39">
        <v>80572</v>
      </c>
      <c r="H39">
        <v>2937</v>
      </c>
      <c r="I39">
        <v>4782</v>
      </c>
      <c r="J39">
        <v>16847</v>
      </c>
      <c r="K39">
        <v>13155</v>
      </c>
      <c r="L39">
        <v>110574</v>
      </c>
      <c r="M39">
        <v>541423</v>
      </c>
    </row>
    <row r="40" spans="1:13" x14ac:dyDescent="0.3">
      <c r="A40" s="1">
        <v>43923</v>
      </c>
      <c r="B40" s="30" t="s">
        <v>13</v>
      </c>
      <c r="C40">
        <v>28540</v>
      </c>
      <c r="D40">
        <v>4053</v>
      </c>
      <c r="E40">
        <v>32593</v>
      </c>
      <c r="F40">
        <v>50456</v>
      </c>
      <c r="G40">
        <v>83049</v>
      </c>
      <c r="H40">
        <v>2477</v>
      </c>
      <c r="I40">
        <v>4668</v>
      </c>
      <c r="J40">
        <v>18278</v>
      </c>
      <c r="K40">
        <v>13915</v>
      </c>
      <c r="L40">
        <v>115242</v>
      </c>
      <c r="M40">
        <v>581232</v>
      </c>
    </row>
    <row r="41" spans="1:13" x14ac:dyDescent="0.3">
      <c r="A41" s="1">
        <v>43924</v>
      </c>
      <c r="B41" s="30" t="s">
        <v>13</v>
      </c>
      <c r="C41">
        <v>28741</v>
      </c>
      <c r="D41">
        <v>4068</v>
      </c>
      <c r="E41">
        <v>32809</v>
      </c>
      <c r="F41">
        <v>52579</v>
      </c>
      <c r="G41">
        <v>85388</v>
      </c>
      <c r="H41">
        <v>2339</v>
      </c>
      <c r="I41">
        <v>4585</v>
      </c>
      <c r="J41">
        <v>19758</v>
      </c>
      <c r="K41">
        <v>14681</v>
      </c>
      <c r="L41">
        <v>119827</v>
      </c>
      <c r="M41">
        <v>619849</v>
      </c>
    </row>
    <row r="42" spans="1:13" x14ac:dyDescent="0.3">
      <c r="A42" s="1">
        <v>43925</v>
      </c>
      <c r="B42" s="30" t="s">
        <v>13</v>
      </c>
      <c r="C42">
        <v>29010</v>
      </c>
      <c r="D42">
        <v>3994</v>
      </c>
      <c r="E42">
        <v>33004</v>
      </c>
      <c r="F42">
        <v>55270</v>
      </c>
      <c r="G42">
        <v>88274</v>
      </c>
      <c r="H42">
        <v>2886</v>
      </c>
      <c r="I42">
        <v>4805</v>
      </c>
      <c r="J42">
        <v>20996</v>
      </c>
      <c r="K42">
        <v>15362</v>
      </c>
      <c r="L42">
        <v>124632</v>
      </c>
      <c r="M42">
        <v>657224</v>
      </c>
    </row>
    <row r="43" spans="1:13" x14ac:dyDescent="0.3">
      <c r="A43" s="1">
        <v>43926</v>
      </c>
      <c r="B43" s="30" t="s">
        <v>13</v>
      </c>
      <c r="C43">
        <v>28949</v>
      </c>
      <c r="D43">
        <v>3977</v>
      </c>
      <c r="E43">
        <v>32926</v>
      </c>
      <c r="F43">
        <v>58320</v>
      </c>
      <c r="G43">
        <v>91246</v>
      </c>
      <c r="H43">
        <v>2972</v>
      </c>
      <c r="I43">
        <v>4316</v>
      </c>
      <c r="J43">
        <v>21815</v>
      </c>
      <c r="K43">
        <v>15887</v>
      </c>
      <c r="L43">
        <v>128948</v>
      </c>
      <c r="M43">
        <v>691461</v>
      </c>
    </row>
    <row r="44" spans="1:13" ht="15" thickBot="1" x14ac:dyDescent="0.35">
      <c r="A44" s="1">
        <v>43927</v>
      </c>
      <c r="B44" s="30" t="s">
        <v>13</v>
      </c>
      <c r="C44">
        <v>28976</v>
      </c>
      <c r="D44">
        <v>3898</v>
      </c>
      <c r="E44" s="22">
        <v>32874</v>
      </c>
      <c r="F44">
        <v>60313</v>
      </c>
      <c r="G44">
        <v>93187</v>
      </c>
      <c r="H44">
        <v>1941</v>
      </c>
      <c r="I44">
        <v>3599</v>
      </c>
      <c r="J44">
        <v>22837</v>
      </c>
      <c r="K44">
        <v>16523</v>
      </c>
      <c r="L44">
        <v>132547</v>
      </c>
      <c r="M44">
        <v>721732</v>
      </c>
    </row>
    <row r="45" spans="1:13" s="28" customFormat="1" ht="15" thickBot="1" x14ac:dyDescent="0.35">
      <c r="A45" s="27">
        <v>43928</v>
      </c>
      <c r="B45" s="31" t="s">
        <v>13</v>
      </c>
      <c r="C45" s="29">
        <v>28718</v>
      </c>
      <c r="D45" s="29">
        <v>3792</v>
      </c>
      <c r="E45" s="29">
        <v>32510</v>
      </c>
      <c r="F45" s="29">
        <v>61557</v>
      </c>
      <c r="G45" s="29">
        <v>94067</v>
      </c>
      <c r="H45" s="29">
        <v>880</v>
      </c>
      <c r="I45" s="29">
        <v>3039</v>
      </c>
      <c r="J45" s="29">
        <v>24392</v>
      </c>
      <c r="K45" s="29">
        <v>17127</v>
      </c>
      <c r="L45" s="29">
        <v>135586</v>
      </c>
      <c r="M45" s="29">
        <v>755445</v>
      </c>
    </row>
    <row r="46" spans="1:13" s="34" customFormat="1" ht="15" thickBot="1" x14ac:dyDescent="0.35">
      <c r="A46" s="32">
        <v>43929</v>
      </c>
      <c r="B46" s="33" t="s">
        <v>13</v>
      </c>
      <c r="C46" s="34">
        <v>28485</v>
      </c>
      <c r="D46" s="34">
        <v>3693</v>
      </c>
      <c r="E46" s="34">
        <v>32178</v>
      </c>
      <c r="F46" s="34">
        <v>63084</v>
      </c>
      <c r="G46" s="34">
        <v>95262</v>
      </c>
      <c r="H46" s="34">
        <v>1195</v>
      </c>
      <c r="I46" s="34">
        <v>3836</v>
      </c>
      <c r="J46" s="34">
        <v>26491</v>
      </c>
      <c r="K46" s="34">
        <v>17669</v>
      </c>
      <c r="L46" s="34">
        <v>139422</v>
      </c>
      <c r="M46" s="34">
        <v>807125</v>
      </c>
    </row>
    <row r="47" spans="1:13" s="34" customFormat="1" ht="15" thickBot="1" x14ac:dyDescent="0.35">
      <c r="A47" s="32">
        <v>43930</v>
      </c>
      <c r="B47" s="33" t="s">
        <v>13</v>
      </c>
      <c r="C47" s="35">
        <v>28399</v>
      </c>
      <c r="D47" s="35">
        <v>3605</v>
      </c>
      <c r="E47" s="35">
        <v>32004</v>
      </c>
      <c r="F47" s="35">
        <v>64873</v>
      </c>
      <c r="G47" s="35">
        <v>96877</v>
      </c>
      <c r="H47" s="35">
        <v>1615</v>
      </c>
      <c r="I47" s="35">
        <v>4204</v>
      </c>
      <c r="J47" s="35">
        <v>28470</v>
      </c>
      <c r="K47" s="35">
        <v>18279</v>
      </c>
      <c r="L47" s="35">
        <v>143626</v>
      </c>
      <c r="M47" s="35">
        <v>853369</v>
      </c>
    </row>
    <row r="48" spans="1:13" s="34" customFormat="1" ht="15" thickBot="1" x14ac:dyDescent="0.35">
      <c r="A48" s="32">
        <v>43931</v>
      </c>
      <c r="B48" s="36" t="s">
        <v>13</v>
      </c>
      <c r="C48" s="36">
        <v>28242</v>
      </c>
      <c r="D48" s="36">
        <v>3497</v>
      </c>
      <c r="E48" s="36">
        <v>31739</v>
      </c>
      <c r="F48" s="36">
        <v>66534</v>
      </c>
      <c r="G48" s="36">
        <v>98273</v>
      </c>
      <c r="H48" s="36">
        <v>1396</v>
      </c>
      <c r="I48" s="36">
        <v>3951</v>
      </c>
      <c r="J48" s="36">
        <v>30455</v>
      </c>
      <c r="K48" s="36">
        <v>18849</v>
      </c>
      <c r="L48" s="36">
        <v>147577</v>
      </c>
      <c r="M48" s="36">
        <v>906864</v>
      </c>
    </row>
    <row r="49" spans="1:13" ht="15" thickBot="1" x14ac:dyDescent="0.35">
      <c r="A49" s="32">
        <v>43932</v>
      </c>
      <c r="B49" s="36" t="s">
        <v>13</v>
      </c>
      <c r="C49" s="36">
        <v>28144</v>
      </c>
      <c r="D49" s="36">
        <v>3381</v>
      </c>
      <c r="E49" s="36">
        <v>31525</v>
      </c>
      <c r="F49" s="36">
        <v>68744</v>
      </c>
      <c r="G49" s="36">
        <v>100269</v>
      </c>
      <c r="H49" s="36">
        <v>1996</v>
      </c>
      <c r="I49" s="36">
        <v>4694</v>
      </c>
      <c r="J49" s="36">
        <v>32534</v>
      </c>
      <c r="K49" s="36">
        <v>19468</v>
      </c>
      <c r="L49" s="36">
        <v>152271</v>
      </c>
      <c r="M49" s="36">
        <v>963473</v>
      </c>
    </row>
    <row r="50" spans="1:13" ht="15" thickBot="1" x14ac:dyDescent="0.35">
      <c r="A50" s="32">
        <v>43933</v>
      </c>
      <c r="B50" s="36" t="s">
        <v>13</v>
      </c>
      <c r="C50" s="36">
        <v>27847</v>
      </c>
      <c r="D50" s="36">
        <v>3343</v>
      </c>
      <c r="E50" s="36">
        <v>31190</v>
      </c>
      <c r="F50" s="36">
        <v>71063</v>
      </c>
      <c r="G50" s="36">
        <v>102253</v>
      </c>
      <c r="H50" s="36">
        <v>1984</v>
      </c>
      <c r="I50" s="36">
        <v>4092</v>
      </c>
      <c r="J50" s="36">
        <v>34211</v>
      </c>
      <c r="K50" s="36">
        <v>19899</v>
      </c>
      <c r="L50" s="36">
        <v>156363</v>
      </c>
      <c r="M50" s="36">
        <v>1010193</v>
      </c>
    </row>
    <row r="51" spans="1:13" ht="15" thickBot="1" x14ac:dyDescent="0.35">
      <c r="A51" s="32">
        <v>43934</v>
      </c>
      <c r="B51" s="37" t="s">
        <v>13</v>
      </c>
      <c r="C51" s="37">
        <v>28023</v>
      </c>
      <c r="D51" s="37">
        <v>3260</v>
      </c>
      <c r="E51" s="37">
        <v>31283</v>
      </c>
      <c r="F51" s="37">
        <v>72333</v>
      </c>
      <c r="G51" s="37">
        <v>103616</v>
      </c>
      <c r="H51" s="37">
        <v>1363</v>
      </c>
      <c r="I51" s="37">
        <v>3153</v>
      </c>
      <c r="J51" s="37">
        <v>35435</v>
      </c>
      <c r="K51" s="37">
        <v>20465</v>
      </c>
      <c r="L51" s="37">
        <v>159516</v>
      </c>
      <c r="M51" s="37">
        <v>1046910</v>
      </c>
    </row>
    <row r="52" spans="1:13" ht="15" thickBot="1" x14ac:dyDescent="0.35">
      <c r="A52" s="32">
        <v>43935</v>
      </c>
      <c r="B52" s="36" t="s">
        <v>13</v>
      </c>
      <c r="C52" s="36">
        <v>28011</v>
      </c>
      <c r="D52" s="36">
        <v>3186</v>
      </c>
      <c r="E52" s="36">
        <v>31197</v>
      </c>
      <c r="F52" s="36">
        <v>73094</v>
      </c>
      <c r="G52" s="36">
        <v>104291</v>
      </c>
      <c r="H52" s="36">
        <v>675</v>
      </c>
      <c r="I52" s="36">
        <v>2972</v>
      </c>
      <c r="J52" s="36">
        <v>37130</v>
      </c>
      <c r="K52" s="36">
        <v>21067</v>
      </c>
      <c r="L52" s="36">
        <v>162488</v>
      </c>
      <c r="M52" s="36">
        <v>1073689</v>
      </c>
    </row>
    <row r="53" spans="1:13" ht="15" thickBot="1" x14ac:dyDescent="0.35">
      <c r="A53" s="32">
        <v>43936</v>
      </c>
      <c r="B53" s="36" t="s">
        <v>13</v>
      </c>
      <c r="C53" s="36">
        <v>27643</v>
      </c>
      <c r="D53" s="36">
        <v>3079</v>
      </c>
      <c r="E53" s="36">
        <v>30722</v>
      </c>
      <c r="F53" s="36">
        <v>74696</v>
      </c>
      <c r="G53" s="36">
        <v>105418</v>
      </c>
      <c r="H53" s="36">
        <v>1127</v>
      </c>
      <c r="I53" s="36">
        <v>2667</v>
      </c>
      <c r="J53" s="36">
        <v>38092</v>
      </c>
      <c r="K53" s="36">
        <v>21645</v>
      </c>
      <c r="L53" s="36">
        <v>165155</v>
      </c>
      <c r="M53" s="36">
        <v>1117404</v>
      </c>
    </row>
    <row r="54" spans="1:13" ht="15" thickBot="1" x14ac:dyDescent="0.35">
      <c r="A54" s="32">
        <v>43937</v>
      </c>
      <c r="B54" s="36" t="s">
        <v>13</v>
      </c>
      <c r="C54" s="36">
        <v>26893</v>
      </c>
      <c r="D54" s="36">
        <v>2936</v>
      </c>
      <c r="E54" s="36">
        <v>29829</v>
      </c>
      <c r="F54" s="36">
        <v>76778</v>
      </c>
      <c r="G54" s="36">
        <v>106607</v>
      </c>
      <c r="H54" s="36">
        <v>1189</v>
      </c>
      <c r="I54" s="36">
        <v>3786</v>
      </c>
      <c r="J54" s="36">
        <v>40164</v>
      </c>
      <c r="K54" s="36">
        <v>22170</v>
      </c>
      <c r="L54" s="36">
        <v>168941</v>
      </c>
      <c r="M54" s="36">
        <v>1178403</v>
      </c>
    </row>
    <row r="55" spans="1:13" ht="15" thickBot="1" x14ac:dyDescent="0.35">
      <c r="A55" s="32">
        <v>43938</v>
      </c>
      <c r="B55" s="36" t="s">
        <v>13</v>
      </c>
      <c r="C55" s="36">
        <v>25786</v>
      </c>
      <c r="D55" s="36">
        <v>2812</v>
      </c>
      <c r="E55" s="36">
        <v>28598</v>
      </c>
      <c r="F55" s="36">
        <v>78364</v>
      </c>
      <c r="G55" s="36">
        <v>106962</v>
      </c>
      <c r="H55" s="36">
        <v>355</v>
      </c>
      <c r="I55" s="36">
        <v>3493</v>
      </c>
      <c r="J55" s="36">
        <v>42727</v>
      </c>
      <c r="K55" s="36">
        <v>22745</v>
      </c>
      <c r="L55" s="36">
        <v>172434</v>
      </c>
      <c r="M55" s="36">
        <v>1244108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871E-471A-4BB5-AF26-B23267D4BE10}">
  <sheetPr codeName="Foglio1"/>
  <dimension ref="A1:AF93"/>
  <sheetViews>
    <sheetView topLeftCell="R1" zoomScale="90" zoomScaleNormal="90" workbookViewId="0">
      <pane ySplit="1" topLeftCell="A62" activePane="bottomLeft" state="frozen"/>
      <selection activeCell="I1" sqref="I1"/>
      <selection pane="bottomLeft" activeCell="AE79" sqref="AE79"/>
    </sheetView>
  </sheetViews>
  <sheetFormatPr defaultRowHeight="14.4" x14ac:dyDescent="0.3"/>
  <cols>
    <col min="1" max="1" width="11.5546875" style="1" bestFit="1" customWidth="1"/>
    <col min="2" max="2" width="9.6640625" bestFit="1" customWidth="1"/>
    <col min="3" max="3" width="9.44140625" bestFit="1" customWidth="1"/>
    <col min="4" max="4" width="11.33203125" bestFit="1" customWidth="1"/>
    <col min="5" max="5" width="14.21875" bestFit="1" customWidth="1"/>
    <col min="6" max="6" width="8.77734375" bestFit="1" customWidth="1"/>
    <col min="7" max="7" width="12.21875" bestFit="1" customWidth="1"/>
    <col min="8" max="8" width="19.6640625" bestFit="1" customWidth="1"/>
    <col min="9" max="9" width="19.5546875" bestFit="1" customWidth="1"/>
    <col min="10" max="10" width="9.109375" bestFit="1" customWidth="1"/>
    <col min="11" max="11" width="16.77734375" bestFit="1" customWidth="1"/>
    <col min="12" max="12" width="10.109375" bestFit="1" customWidth="1"/>
    <col min="13" max="13" width="7.44140625" bestFit="1" customWidth="1"/>
    <col min="14" max="14" width="10" bestFit="1" customWidth="1"/>
    <col min="15" max="15" width="8.77734375" bestFit="1" customWidth="1"/>
    <col min="16" max="16" width="8.33203125" bestFit="1" customWidth="1"/>
    <col min="17" max="17" width="11.6640625" bestFit="1" customWidth="1"/>
    <col min="18" max="18" width="11" bestFit="1" customWidth="1"/>
    <col min="19" max="19" width="10" bestFit="1" customWidth="1"/>
    <col min="20" max="20" width="9.21875" bestFit="1" customWidth="1"/>
    <col min="21" max="21" width="11.109375" bestFit="1" customWidth="1"/>
    <col min="22" max="22" width="8.77734375" bestFit="1" customWidth="1"/>
    <col min="23" max="23" width="10.6640625" bestFit="1" customWidth="1"/>
    <col min="24" max="24" width="14.88671875" bestFit="1" customWidth="1"/>
    <col min="25" max="25" width="11.33203125" bestFit="1" customWidth="1"/>
    <col min="26" max="26" width="10.6640625" style="16" bestFit="1" customWidth="1"/>
    <col min="27" max="27" width="11.21875" style="16" bestFit="1" customWidth="1"/>
    <col min="28" max="28" width="13.6640625" style="16" bestFit="1" customWidth="1"/>
    <col min="29" max="29" width="26" style="17" bestFit="1" customWidth="1"/>
    <col min="30" max="30" width="20" style="17" bestFit="1" customWidth="1"/>
    <col min="31" max="31" width="21.5546875" style="17" bestFit="1" customWidth="1"/>
    <col min="32" max="32" width="24" bestFit="1" customWidth="1"/>
  </cols>
  <sheetData>
    <row r="1" spans="1:32" x14ac:dyDescent="0.3">
      <c r="A1" s="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37</v>
      </c>
      <c r="Z1" s="16" t="s">
        <v>63</v>
      </c>
      <c r="AA1" s="16" t="s">
        <v>64</v>
      </c>
      <c r="AB1" s="16" t="s">
        <v>65</v>
      </c>
      <c r="AC1" s="19" t="s">
        <v>66</v>
      </c>
      <c r="AD1" s="17" t="s">
        <v>67</v>
      </c>
      <c r="AE1" s="17" t="s">
        <v>68</v>
      </c>
      <c r="AF1" t="s">
        <v>69</v>
      </c>
    </row>
    <row r="2" spans="1:32" x14ac:dyDescent="0.3">
      <c r="A2" s="1">
        <v>43861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f>SUM(Tabella2[[#This Row],[Marche]:[Sardegna]])</f>
        <v>0</v>
      </c>
      <c r="Y2">
        <f>Tabella2[[#This Row],[Guariti]]+Tabella2[[#This Row],[Deceduti]]+Tabella2[[#This Row],[Totale positivi]]</f>
        <v>0</v>
      </c>
      <c r="Z2" s="16">
        <v>0</v>
      </c>
      <c r="AA2" s="16">
        <v>0</v>
      </c>
      <c r="AB2" s="16">
        <v>0</v>
      </c>
      <c r="AC2" s="18">
        <v>0</v>
      </c>
      <c r="AD2" s="18">
        <v>0</v>
      </c>
      <c r="AE2" s="18">
        <v>0</v>
      </c>
      <c r="AF2" s="18">
        <v>0</v>
      </c>
    </row>
    <row r="3" spans="1:32" x14ac:dyDescent="0.3">
      <c r="A3" s="1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SUM(Tabella2[[#This Row],[Marche]:[Sardegna]])</f>
        <v>0</v>
      </c>
      <c r="Y3">
        <f>Tabella2[[#This Row],[Guariti]]+Tabella2[[#This Row],[Deceduti]]+Tabella2[[#This Row],[Totale positivi]]</f>
        <v>0</v>
      </c>
      <c r="Z3" s="16">
        <v>0</v>
      </c>
      <c r="AA3" s="16">
        <v>0</v>
      </c>
      <c r="AB3" s="16">
        <v>0</v>
      </c>
      <c r="AC3" s="18">
        <f>Tabella2[[#This Row],[Totale positivi]]-X2</f>
        <v>0</v>
      </c>
      <c r="AD3" s="18">
        <f>Tabella2[[#This Row],[Guariti]]-V2</f>
        <v>0</v>
      </c>
      <c r="AE3" s="18">
        <f>Tabella2[[#This Row],[Deceduti]]-W2</f>
        <v>0</v>
      </c>
      <c r="AF3" s="18">
        <f>Tabella2[[#This Row],[Cumulata]]-Y2</f>
        <v>0</v>
      </c>
    </row>
    <row r="4" spans="1:32" x14ac:dyDescent="0.3">
      <c r="A4" s="1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SUM(Tabella2[[#This Row],[Marche]:[Sardegna]])</f>
        <v>0</v>
      </c>
      <c r="Y4">
        <f>Tabella2[[#This Row],[Guariti]]+Tabella2[[#This Row],[Deceduti]]+Tabella2[[#This Row],[Totale positivi]]</f>
        <v>0</v>
      </c>
      <c r="Z4" s="16">
        <v>0</v>
      </c>
      <c r="AA4" s="16">
        <v>0</v>
      </c>
      <c r="AB4" s="16">
        <v>0</v>
      </c>
      <c r="AC4" s="18">
        <f>Tabella2[[#This Row],[Totale positivi]]-X3</f>
        <v>0</v>
      </c>
      <c r="AD4" s="18">
        <f>Tabella2[[#This Row],[Guariti]]-V3</f>
        <v>0</v>
      </c>
      <c r="AE4" s="18">
        <f>Tabella2[[#This Row],[Deceduti]]-W3</f>
        <v>0</v>
      </c>
      <c r="AF4" s="18">
        <f>Tabella2[[#This Row],[Cumulata]]-Y3</f>
        <v>0</v>
      </c>
    </row>
    <row r="5" spans="1:32" x14ac:dyDescent="0.3">
      <c r="A5" s="1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SUM(Tabella2[[#This Row],[Marche]:[Sardegna]])</f>
        <v>0</v>
      </c>
      <c r="Y5">
        <f>Tabella2[[#This Row],[Guariti]]+Tabella2[[#This Row],[Deceduti]]+Tabella2[[#This Row],[Totale positivi]]</f>
        <v>0</v>
      </c>
      <c r="Z5" s="16">
        <v>0</v>
      </c>
      <c r="AA5" s="16">
        <v>0</v>
      </c>
      <c r="AB5" s="16">
        <v>0</v>
      </c>
      <c r="AC5" s="18">
        <f>Tabella2[[#This Row],[Totale positivi]]-X4</f>
        <v>0</v>
      </c>
      <c r="AD5" s="18">
        <f>Tabella2[[#This Row],[Guariti]]-V4</f>
        <v>0</v>
      </c>
      <c r="AE5" s="18">
        <f>Tabella2[[#This Row],[Deceduti]]-W4</f>
        <v>0</v>
      </c>
      <c r="AF5" s="18">
        <f>Tabella2[[#This Row],[Cumulata]]-Y4</f>
        <v>0</v>
      </c>
    </row>
    <row r="6" spans="1:32" x14ac:dyDescent="0.3">
      <c r="A6" s="1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SUM(Tabella2[[#This Row],[Marche]:[Sardegna]])</f>
        <v>0</v>
      </c>
      <c r="Y6">
        <f>Tabella2[[#This Row],[Guariti]]+Tabella2[[#This Row],[Deceduti]]+Tabella2[[#This Row],[Totale positivi]]</f>
        <v>0</v>
      </c>
      <c r="Z6" s="16">
        <v>0</v>
      </c>
      <c r="AA6" s="16">
        <v>0</v>
      </c>
      <c r="AB6" s="16">
        <v>0</v>
      </c>
      <c r="AC6" s="18">
        <f>Tabella2[[#This Row],[Totale positivi]]-X5</f>
        <v>0</v>
      </c>
      <c r="AD6" s="18">
        <f>Tabella2[[#This Row],[Guariti]]-V5</f>
        <v>0</v>
      </c>
      <c r="AE6" s="18">
        <f>Tabella2[[#This Row],[Deceduti]]-W5</f>
        <v>0</v>
      </c>
      <c r="AF6" s="18">
        <f>Tabella2[[#This Row],[Cumulata]]-Y5</f>
        <v>0</v>
      </c>
    </row>
    <row r="7" spans="1:32" x14ac:dyDescent="0.3">
      <c r="A7" s="1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SUM(Tabella2[[#This Row],[Marche]:[Sardegna]])</f>
        <v>0</v>
      </c>
      <c r="Y7">
        <f>Tabella2[[#This Row],[Guariti]]+Tabella2[[#This Row],[Deceduti]]+Tabella2[[#This Row],[Totale positivi]]</f>
        <v>0</v>
      </c>
      <c r="Z7" s="16">
        <v>0</v>
      </c>
      <c r="AA7" s="16">
        <v>0</v>
      </c>
      <c r="AB7" s="16">
        <v>0</v>
      </c>
      <c r="AC7" s="18">
        <f>Tabella2[[#This Row],[Totale positivi]]-X6</f>
        <v>0</v>
      </c>
      <c r="AD7" s="18">
        <f>Tabella2[[#This Row],[Guariti]]-V6</f>
        <v>0</v>
      </c>
      <c r="AE7" s="18">
        <f>Tabella2[[#This Row],[Deceduti]]-W6</f>
        <v>0</v>
      </c>
      <c r="AF7" s="18">
        <f>Tabella2[[#This Row],[Cumulata]]-Y6</f>
        <v>0</v>
      </c>
    </row>
    <row r="8" spans="1:32" x14ac:dyDescent="0.3">
      <c r="A8" s="1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SUM(Tabella2[[#This Row],[Marche]:[Sardegna]])</f>
        <v>0</v>
      </c>
      <c r="Y8">
        <f>Tabella2[[#This Row],[Guariti]]+Tabella2[[#This Row],[Deceduti]]+Tabella2[[#This Row],[Totale positivi]]</f>
        <v>0</v>
      </c>
      <c r="Z8" s="16">
        <v>0</v>
      </c>
      <c r="AA8" s="16">
        <v>0</v>
      </c>
      <c r="AB8" s="16">
        <v>0</v>
      </c>
      <c r="AC8" s="18">
        <f>Tabella2[[#This Row],[Totale positivi]]-X7</f>
        <v>0</v>
      </c>
      <c r="AD8" s="18">
        <f>Tabella2[[#This Row],[Guariti]]-V7</f>
        <v>0</v>
      </c>
      <c r="AE8" s="18">
        <f>Tabella2[[#This Row],[Deceduti]]-W7</f>
        <v>0</v>
      </c>
      <c r="AF8" s="18">
        <f>Tabella2[[#This Row],[Cumulata]]-Y7</f>
        <v>0</v>
      </c>
    </row>
    <row r="9" spans="1:32" x14ac:dyDescent="0.3">
      <c r="A9" s="1"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SUM(Tabella2[[#This Row],[Marche]:[Sardegna]])</f>
        <v>0</v>
      </c>
      <c r="Y9">
        <f>Tabella2[[#This Row],[Guariti]]+Tabella2[[#This Row],[Deceduti]]+Tabella2[[#This Row],[Totale positivi]]</f>
        <v>0</v>
      </c>
      <c r="Z9" s="16">
        <v>0</v>
      </c>
      <c r="AA9" s="16">
        <v>0</v>
      </c>
      <c r="AB9" s="16">
        <v>0</v>
      </c>
      <c r="AC9" s="18">
        <f>Tabella2[[#This Row],[Totale positivi]]-X8</f>
        <v>0</v>
      </c>
      <c r="AD9" s="18">
        <f>Tabella2[[#This Row],[Guariti]]-V8</f>
        <v>0</v>
      </c>
      <c r="AE9" s="18">
        <f>Tabella2[[#This Row],[Deceduti]]-W8</f>
        <v>0</v>
      </c>
      <c r="AF9" s="18">
        <f>Tabella2[[#This Row],[Cumulata]]-Y8</f>
        <v>0</v>
      </c>
    </row>
    <row r="10" spans="1:32" x14ac:dyDescent="0.3">
      <c r="A10" s="1"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SUM(Tabella2[[#This Row],[Marche]:[Sardegna]])</f>
        <v>0</v>
      </c>
      <c r="Y10">
        <f>Tabella2[[#This Row],[Guariti]]+Tabella2[[#This Row],[Deceduti]]+Tabella2[[#This Row],[Totale positivi]]</f>
        <v>0</v>
      </c>
      <c r="Z10" s="16">
        <v>0</v>
      </c>
      <c r="AA10" s="16">
        <v>0</v>
      </c>
      <c r="AB10" s="16">
        <v>0</v>
      </c>
      <c r="AC10" s="18">
        <f>Tabella2[[#This Row],[Totale positivi]]-X9</f>
        <v>0</v>
      </c>
      <c r="AD10" s="18">
        <f>Tabella2[[#This Row],[Guariti]]-V9</f>
        <v>0</v>
      </c>
      <c r="AE10" s="18">
        <f>Tabella2[[#This Row],[Deceduti]]-W9</f>
        <v>0</v>
      </c>
      <c r="AF10" s="18">
        <f>Tabella2[[#This Row],[Cumulata]]-Y9</f>
        <v>0</v>
      </c>
    </row>
    <row r="11" spans="1:32" x14ac:dyDescent="0.3">
      <c r="A11" s="1"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SUM(Tabella2[[#This Row],[Marche]:[Sardegna]])</f>
        <v>0</v>
      </c>
      <c r="Y11">
        <f>Tabella2[[#This Row],[Guariti]]+Tabella2[[#This Row],[Deceduti]]+Tabella2[[#This Row],[Totale positivi]]</f>
        <v>0</v>
      </c>
      <c r="Z11" s="16">
        <v>0</v>
      </c>
      <c r="AA11" s="16">
        <v>0</v>
      </c>
      <c r="AB11" s="16">
        <v>0</v>
      </c>
      <c r="AC11" s="18">
        <f>Tabella2[[#This Row],[Totale positivi]]-X10</f>
        <v>0</v>
      </c>
      <c r="AD11" s="18">
        <f>Tabella2[[#This Row],[Guariti]]-V10</f>
        <v>0</v>
      </c>
      <c r="AE11" s="18">
        <f>Tabella2[[#This Row],[Deceduti]]-W10</f>
        <v>0</v>
      </c>
      <c r="AF11" s="18">
        <f>Tabella2[[#This Row],[Cumulata]]-Y10</f>
        <v>0</v>
      </c>
    </row>
    <row r="12" spans="1:32" x14ac:dyDescent="0.3">
      <c r="A12" s="1"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SUM(Tabella2[[#This Row],[Marche]:[Sardegna]])</f>
        <v>0</v>
      </c>
      <c r="Y12">
        <f>Tabella2[[#This Row],[Guariti]]+Tabella2[[#This Row],[Deceduti]]+Tabella2[[#This Row],[Totale positivi]]</f>
        <v>0</v>
      </c>
      <c r="Z12" s="16">
        <v>0</v>
      </c>
      <c r="AA12" s="16">
        <v>0</v>
      </c>
      <c r="AB12" s="16">
        <v>0</v>
      </c>
      <c r="AC12" s="18">
        <f>Tabella2[[#This Row],[Totale positivi]]-X11</f>
        <v>0</v>
      </c>
      <c r="AD12" s="18">
        <f>Tabella2[[#This Row],[Guariti]]-V11</f>
        <v>0</v>
      </c>
      <c r="AE12" s="18">
        <f>Tabella2[[#This Row],[Deceduti]]-W11</f>
        <v>0</v>
      </c>
      <c r="AF12" s="18">
        <f>Tabella2[[#This Row],[Cumulata]]-Y11</f>
        <v>0</v>
      </c>
    </row>
    <row r="13" spans="1:32" x14ac:dyDescent="0.3">
      <c r="A13" s="1"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SUM(Tabella2[[#This Row],[Marche]:[Sardegna]])</f>
        <v>0</v>
      </c>
      <c r="Y13">
        <f>Tabella2[[#This Row],[Guariti]]+Tabella2[[#This Row],[Deceduti]]+Tabella2[[#This Row],[Totale positivi]]</f>
        <v>0</v>
      </c>
      <c r="Z13" s="16">
        <v>0</v>
      </c>
      <c r="AA13" s="16">
        <v>0</v>
      </c>
      <c r="AB13" s="16">
        <v>0</v>
      </c>
      <c r="AC13" s="18">
        <f>Tabella2[[#This Row],[Totale positivi]]-X12</f>
        <v>0</v>
      </c>
      <c r="AD13" s="18">
        <f>Tabella2[[#This Row],[Guariti]]-V12</f>
        <v>0</v>
      </c>
      <c r="AE13" s="18">
        <f>Tabella2[[#This Row],[Deceduti]]-W12</f>
        <v>0</v>
      </c>
      <c r="AF13" s="18">
        <f>Tabella2[[#This Row],[Cumulata]]-Y12</f>
        <v>0</v>
      </c>
    </row>
    <row r="14" spans="1:32" x14ac:dyDescent="0.3">
      <c r="A14" s="1"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SUM(Tabella2[[#This Row],[Marche]:[Sardegna]])</f>
        <v>0</v>
      </c>
      <c r="Y14">
        <f>Tabella2[[#This Row],[Guariti]]+Tabella2[[#This Row],[Deceduti]]+Tabella2[[#This Row],[Totale positivi]]</f>
        <v>0</v>
      </c>
      <c r="Z14" s="16">
        <v>0</v>
      </c>
      <c r="AA14" s="16">
        <v>0</v>
      </c>
      <c r="AB14" s="16">
        <v>0</v>
      </c>
      <c r="AC14" s="18">
        <f>Tabella2[[#This Row],[Totale positivi]]-X13</f>
        <v>0</v>
      </c>
      <c r="AD14" s="18">
        <f>Tabella2[[#This Row],[Guariti]]-V13</f>
        <v>0</v>
      </c>
      <c r="AE14" s="18">
        <f>Tabella2[[#This Row],[Deceduti]]-W13</f>
        <v>0</v>
      </c>
      <c r="AF14" s="18">
        <f>Tabella2[[#This Row],[Cumulata]]-Y13</f>
        <v>0</v>
      </c>
    </row>
    <row r="15" spans="1:32" x14ac:dyDescent="0.3">
      <c r="A15" s="1"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SUM(Tabella2[[#This Row],[Marche]:[Sardegna]])</f>
        <v>0</v>
      </c>
      <c r="Y15">
        <f>Tabella2[[#This Row],[Guariti]]+Tabella2[[#This Row],[Deceduti]]+Tabella2[[#This Row],[Totale positivi]]</f>
        <v>0</v>
      </c>
      <c r="Z15" s="16">
        <v>0</v>
      </c>
      <c r="AA15" s="16">
        <v>0</v>
      </c>
      <c r="AB15" s="16">
        <v>0</v>
      </c>
      <c r="AC15" s="18">
        <f>Tabella2[[#This Row],[Totale positivi]]-X14</f>
        <v>0</v>
      </c>
      <c r="AD15" s="18">
        <f>Tabella2[[#This Row],[Guariti]]-V14</f>
        <v>0</v>
      </c>
      <c r="AE15" s="18">
        <f>Tabella2[[#This Row],[Deceduti]]-W14</f>
        <v>0</v>
      </c>
      <c r="AF15" s="18">
        <f>Tabella2[[#This Row],[Cumulata]]-Y14</f>
        <v>0</v>
      </c>
    </row>
    <row r="16" spans="1:32" x14ac:dyDescent="0.3">
      <c r="A16" s="1"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SUM(Tabella2[[#This Row],[Marche]:[Sardegna]])</f>
        <v>0</v>
      </c>
      <c r="Y16">
        <f>Tabella2[[#This Row],[Guariti]]+Tabella2[[#This Row],[Deceduti]]+Tabella2[[#This Row],[Totale positivi]]</f>
        <v>0</v>
      </c>
      <c r="Z16" s="16">
        <v>0</v>
      </c>
      <c r="AA16" s="16">
        <v>0</v>
      </c>
      <c r="AB16" s="16">
        <v>0</v>
      </c>
      <c r="AC16" s="18">
        <f>Tabella2[[#This Row],[Totale positivi]]-X15</f>
        <v>0</v>
      </c>
      <c r="AD16" s="18">
        <f>Tabella2[[#This Row],[Guariti]]-V15</f>
        <v>0</v>
      </c>
      <c r="AE16" s="18">
        <f>Tabella2[[#This Row],[Deceduti]]-W15</f>
        <v>0</v>
      </c>
      <c r="AF16" s="18">
        <f>Tabella2[[#This Row],[Cumulata]]-Y15</f>
        <v>0</v>
      </c>
    </row>
    <row r="17" spans="1:32" x14ac:dyDescent="0.3">
      <c r="A17" s="1">
        <v>43876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SUM(Tabella2[[#This Row],[Marche]:[Sardegna]])</f>
        <v>0</v>
      </c>
      <c r="Y17">
        <f>Tabella2[[#This Row],[Guariti]]+Tabella2[[#This Row],[Deceduti]]+Tabella2[[#This Row],[Totale positivi]]</f>
        <v>0</v>
      </c>
      <c r="Z17" s="16">
        <v>0</v>
      </c>
      <c r="AA17" s="16">
        <v>0</v>
      </c>
      <c r="AB17" s="16">
        <v>0</v>
      </c>
      <c r="AC17" s="18">
        <f>Tabella2[[#This Row],[Totale positivi]]-X16</f>
        <v>0</v>
      </c>
      <c r="AD17" s="18">
        <f>Tabella2[[#This Row],[Guariti]]-V16</f>
        <v>0</v>
      </c>
      <c r="AE17" s="18">
        <f>Tabella2[[#This Row],[Deceduti]]-W16</f>
        <v>0</v>
      </c>
      <c r="AF17" s="18">
        <f>Tabella2[[#This Row],[Cumulata]]-Y16</f>
        <v>0</v>
      </c>
    </row>
    <row r="18" spans="1:32" x14ac:dyDescent="0.3">
      <c r="A18" s="1"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SUM(Tabella2[[#This Row],[Marche]:[Sardegna]])</f>
        <v>0</v>
      </c>
      <c r="Y18">
        <f>Tabella2[[#This Row],[Guariti]]+Tabella2[[#This Row],[Deceduti]]+Tabella2[[#This Row],[Totale positivi]]</f>
        <v>0</v>
      </c>
      <c r="Z18" s="16">
        <v>0</v>
      </c>
      <c r="AA18" s="16">
        <v>0</v>
      </c>
      <c r="AB18" s="16">
        <v>0</v>
      </c>
      <c r="AC18" s="18">
        <f>Tabella2[[#This Row],[Totale positivi]]-X17</f>
        <v>0</v>
      </c>
      <c r="AD18" s="18">
        <f>Tabella2[[#This Row],[Guariti]]-V17</f>
        <v>0</v>
      </c>
      <c r="AE18" s="18">
        <f>Tabella2[[#This Row],[Deceduti]]-W17</f>
        <v>0</v>
      </c>
      <c r="AF18" s="18">
        <f>Tabella2[[#This Row],[Cumulata]]-Y17</f>
        <v>0</v>
      </c>
    </row>
    <row r="19" spans="1:32" x14ac:dyDescent="0.3">
      <c r="A19" s="1"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SUM(Tabella2[[#This Row],[Marche]:[Sardegna]])</f>
        <v>0</v>
      </c>
      <c r="Y19">
        <f>Tabella2[[#This Row],[Guariti]]+Tabella2[[#This Row],[Deceduti]]+Tabella2[[#This Row],[Totale positivi]]</f>
        <v>0</v>
      </c>
      <c r="Z19" s="16">
        <v>0</v>
      </c>
      <c r="AA19" s="16">
        <v>0</v>
      </c>
      <c r="AB19" s="16">
        <v>0</v>
      </c>
      <c r="AC19" s="18">
        <f>Tabella2[[#This Row],[Totale positivi]]-X18</f>
        <v>0</v>
      </c>
      <c r="AD19" s="18">
        <f>Tabella2[[#This Row],[Guariti]]-V18</f>
        <v>0</v>
      </c>
      <c r="AE19" s="18">
        <f>Tabella2[[#This Row],[Deceduti]]-W18</f>
        <v>0</v>
      </c>
      <c r="AF19" s="18">
        <f>Tabella2[[#This Row],[Cumulata]]-Y18</f>
        <v>0</v>
      </c>
    </row>
    <row r="20" spans="1:32" x14ac:dyDescent="0.3">
      <c r="A20" s="1">
        <v>43879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SUM(Tabella2[[#This Row],[Marche]:[Sardegna]])</f>
        <v>1</v>
      </c>
      <c r="Y20">
        <f>Tabella2[[#This Row],[Guariti]]+Tabella2[[#This Row],[Deceduti]]+Tabella2[[#This Row],[Totale positivi]]</f>
        <v>1</v>
      </c>
      <c r="Z20" s="16">
        <f>Tabella2[[#This Row],[Guariti]]/Tabella2[[#This Row],[Cumulata]]</f>
        <v>0</v>
      </c>
      <c r="AA20" s="16">
        <v>0</v>
      </c>
      <c r="AB20" s="16">
        <f>Tabella2[[#This Row],[Totale positivi]]/Tabella2[[#This Row],[Cumulata]]</f>
        <v>1</v>
      </c>
      <c r="AC20" s="18">
        <f>Tabella2[[#This Row],[Totale positivi]]-X19</f>
        <v>1</v>
      </c>
      <c r="AD20" s="18">
        <f>Tabella2[[#This Row],[Guariti]]-V19</f>
        <v>0</v>
      </c>
      <c r="AE20" s="18">
        <f>Tabella2[[#This Row],[Deceduti]]-W19</f>
        <v>0</v>
      </c>
      <c r="AF20" s="18">
        <f>Tabella2[[#This Row],[Cumulata]]-Y19</f>
        <v>1</v>
      </c>
    </row>
    <row r="21" spans="1:32" x14ac:dyDescent="0.3">
      <c r="A21" s="1"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SUM(Tabella2[[#This Row],[Marche]:[Sardegna]])</f>
        <v>1</v>
      </c>
      <c r="Y21">
        <f>Tabella2[[#This Row],[Guariti]]+Tabella2[[#This Row],[Deceduti]]+Tabella2[[#This Row],[Totale positivi]]</f>
        <v>1</v>
      </c>
      <c r="Z21" s="16">
        <f>Tabella2[[#This Row],[Guariti]]/Tabella2[[#This Row],[Cumulata]]</f>
        <v>0</v>
      </c>
      <c r="AA21" s="16">
        <f>Tabella2[[#This Row],[Deceduti]]/Tabella2[[#This Row],[Cumulata]]</f>
        <v>0</v>
      </c>
      <c r="AB21" s="16">
        <f>Tabella2[[#This Row],[Totale positivi]]/Tabella2[[#This Row],[Cumulata]]</f>
        <v>1</v>
      </c>
      <c r="AC21" s="18">
        <f>Tabella2[[#This Row],[Totale positivi]]-X20</f>
        <v>0</v>
      </c>
      <c r="AD21" s="18">
        <f>Tabella2[[#This Row],[Guariti]]-V20</f>
        <v>0</v>
      </c>
      <c r="AE21" s="18">
        <f>Tabella2[[#This Row],[Deceduti]]-W20</f>
        <v>0</v>
      </c>
      <c r="AF21" s="18">
        <f>Tabella2[[#This Row],[Cumulata]]-Y20</f>
        <v>0</v>
      </c>
    </row>
    <row r="22" spans="1:32" x14ac:dyDescent="0.3">
      <c r="A22" s="1"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SUM(Tabella2[[#This Row],[Marche]:[Sardegna]])</f>
        <v>1</v>
      </c>
      <c r="Y22">
        <f>Tabella2[[#This Row],[Guariti]]+Tabella2[[#This Row],[Deceduti]]+Tabella2[[#This Row],[Totale positivi]]</f>
        <v>1</v>
      </c>
      <c r="Z22" s="16">
        <f>Tabella2[[#This Row],[Guariti]]/Tabella2[[#This Row],[Cumulata]]</f>
        <v>0</v>
      </c>
      <c r="AA22" s="16">
        <f>Tabella2[[#This Row],[Deceduti]]/Tabella2[[#This Row],[Cumulata]]</f>
        <v>0</v>
      </c>
      <c r="AB22" s="16">
        <f>Tabella2[[#This Row],[Totale positivi]]/Tabella2[[#This Row],[Cumulata]]</f>
        <v>1</v>
      </c>
      <c r="AC22" s="18">
        <f>Tabella2[[#This Row],[Totale positivi]]-X21</f>
        <v>0</v>
      </c>
      <c r="AD22" s="18">
        <f>Tabella2[[#This Row],[Guariti]]-V21</f>
        <v>0</v>
      </c>
      <c r="AE22" s="18">
        <f>Tabella2[[#This Row],[Deceduti]]-W21</f>
        <v>0</v>
      </c>
      <c r="AF22" s="18">
        <f>Tabella2[[#This Row],[Cumulata]]-Y21</f>
        <v>0</v>
      </c>
    </row>
    <row r="23" spans="1:32" x14ac:dyDescent="0.3">
      <c r="A23" s="1"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14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SUM(Tabella2[[#This Row],[Marche]:[Sardegna]])</f>
        <v>16</v>
      </c>
      <c r="Y23">
        <f>Tabella2[[#This Row],[Guariti]]+Tabella2[[#This Row],[Deceduti]]+Tabella2[[#This Row],[Totale positivi]]</f>
        <v>16</v>
      </c>
      <c r="Z23" s="16">
        <f>Tabella2[[#This Row],[Guariti]]/Tabella2[[#This Row],[Cumulata]]</f>
        <v>0</v>
      </c>
      <c r="AA23" s="16">
        <f>Tabella2[[#This Row],[Deceduti]]/Tabella2[[#This Row],[Cumulata]]</f>
        <v>0</v>
      </c>
      <c r="AB23" s="16">
        <f>Tabella2[[#This Row],[Totale positivi]]/Tabella2[[#This Row],[Cumulata]]</f>
        <v>1</v>
      </c>
      <c r="AC23" s="18">
        <f>Tabella2[[#This Row],[Totale positivi]]-X22</f>
        <v>15</v>
      </c>
      <c r="AD23" s="18">
        <f>Tabella2[[#This Row],[Guariti]]-V22</f>
        <v>0</v>
      </c>
      <c r="AE23" s="18">
        <f>Tabella2[[#This Row],[Deceduti]]-W22</f>
        <v>0</v>
      </c>
      <c r="AF23" s="18">
        <f>Tabella2[[#This Row],[Cumulata]]-Y22</f>
        <v>15</v>
      </c>
    </row>
    <row r="24" spans="1:32" x14ac:dyDescent="0.3">
      <c r="A24" s="1">
        <v>43883</v>
      </c>
      <c r="B24">
        <v>0</v>
      </c>
      <c r="C24">
        <v>0</v>
      </c>
      <c r="D24">
        <v>1</v>
      </c>
      <c r="E24">
        <v>0</v>
      </c>
      <c r="F24">
        <v>0</v>
      </c>
      <c r="G24">
        <v>54</v>
      </c>
      <c r="H24">
        <v>0</v>
      </c>
      <c r="I24">
        <v>0</v>
      </c>
      <c r="J24">
        <v>17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SUM(Tabella2[[#This Row],[Marche]:[Sardegna]])</f>
        <v>74</v>
      </c>
      <c r="Y24">
        <f>Tabella2[[#This Row],[Guariti]]+Tabella2[[#This Row],[Deceduti]]+Tabella2[[#This Row],[Totale positivi]]</f>
        <v>74</v>
      </c>
      <c r="Z24" s="16">
        <f>Tabella2[[#This Row],[Guariti]]/Tabella2[[#This Row],[Cumulata]]</f>
        <v>0</v>
      </c>
      <c r="AA24" s="16">
        <f>Tabella2[[#This Row],[Deceduti]]/Tabella2[[#This Row],[Cumulata]]</f>
        <v>0</v>
      </c>
      <c r="AB24" s="16">
        <f>Tabella2[[#This Row],[Totale positivi]]/Tabella2[[#This Row],[Cumulata]]</f>
        <v>1</v>
      </c>
      <c r="AC24" s="18">
        <f>Tabella2[[#This Row],[Totale positivi]]-X23</f>
        <v>58</v>
      </c>
      <c r="AD24" s="18">
        <f>Tabella2[[#This Row],[Guariti]]-V23</f>
        <v>0</v>
      </c>
      <c r="AE24" s="18">
        <f>Tabella2[[#This Row],[Deceduti]]-W23</f>
        <v>0</v>
      </c>
      <c r="AF24" s="18">
        <f>Tabella2[[#This Row],[Cumulata]]-Y23</f>
        <v>58</v>
      </c>
    </row>
    <row r="25" spans="1:32" x14ac:dyDescent="0.3">
      <c r="A25" s="1">
        <v>43884</v>
      </c>
      <c r="B25">
        <v>0</v>
      </c>
      <c r="C25">
        <v>0</v>
      </c>
      <c r="D25">
        <v>1</v>
      </c>
      <c r="E25">
        <v>0</v>
      </c>
      <c r="F25">
        <v>0</v>
      </c>
      <c r="G25">
        <v>110</v>
      </c>
      <c r="H25">
        <v>0</v>
      </c>
      <c r="I25">
        <v>0</v>
      </c>
      <c r="J25">
        <v>21</v>
      </c>
      <c r="K25">
        <v>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</v>
      </c>
      <c r="X25">
        <f>SUM(Tabella2[[#This Row],[Marche]:[Sardegna]])</f>
        <v>141</v>
      </c>
      <c r="Y25">
        <f>Tabella2[[#This Row],[Guariti]]+Tabella2[[#This Row],[Deceduti]]+Tabella2[[#This Row],[Totale positivi]]</f>
        <v>144</v>
      </c>
      <c r="Z25" s="16">
        <f>Tabella2[[#This Row],[Guariti]]/Tabella2[[#This Row],[Cumulata]]</f>
        <v>0</v>
      </c>
      <c r="AA25" s="16">
        <f>Tabella2[[#This Row],[Deceduti]]/Tabella2[[#This Row],[Cumulata]]</f>
        <v>2.0833333333333332E-2</v>
      </c>
      <c r="AB25" s="16">
        <f>Tabella2[[#This Row],[Totale positivi]]/Tabella2[[#This Row],[Cumulata]]</f>
        <v>0.97916666666666663</v>
      </c>
      <c r="AC25" s="18">
        <f>Tabella2[[#This Row],[Totale positivi]]-X24</f>
        <v>67</v>
      </c>
      <c r="AD25" s="18">
        <f>Tabella2[[#This Row],[Guariti]]-V24</f>
        <v>0</v>
      </c>
      <c r="AE25" s="18">
        <f>Tabella2[[#This Row],[Deceduti]]-W24</f>
        <v>3</v>
      </c>
      <c r="AF25" s="18">
        <f>Tabella2[[#This Row],[Cumulata]]-Y24</f>
        <v>70</v>
      </c>
    </row>
    <row r="26" spans="1:32" s="24" customFormat="1" x14ac:dyDescent="0.3">
      <c r="A26" s="23">
        <v>43885</v>
      </c>
      <c r="B26" s="24">
        <v>0</v>
      </c>
      <c r="C26" s="24">
        <v>0</v>
      </c>
      <c r="D26" s="24">
        <v>3</v>
      </c>
      <c r="E26" s="24">
        <v>0</v>
      </c>
      <c r="F26" s="24">
        <v>0</v>
      </c>
      <c r="G26" s="24">
        <v>167</v>
      </c>
      <c r="H26" s="24">
        <v>0</v>
      </c>
      <c r="I26" s="24">
        <v>0</v>
      </c>
      <c r="J26" s="24">
        <v>32</v>
      </c>
      <c r="K26" s="24">
        <v>18</v>
      </c>
      <c r="L26" s="24">
        <v>0</v>
      </c>
      <c r="M26" s="24">
        <v>1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0">
        <f>'Dati GitHub protezione civile'!J2</f>
        <v>1</v>
      </c>
      <c r="W26" s="21">
        <f>'Dati GitHub protezione civile'!K2</f>
        <v>7</v>
      </c>
      <c r="X26" s="24">
        <f>SUM(Tabella2[[#This Row],[Marche]:[Sardegna]])</f>
        <v>221</v>
      </c>
      <c r="Y26" s="24">
        <f>Tabella2[[#This Row],[Guariti]]+Tabella2[[#This Row],[Deceduti]]+Tabella2[[#This Row],[Totale positivi]]</f>
        <v>229</v>
      </c>
      <c r="Z26" s="25">
        <f>Tabella2[[#This Row],[Guariti]]/Tabella2[[#This Row],[Cumulata]]</f>
        <v>4.3668122270742356E-3</v>
      </c>
      <c r="AA26" s="25">
        <f>Tabella2[[#This Row],[Deceduti]]/Tabella2[[#This Row],[Cumulata]]</f>
        <v>3.0567685589519649E-2</v>
      </c>
      <c r="AB26" s="25">
        <f>Tabella2[[#This Row],[Totale positivi]]/Tabella2[[#This Row],[Cumulata]]</f>
        <v>0.96506550218340614</v>
      </c>
      <c r="AC26" s="26">
        <f>Tabella2[[#This Row],[Totale positivi]]-X25</f>
        <v>80</v>
      </c>
      <c r="AD26" s="26">
        <f>Tabella2[[#This Row],[Guariti]]-V25</f>
        <v>1</v>
      </c>
      <c r="AE26" s="26">
        <f>Tabella2[[#This Row],[Deceduti]]-W25</f>
        <v>4</v>
      </c>
      <c r="AF26" s="26">
        <f>Tabella2[[#This Row],[Cumulata]]-Y25</f>
        <v>85</v>
      </c>
    </row>
    <row r="27" spans="1:32" x14ac:dyDescent="0.3">
      <c r="A27" s="1">
        <v>43886</v>
      </c>
      <c r="B27">
        <v>0</v>
      </c>
      <c r="C27">
        <v>0</v>
      </c>
      <c r="D27">
        <v>3</v>
      </c>
      <c r="E27">
        <v>0</v>
      </c>
      <c r="F27">
        <v>1</v>
      </c>
      <c r="G27">
        <v>240</v>
      </c>
      <c r="H27">
        <v>1</v>
      </c>
      <c r="I27">
        <v>0</v>
      </c>
      <c r="J27">
        <v>43</v>
      </c>
      <c r="K27">
        <v>26</v>
      </c>
      <c r="L27">
        <v>2</v>
      </c>
      <c r="M27">
        <v>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</v>
      </c>
      <c r="U27">
        <v>0</v>
      </c>
      <c r="V27" s="20">
        <f>'Dati GitHub protezione civile'!J3</f>
        <v>1</v>
      </c>
      <c r="W27" s="21">
        <f>'Dati GitHub protezione civile'!K3</f>
        <v>10</v>
      </c>
      <c r="X27">
        <f>SUM(Tabella2[[#This Row],[Marche]:[Sardegna]])</f>
        <v>322</v>
      </c>
      <c r="Y27">
        <f>Tabella2[[#This Row],[Guariti]]+Tabella2[[#This Row],[Deceduti]]+Tabella2[[#This Row],[Totale positivi]]</f>
        <v>333</v>
      </c>
      <c r="Z27" s="16">
        <f>Tabella2[[#This Row],[Guariti]]/Tabella2[[#This Row],[Cumulata]]</f>
        <v>3.003003003003003E-3</v>
      </c>
      <c r="AA27" s="16">
        <f>Tabella2[[#This Row],[Deceduti]]/Tabella2[[#This Row],[Cumulata]]</f>
        <v>3.003003003003003E-2</v>
      </c>
      <c r="AB27" s="16">
        <f>Tabella2[[#This Row],[Totale positivi]]/Tabella2[[#This Row],[Cumulata]]</f>
        <v>0.96696696696696693</v>
      </c>
      <c r="AC27" s="18">
        <f>Tabella2[[#This Row],[Totale positivi]]-X26</f>
        <v>101</v>
      </c>
      <c r="AD27" s="18">
        <f>Tabella2[[#This Row],[Guariti]]-V26</f>
        <v>0</v>
      </c>
      <c r="AE27" s="18">
        <f>Tabella2[[#This Row],[Deceduti]]-W26</f>
        <v>3</v>
      </c>
      <c r="AF27" s="18">
        <f>Tabella2[[#This Row],[Cumulata]]-Y26</f>
        <v>104</v>
      </c>
    </row>
    <row r="28" spans="1:32" x14ac:dyDescent="0.3">
      <c r="A28" s="1">
        <v>43887</v>
      </c>
      <c r="B28">
        <v>1</v>
      </c>
      <c r="C28">
        <v>0</v>
      </c>
      <c r="D28">
        <v>3</v>
      </c>
      <c r="E28">
        <v>0</v>
      </c>
      <c r="F28">
        <v>11</v>
      </c>
      <c r="G28">
        <v>258</v>
      </c>
      <c r="H28">
        <v>1</v>
      </c>
      <c r="I28">
        <v>0</v>
      </c>
      <c r="J28">
        <v>71</v>
      </c>
      <c r="K28">
        <v>47</v>
      </c>
      <c r="L28">
        <v>2</v>
      </c>
      <c r="M28">
        <v>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</v>
      </c>
      <c r="U28">
        <v>0</v>
      </c>
      <c r="V28" s="20">
        <f>'Dati GitHub protezione civile'!J4</f>
        <v>3</v>
      </c>
      <c r="W28" s="21">
        <f>'Dati GitHub protezione civile'!K4</f>
        <v>12</v>
      </c>
      <c r="X28">
        <f>SUM(Tabella2[[#This Row],[Marche]:[Sardegna]])</f>
        <v>400</v>
      </c>
      <c r="Y28">
        <f>Tabella2[[#This Row],[Guariti]]+Tabella2[[#This Row],[Deceduti]]+Tabella2[[#This Row],[Totale positivi]]</f>
        <v>415</v>
      </c>
      <c r="Z28" s="16">
        <f>Tabella2[[#This Row],[Guariti]]/Tabella2[[#This Row],[Cumulata]]</f>
        <v>7.2289156626506026E-3</v>
      </c>
      <c r="AA28" s="16">
        <f>Tabella2[[#This Row],[Deceduti]]/Tabella2[[#This Row],[Cumulata]]</f>
        <v>2.891566265060241E-2</v>
      </c>
      <c r="AB28" s="16">
        <f>Tabella2[[#This Row],[Totale positivi]]/Tabella2[[#This Row],[Cumulata]]</f>
        <v>0.96385542168674698</v>
      </c>
      <c r="AC28" s="18">
        <f>Tabella2[[#This Row],[Totale positivi]]-X27</f>
        <v>78</v>
      </c>
      <c r="AD28" s="18">
        <f>Tabella2[[#This Row],[Guariti]]-V27</f>
        <v>2</v>
      </c>
      <c r="AE28" s="18">
        <f>Tabella2[[#This Row],[Deceduti]]-W27</f>
        <v>2</v>
      </c>
      <c r="AF28" s="18">
        <f>Tabella2[[#This Row],[Cumulata]]-Y27</f>
        <v>82</v>
      </c>
    </row>
    <row r="29" spans="1:32" x14ac:dyDescent="0.3">
      <c r="A29" s="1">
        <v>43888</v>
      </c>
      <c r="B29">
        <v>3</v>
      </c>
      <c r="C29">
        <v>0</v>
      </c>
      <c r="D29">
        <v>2</v>
      </c>
      <c r="E29">
        <v>0</v>
      </c>
      <c r="F29">
        <v>19</v>
      </c>
      <c r="G29">
        <v>403</v>
      </c>
      <c r="H29">
        <v>1</v>
      </c>
      <c r="I29">
        <v>0</v>
      </c>
      <c r="J29">
        <v>111</v>
      </c>
      <c r="K29">
        <v>97</v>
      </c>
      <c r="L29">
        <v>2</v>
      </c>
      <c r="M29">
        <v>3</v>
      </c>
      <c r="N29">
        <v>1</v>
      </c>
      <c r="O29">
        <v>0</v>
      </c>
      <c r="P29">
        <v>1</v>
      </c>
      <c r="Q29">
        <v>3</v>
      </c>
      <c r="R29">
        <v>0</v>
      </c>
      <c r="S29">
        <v>0</v>
      </c>
      <c r="T29">
        <v>4</v>
      </c>
      <c r="U29">
        <v>0</v>
      </c>
      <c r="V29" s="20">
        <f>'Dati GitHub protezione civile'!J5</f>
        <v>45</v>
      </c>
      <c r="W29" s="21">
        <f>'Dati GitHub protezione civile'!K5</f>
        <v>17</v>
      </c>
      <c r="X29">
        <f>SUM(Tabella2[[#This Row],[Marche]:[Sardegna]])</f>
        <v>650</v>
      </c>
      <c r="Y29">
        <f>Tabella2[[#This Row],[Guariti]]+Tabella2[[#This Row],[Deceduti]]+Tabella2[[#This Row],[Totale positivi]]</f>
        <v>712</v>
      </c>
      <c r="Z29" s="16">
        <f>Tabella2[[#This Row],[Guariti]]/Tabella2[[#This Row],[Cumulata]]</f>
        <v>6.3202247191011238E-2</v>
      </c>
      <c r="AA29" s="16">
        <f>Tabella2[[#This Row],[Deceduti]]/Tabella2[[#This Row],[Cumulata]]</f>
        <v>2.3876404494382022E-2</v>
      </c>
      <c r="AB29" s="16">
        <f>Tabella2[[#This Row],[Totale positivi]]/Tabella2[[#This Row],[Cumulata]]</f>
        <v>0.9129213483146067</v>
      </c>
      <c r="AC29" s="18">
        <f>Tabella2[[#This Row],[Totale positivi]]-X28</f>
        <v>250</v>
      </c>
      <c r="AD29" s="18">
        <f>Tabella2[[#This Row],[Guariti]]-V28</f>
        <v>42</v>
      </c>
      <c r="AE29" s="18">
        <f>Tabella2[[#This Row],[Deceduti]]-W28</f>
        <v>5</v>
      </c>
      <c r="AF29" s="18">
        <f>Tabella2[[#This Row],[Cumulata]]-Y28</f>
        <v>297</v>
      </c>
    </row>
    <row r="30" spans="1:32" x14ac:dyDescent="0.3">
      <c r="A30" s="1">
        <v>43889</v>
      </c>
      <c r="B30">
        <v>6</v>
      </c>
      <c r="C30">
        <v>0</v>
      </c>
      <c r="D30">
        <v>11</v>
      </c>
      <c r="E30">
        <v>0</v>
      </c>
      <c r="F30">
        <v>19</v>
      </c>
      <c r="G30">
        <v>531</v>
      </c>
      <c r="H30">
        <v>1</v>
      </c>
      <c r="I30">
        <v>0</v>
      </c>
      <c r="J30">
        <v>151</v>
      </c>
      <c r="K30">
        <v>145</v>
      </c>
      <c r="L30">
        <v>8</v>
      </c>
      <c r="M30">
        <v>3</v>
      </c>
      <c r="N30">
        <v>1</v>
      </c>
      <c r="O30">
        <v>0</v>
      </c>
      <c r="P30">
        <v>3</v>
      </c>
      <c r="Q30">
        <v>4</v>
      </c>
      <c r="R30">
        <v>0</v>
      </c>
      <c r="S30">
        <v>1</v>
      </c>
      <c r="T30">
        <v>4</v>
      </c>
      <c r="U30">
        <v>0</v>
      </c>
      <c r="V30" s="20">
        <f>'Dati GitHub protezione civile'!J6</f>
        <v>46</v>
      </c>
      <c r="W30" s="21">
        <f>'Dati GitHub protezione civile'!K6</f>
        <v>21</v>
      </c>
      <c r="X30">
        <f>SUM(Tabella2[[#This Row],[Marche]:[Sardegna]])</f>
        <v>888</v>
      </c>
      <c r="Y30">
        <f>Tabella2[[#This Row],[Guariti]]+Tabella2[[#This Row],[Deceduti]]+Tabella2[[#This Row],[Totale positivi]]</f>
        <v>955</v>
      </c>
      <c r="Z30" s="16">
        <f>Tabella2[[#This Row],[Guariti]]/Tabella2[[#This Row],[Cumulata]]</f>
        <v>4.8167539267015703E-2</v>
      </c>
      <c r="AA30" s="16">
        <f>Tabella2[[#This Row],[Deceduti]]/Tabella2[[#This Row],[Cumulata]]</f>
        <v>2.1989528795811519E-2</v>
      </c>
      <c r="AB30" s="16">
        <f>Tabella2[[#This Row],[Totale positivi]]/Tabella2[[#This Row],[Cumulata]]</f>
        <v>0.92984293193717282</v>
      </c>
      <c r="AC30" s="18">
        <f>Tabella2[[#This Row],[Totale positivi]]-X29</f>
        <v>238</v>
      </c>
      <c r="AD30" s="18">
        <f>Tabella2[[#This Row],[Guariti]]-V29</f>
        <v>1</v>
      </c>
      <c r="AE30" s="18">
        <f>Tabella2[[#This Row],[Deceduti]]-W29</f>
        <v>4</v>
      </c>
      <c r="AF30" s="18">
        <f>Tabella2[[#This Row],[Cumulata]]-Y29</f>
        <v>243</v>
      </c>
    </row>
    <row r="31" spans="1:32" x14ac:dyDescent="0.3">
      <c r="A31" s="1">
        <v>43890</v>
      </c>
      <c r="B31">
        <v>11</v>
      </c>
      <c r="C31">
        <v>0</v>
      </c>
      <c r="D31">
        <v>11</v>
      </c>
      <c r="E31">
        <v>0</v>
      </c>
      <c r="F31">
        <v>42</v>
      </c>
      <c r="G31">
        <v>615</v>
      </c>
      <c r="H31">
        <v>1</v>
      </c>
      <c r="I31">
        <v>0</v>
      </c>
      <c r="J31">
        <v>191</v>
      </c>
      <c r="K31">
        <v>217</v>
      </c>
      <c r="L31">
        <v>11</v>
      </c>
      <c r="M31">
        <v>6</v>
      </c>
      <c r="N31">
        <v>2</v>
      </c>
      <c r="O31">
        <v>0</v>
      </c>
      <c r="P31">
        <v>3</v>
      </c>
      <c r="Q31">
        <v>13</v>
      </c>
      <c r="R31">
        <v>0</v>
      </c>
      <c r="S31">
        <v>1</v>
      </c>
      <c r="T31">
        <v>4</v>
      </c>
      <c r="U31">
        <v>0</v>
      </c>
      <c r="V31" s="20">
        <f>'Dati GitHub protezione civile'!J7</f>
        <v>50</v>
      </c>
      <c r="W31" s="21">
        <f>'Dati GitHub protezione civile'!K7</f>
        <v>29</v>
      </c>
      <c r="X31">
        <f>SUM(Tabella2[[#This Row],[Marche]:[Sardegna]])</f>
        <v>1128</v>
      </c>
      <c r="Y31">
        <f>Tabella2[[#This Row],[Guariti]]+Tabella2[[#This Row],[Deceduti]]+Tabella2[[#This Row],[Totale positivi]]</f>
        <v>1207</v>
      </c>
      <c r="Z31" s="16">
        <f>Tabella2[[#This Row],[Guariti]]/Tabella2[[#This Row],[Cumulata]]</f>
        <v>4.1425020712510356E-2</v>
      </c>
      <c r="AA31" s="16">
        <f>Tabella2[[#This Row],[Deceduti]]/Tabella2[[#This Row],[Cumulata]]</f>
        <v>2.4026512013256007E-2</v>
      </c>
      <c r="AB31" s="16">
        <f>Tabella2[[#This Row],[Totale positivi]]/Tabella2[[#This Row],[Cumulata]]</f>
        <v>0.93454846727423369</v>
      </c>
      <c r="AC31" s="18">
        <f>Tabella2[[#This Row],[Totale positivi]]-X30</f>
        <v>240</v>
      </c>
      <c r="AD31" s="18">
        <f>Tabella2[[#This Row],[Guariti]]-V30</f>
        <v>4</v>
      </c>
      <c r="AE31" s="18">
        <f>Tabella2[[#This Row],[Deceduti]]-W30</f>
        <v>8</v>
      </c>
      <c r="AF31" s="18">
        <f>Tabella2[[#This Row],[Cumulata]]-Y30</f>
        <v>252</v>
      </c>
    </row>
    <row r="32" spans="1:32" x14ac:dyDescent="0.3">
      <c r="A32" s="1">
        <v>43891</v>
      </c>
      <c r="B32">
        <v>25</v>
      </c>
      <c r="C32">
        <v>2</v>
      </c>
      <c r="D32">
        <v>49</v>
      </c>
      <c r="E32">
        <v>0</v>
      </c>
      <c r="F32">
        <v>25</v>
      </c>
      <c r="G32">
        <v>984</v>
      </c>
      <c r="H32">
        <v>1</v>
      </c>
      <c r="I32">
        <v>6</v>
      </c>
      <c r="J32">
        <v>263</v>
      </c>
      <c r="K32">
        <v>285</v>
      </c>
      <c r="L32">
        <v>13</v>
      </c>
      <c r="M32">
        <v>6</v>
      </c>
      <c r="N32">
        <v>5</v>
      </c>
      <c r="O32">
        <v>0</v>
      </c>
      <c r="P32">
        <v>3</v>
      </c>
      <c r="Q32">
        <v>17</v>
      </c>
      <c r="R32">
        <v>0</v>
      </c>
      <c r="S32">
        <v>1</v>
      </c>
      <c r="T32">
        <v>9</v>
      </c>
      <c r="U32">
        <v>0</v>
      </c>
      <c r="V32" s="20">
        <f>'Dati GitHub protezione civile'!J8</f>
        <v>83</v>
      </c>
      <c r="W32" s="21">
        <f>'Dati GitHub protezione civile'!K8</f>
        <v>34</v>
      </c>
      <c r="X32">
        <f>SUM(Tabella2[[#This Row],[Marche]:[Sardegna]])</f>
        <v>1694</v>
      </c>
      <c r="Y32">
        <f>Tabella2[[#This Row],[Guariti]]+Tabella2[[#This Row],[Deceduti]]+Tabella2[[#This Row],[Totale positivi]]</f>
        <v>1811</v>
      </c>
      <c r="Z32" s="16">
        <f>Tabella2[[#This Row],[Guariti]]/Tabella2[[#This Row],[Cumulata]]</f>
        <v>4.5831032578685808E-2</v>
      </c>
      <c r="AA32" s="16">
        <f>Tabella2[[#This Row],[Deceduti]]/Tabella2[[#This Row],[Cumulata]]</f>
        <v>1.8774157923799006E-2</v>
      </c>
      <c r="AB32" s="16">
        <f>Tabella2[[#This Row],[Totale positivi]]/Tabella2[[#This Row],[Cumulata]]</f>
        <v>0.93539480949751519</v>
      </c>
      <c r="AC32" s="18">
        <f>Tabella2[[#This Row],[Totale positivi]]-X31</f>
        <v>566</v>
      </c>
      <c r="AD32" s="18">
        <f>Tabella2[[#This Row],[Guariti]]-V31</f>
        <v>33</v>
      </c>
      <c r="AE32" s="18">
        <f>Tabella2[[#This Row],[Deceduti]]-W31</f>
        <v>5</v>
      </c>
      <c r="AF32" s="18">
        <f>Tabella2[[#This Row],[Cumulata]]-Y31</f>
        <v>604</v>
      </c>
    </row>
    <row r="33" spans="1:32" x14ac:dyDescent="0.3">
      <c r="A33" s="1">
        <v>43892</v>
      </c>
      <c r="B33">
        <v>25</v>
      </c>
      <c r="C33">
        <v>2</v>
      </c>
      <c r="D33">
        <v>49</v>
      </c>
      <c r="E33">
        <v>0</v>
      </c>
      <c r="F33">
        <v>25</v>
      </c>
      <c r="G33">
        <v>984</v>
      </c>
      <c r="H33">
        <v>1</v>
      </c>
      <c r="I33">
        <v>6</v>
      </c>
      <c r="J33">
        <v>263</v>
      </c>
      <c r="K33">
        <v>285</v>
      </c>
      <c r="L33">
        <v>13</v>
      </c>
      <c r="M33">
        <v>6</v>
      </c>
      <c r="N33">
        <v>5</v>
      </c>
      <c r="O33">
        <v>0</v>
      </c>
      <c r="P33">
        <v>3</v>
      </c>
      <c r="Q33">
        <v>17</v>
      </c>
      <c r="R33">
        <v>0</v>
      </c>
      <c r="S33">
        <v>1</v>
      </c>
      <c r="T33">
        <v>9</v>
      </c>
      <c r="U33">
        <v>0</v>
      </c>
      <c r="V33" s="20">
        <f>'Dati GitHub protezione civile'!J9</f>
        <v>149</v>
      </c>
      <c r="W33" s="21">
        <f>'Dati GitHub protezione civile'!K9</f>
        <v>52</v>
      </c>
      <c r="X33">
        <f>SUM(Tabella2[[#This Row],[Marche]:[Sardegna]])</f>
        <v>1694</v>
      </c>
      <c r="Y33">
        <f>Tabella2[[#This Row],[Guariti]]+Tabella2[[#This Row],[Deceduti]]+Tabella2[[#This Row],[Totale positivi]]</f>
        <v>1895</v>
      </c>
      <c r="Z33" s="16">
        <f>Tabella2[[#This Row],[Guariti]]/Tabella2[[#This Row],[Cumulata]]</f>
        <v>7.8627968337730877E-2</v>
      </c>
      <c r="AA33" s="16">
        <f>Tabella2[[#This Row],[Deceduti]]/Tabella2[[#This Row],[Cumulata]]</f>
        <v>2.7440633245382585E-2</v>
      </c>
      <c r="AB33" s="16">
        <f>Tabella2[[#This Row],[Totale positivi]]/Tabella2[[#This Row],[Cumulata]]</f>
        <v>0.89393139841688651</v>
      </c>
      <c r="AC33" s="18">
        <f>Tabella2[[#This Row],[Totale positivi]]-X32</f>
        <v>0</v>
      </c>
      <c r="AD33" s="18">
        <f>Tabella2[[#This Row],[Guariti]]-V32</f>
        <v>66</v>
      </c>
      <c r="AE33" s="18">
        <f>Tabella2[[#This Row],[Deceduti]]-W32</f>
        <v>18</v>
      </c>
      <c r="AF33" s="18">
        <f>Tabella2[[#This Row],[Cumulata]]-Y32</f>
        <v>84</v>
      </c>
    </row>
    <row r="34" spans="1:32" x14ac:dyDescent="0.3">
      <c r="A34" s="1">
        <v>43893</v>
      </c>
      <c r="B34">
        <v>59</v>
      </c>
      <c r="C34">
        <v>8</v>
      </c>
      <c r="D34">
        <v>56</v>
      </c>
      <c r="E34">
        <v>0</v>
      </c>
      <c r="F34">
        <v>19</v>
      </c>
      <c r="G34">
        <v>1326</v>
      </c>
      <c r="H34">
        <v>5</v>
      </c>
      <c r="I34">
        <v>13</v>
      </c>
      <c r="J34">
        <v>297</v>
      </c>
      <c r="K34">
        <v>398</v>
      </c>
      <c r="L34">
        <v>18</v>
      </c>
      <c r="M34">
        <v>11</v>
      </c>
      <c r="N34">
        <v>6</v>
      </c>
      <c r="O34">
        <v>3</v>
      </c>
      <c r="P34">
        <v>6</v>
      </c>
      <c r="Q34">
        <v>30</v>
      </c>
      <c r="R34">
        <v>1</v>
      </c>
      <c r="S34">
        <v>1</v>
      </c>
      <c r="T34">
        <v>5</v>
      </c>
      <c r="U34">
        <v>1</v>
      </c>
      <c r="V34" s="20">
        <f>'Dati GitHub protezione civile'!J10</f>
        <v>160</v>
      </c>
      <c r="W34" s="21">
        <f>'Dati GitHub protezione civile'!K10</f>
        <v>79</v>
      </c>
      <c r="X34">
        <f>SUM(Tabella2[[#This Row],[Marche]:[Sardegna]])</f>
        <v>2263</v>
      </c>
      <c r="Y34">
        <f>Tabella2[[#This Row],[Guariti]]+Tabella2[[#This Row],[Deceduti]]+Tabella2[[#This Row],[Totale positivi]]</f>
        <v>2502</v>
      </c>
      <c r="Z34" s="16">
        <f>Tabella2[[#This Row],[Guariti]]/Tabella2[[#This Row],[Cumulata]]</f>
        <v>6.3948840927258194E-2</v>
      </c>
      <c r="AA34" s="16">
        <f>Tabella2[[#This Row],[Deceduti]]/Tabella2[[#This Row],[Cumulata]]</f>
        <v>3.1574740207833733E-2</v>
      </c>
      <c r="AB34" s="16">
        <f>Tabella2[[#This Row],[Totale positivi]]/Tabella2[[#This Row],[Cumulata]]</f>
        <v>0.90447641886490804</v>
      </c>
      <c r="AC34" s="18">
        <f>Tabella2[[#This Row],[Totale positivi]]-X33</f>
        <v>569</v>
      </c>
      <c r="AD34" s="18">
        <f>Tabella2[[#This Row],[Guariti]]-V33</f>
        <v>11</v>
      </c>
      <c r="AE34" s="18">
        <f>Tabella2[[#This Row],[Deceduti]]-W33</f>
        <v>27</v>
      </c>
      <c r="AF34" s="18">
        <f>Tabella2[[#This Row],[Cumulata]]-Y33</f>
        <v>607</v>
      </c>
    </row>
    <row r="35" spans="1:32" x14ac:dyDescent="0.3">
      <c r="A35" s="1">
        <v>43894</v>
      </c>
      <c r="B35">
        <v>80</v>
      </c>
      <c r="C35">
        <v>9</v>
      </c>
      <c r="D35">
        <v>82</v>
      </c>
      <c r="E35">
        <v>0</v>
      </c>
      <c r="F35">
        <v>21</v>
      </c>
      <c r="G35">
        <v>1497</v>
      </c>
      <c r="H35">
        <v>6</v>
      </c>
      <c r="I35">
        <v>18</v>
      </c>
      <c r="J35">
        <v>345</v>
      </c>
      <c r="K35">
        <v>516</v>
      </c>
      <c r="L35">
        <v>37</v>
      </c>
      <c r="M35">
        <v>27</v>
      </c>
      <c r="N35">
        <v>7</v>
      </c>
      <c r="O35">
        <v>3</v>
      </c>
      <c r="P35">
        <v>7</v>
      </c>
      <c r="Q35">
        <v>31</v>
      </c>
      <c r="R35">
        <v>1</v>
      </c>
      <c r="S35">
        <v>1</v>
      </c>
      <c r="T35">
        <v>16</v>
      </c>
      <c r="U35">
        <v>2</v>
      </c>
      <c r="V35" s="20">
        <f>'Dati GitHub protezione civile'!J11</f>
        <v>276</v>
      </c>
      <c r="W35" s="21">
        <f>'Dati GitHub protezione civile'!K11</f>
        <v>107</v>
      </c>
      <c r="X35">
        <f>SUM(Tabella2[[#This Row],[Marche]:[Sardegna]])</f>
        <v>2706</v>
      </c>
      <c r="Y35">
        <f>Tabella2[[#This Row],[Guariti]]+Tabella2[[#This Row],[Deceduti]]+Tabella2[[#This Row],[Totale positivi]]</f>
        <v>3089</v>
      </c>
      <c r="Z35" s="16">
        <f>Tabella2[[#This Row],[Guariti]]/Tabella2[[#This Row],[Cumulata]]</f>
        <v>8.9349303981871159E-2</v>
      </c>
      <c r="AA35" s="16">
        <f>Tabella2[[#This Row],[Deceduti]]/Tabella2[[#This Row],[Cumulata]]</f>
        <v>3.463904176108773E-2</v>
      </c>
      <c r="AB35" s="16">
        <f>Tabella2[[#This Row],[Totale positivi]]/Tabella2[[#This Row],[Cumulata]]</f>
        <v>0.87601165425704108</v>
      </c>
      <c r="AC35" s="18">
        <f>Tabella2[[#This Row],[Totale positivi]]-X34</f>
        <v>443</v>
      </c>
      <c r="AD35" s="18">
        <f>Tabella2[[#This Row],[Guariti]]-V34</f>
        <v>116</v>
      </c>
      <c r="AE35" s="18">
        <f>Tabella2[[#This Row],[Deceduti]]-W34</f>
        <v>28</v>
      </c>
      <c r="AF35" s="18">
        <f>Tabella2[[#This Row],[Cumulata]]-Y34</f>
        <v>587</v>
      </c>
    </row>
    <row r="36" spans="1:32" x14ac:dyDescent="0.3">
      <c r="A36" s="1">
        <v>43895</v>
      </c>
      <c r="B36">
        <v>120</v>
      </c>
      <c r="C36">
        <v>9</v>
      </c>
      <c r="D36">
        <v>106</v>
      </c>
      <c r="E36">
        <v>2</v>
      </c>
      <c r="F36">
        <v>21</v>
      </c>
      <c r="G36">
        <v>1777</v>
      </c>
      <c r="H36">
        <v>8</v>
      </c>
      <c r="I36">
        <v>21</v>
      </c>
      <c r="J36">
        <v>380</v>
      </c>
      <c r="K36">
        <v>658</v>
      </c>
      <c r="L36">
        <v>60</v>
      </c>
      <c r="M36">
        <v>41</v>
      </c>
      <c r="N36">
        <v>8</v>
      </c>
      <c r="O36">
        <v>7</v>
      </c>
      <c r="P36">
        <v>12</v>
      </c>
      <c r="Q36">
        <v>45</v>
      </c>
      <c r="R36">
        <v>1</v>
      </c>
      <c r="S36">
        <v>2</v>
      </c>
      <c r="T36">
        <v>16</v>
      </c>
      <c r="U36">
        <v>2</v>
      </c>
      <c r="V36" s="20">
        <f>'Dati GitHub protezione civile'!J12</f>
        <v>414</v>
      </c>
      <c r="W36" s="21">
        <f>'Dati GitHub protezione civile'!K12</f>
        <v>148</v>
      </c>
      <c r="X36">
        <f>SUM(Tabella2[[#This Row],[Marche]:[Sardegna]])</f>
        <v>3296</v>
      </c>
      <c r="Y36">
        <f>Tabella2[[#This Row],[Guariti]]+Tabella2[[#This Row],[Deceduti]]+Tabella2[[#This Row],[Totale positivi]]</f>
        <v>3858</v>
      </c>
      <c r="Z36" s="16">
        <f>Tabella2[[#This Row],[Guariti]]/Tabella2[[#This Row],[Cumulata]]</f>
        <v>0.10730948678071539</v>
      </c>
      <c r="AA36" s="16">
        <f>Tabella2[[#This Row],[Deceduti]]/Tabella2[[#This Row],[Cumulata]]</f>
        <v>3.8361845515811302E-2</v>
      </c>
      <c r="AB36" s="16">
        <f>Tabella2[[#This Row],[Totale positivi]]/Tabella2[[#This Row],[Cumulata]]</f>
        <v>0.85432866770347327</v>
      </c>
      <c r="AC36" s="18">
        <f>Tabella2[[#This Row],[Totale positivi]]-X35</f>
        <v>590</v>
      </c>
      <c r="AD36" s="18">
        <f>Tabella2[[#This Row],[Guariti]]-V35</f>
        <v>138</v>
      </c>
      <c r="AE36" s="18">
        <f>Tabella2[[#This Row],[Deceduti]]-W35</f>
        <v>41</v>
      </c>
      <c r="AF36" s="18">
        <f>Tabella2[[#This Row],[Cumulata]]-Y35</f>
        <v>769</v>
      </c>
    </row>
    <row r="37" spans="1:32" x14ac:dyDescent="0.3">
      <c r="A37" s="1">
        <v>43896</v>
      </c>
      <c r="B37">
        <v>155</v>
      </c>
      <c r="C37">
        <v>16</v>
      </c>
      <c r="D37">
        <v>139</v>
      </c>
      <c r="E37">
        <v>7</v>
      </c>
      <c r="F37">
        <v>24</v>
      </c>
      <c r="G37">
        <v>2008</v>
      </c>
      <c r="H37">
        <v>14</v>
      </c>
      <c r="I37">
        <v>28</v>
      </c>
      <c r="J37">
        <v>454</v>
      </c>
      <c r="K37">
        <v>816</v>
      </c>
      <c r="L37">
        <v>78</v>
      </c>
      <c r="M37">
        <v>50</v>
      </c>
      <c r="N37">
        <v>9</v>
      </c>
      <c r="O37">
        <v>12</v>
      </c>
      <c r="P37">
        <v>15</v>
      </c>
      <c r="Q37">
        <v>57</v>
      </c>
      <c r="R37">
        <v>3</v>
      </c>
      <c r="S37">
        <v>4</v>
      </c>
      <c r="T37">
        <v>22</v>
      </c>
      <c r="U37">
        <v>5</v>
      </c>
      <c r="V37" s="20">
        <f>'Dati GitHub protezione civile'!J13</f>
        <v>523</v>
      </c>
      <c r="W37" s="21">
        <f>'Dati GitHub protezione civile'!K13</f>
        <v>197</v>
      </c>
      <c r="X37">
        <f>SUM(Tabella2[[#This Row],[Marche]:[Sardegna]])</f>
        <v>3916</v>
      </c>
      <c r="Y37">
        <f>Tabella2[[#This Row],[Guariti]]+Tabella2[[#This Row],[Deceduti]]+Tabella2[[#This Row],[Totale positivi]]</f>
        <v>4636</v>
      </c>
      <c r="Z37" s="16">
        <f>Tabella2[[#This Row],[Guariti]]/Tabella2[[#This Row],[Cumulata]]</f>
        <v>0.11281276962899051</v>
      </c>
      <c r="AA37" s="16">
        <f>Tabella2[[#This Row],[Deceduti]]/Tabella2[[#This Row],[Cumulata]]</f>
        <v>4.2493528904227786E-2</v>
      </c>
      <c r="AB37" s="16">
        <f>Tabella2[[#This Row],[Totale positivi]]/Tabella2[[#This Row],[Cumulata]]</f>
        <v>0.84469370146678169</v>
      </c>
      <c r="AC37" s="18">
        <f>Tabella2[[#This Row],[Totale positivi]]-X36</f>
        <v>620</v>
      </c>
      <c r="AD37" s="18">
        <f>Tabella2[[#This Row],[Guariti]]-V36</f>
        <v>109</v>
      </c>
      <c r="AE37" s="18">
        <f>Tabella2[[#This Row],[Deceduti]]-W36</f>
        <v>49</v>
      </c>
      <c r="AF37" s="18">
        <f>Tabella2[[#This Row],[Cumulata]]-Y36</f>
        <v>778</v>
      </c>
    </row>
    <row r="38" spans="1:32" x14ac:dyDescent="0.3">
      <c r="A38" s="1">
        <v>43897</v>
      </c>
      <c r="B38">
        <v>201</v>
      </c>
      <c r="C38">
        <v>24</v>
      </c>
      <c r="D38">
        <v>202</v>
      </c>
      <c r="E38">
        <v>8</v>
      </c>
      <c r="F38">
        <v>42</v>
      </c>
      <c r="G38">
        <v>2742</v>
      </c>
      <c r="H38">
        <v>23</v>
      </c>
      <c r="I38">
        <v>39</v>
      </c>
      <c r="J38">
        <v>505</v>
      </c>
      <c r="K38">
        <v>937</v>
      </c>
      <c r="L38">
        <v>112</v>
      </c>
      <c r="M38">
        <v>72</v>
      </c>
      <c r="N38">
        <v>11</v>
      </c>
      <c r="O38">
        <v>14</v>
      </c>
      <c r="P38">
        <v>23</v>
      </c>
      <c r="Q38">
        <v>61</v>
      </c>
      <c r="R38">
        <v>3</v>
      </c>
      <c r="S38">
        <v>4</v>
      </c>
      <c r="T38">
        <v>33</v>
      </c>
      <c r="U38">
        <v>5</v>
      </c>
      <c r="V38" s="20">
        <f>'Dati GitHub protezione civile'!J14</f>
        <v>589</v>
      </c>
      <c r="W38" s="21">
        <f>'Dati GitHub protezione civile'!K14</f>
        <v>233</v>
      </c>
      <c r="X38">
        <f>SUM(Tabella2[[#This Row],[Marche]:[Sardegna]])</f>
        <v>5061</v>
      </c>
      <c r="Y38">
        <f>Tabella2[[#This Row],[Guariti]]+Tabella2[[#This Row],[Deceduti]]+Tabella2[[#This Row],[Totale positivi]]</f>
        <v>5883</v>
      </c>
      <c r="Z38" s="16">
        <f>Tabella2[[#This Row],[Guariti]]/Tabella2[[#This Row],[Cumulata]]</f>
        <v>0.10011898691143974</v>
      </c>
      <c r="AA38" s="16">
        <f>Tabella2[[#This Row],[Deceduti]]/Tabella2[[#This Row],[Cumulata]]</f>
        <v>3.9605643379228284E-2</v>
      </c>
      <c r="AB38" s="16">
        <f>Tabella2[[#This Row],[Totale positivi]]/Tabella2[[#This Row],[Cumulata]]</f>
        <v>0.86027536970933194</v>
      </c>
      <c r="AC38" s="18">
        <f>Tabella2[[#This Row],[Totale positivi]]-X37</f>
        <v>1145</v>
      </c>
      <c r="AD38" s="18">
        <f>Tabella2[[#This Row],[Guariti]]-V37</f>
        <v>66</v>
      </c>
      <c r="AE38" s="18">
        <f>Tabella2[[#This Row],[Deceduti]]-W37</f>
        <v>36</v>
      </c>
      <c r="AF38" s="18">
        <f>Tabella2[[#This Row],[Cumulata]]-Y37</f>
        <v>1247</v>
      </c>
    </row>
    <row r="39" spans="1:32" x14ac:dyDescent="0.3">
      <c r="A39" s="1">
        <v>43898</v>
      </c>
      <c r="B39">
        <v>265</v>
      </c>
      <c r="C39">
        <v>26</v>
      </c>
      <c r="D39">
        <v>355</v>
      </c>
      <c r="E39">
        <v>9</v>
      </c>
      <c r="F39">
        <v>67</v>
      </c>
      <c r="G39">
        <v>3372</v>
      </c>
      <c r="H39">
        <v>32</v>
      </c>
      <c r="I39">
        <v>53</v>
      </c>
      <c r="J39">
        <v>623</v>
      </c>
      <c r="K39">
        <v>1097</v>
      </c>
      <c r="L39">
        <v>165</v>
      </c>
      <c r="M39">
        <v>81</v>
      </c>
      <c r="N39">
        <v>17</v>
      </c>
      <c r="O39">
        <v>14</v>
      </c>
      <c r="P39">
        <v>36</v>
      </c>
      <c r="Q39">
        <v>100</v>
      </c>
      <c r="R39">
        <v>4</v>
      </c>
      <c r="S39">
        <v>9</v>
      </c>
      <c r="T39">
        <v>51</v>
      </c>
      <c r="U39">
        <v>11</v>
      </c>
      <c r="V39" s="20">
        <f>'Dati GitHub protezione civile'!J15</f>
        <v>622</v>
      </c>
      <c r="W39" s="21">
        <f>'Dati GitHub protezione civile'!K15</f>
        <v>366</v>
      </c>
      <c r="X39">
        <f>SUM(Tabella2[[#This Row],[Marche]:[Sardegna]])</f>
        <v>6387</v>
      </c>
      <c r="Y39">
        <f>Tabella2[[#This Row],[Guariti]]+Tabella2[[#This Row],[Deceduti]]+Tabella2[[#This Row],[Totale positivi]]</f>
        <v>7375</v>
      </c>
      <c r="Z39" s="16">
        <f>Tabella2[[#This Row],[Guariti]]/Tabella2[[#This Row],[Cumulata]]</f>
        <v>8.4338983050847458E-2</v>
      </c>
      <c r="AA39" s="16">
        <f>Tabella2[[#This Row],[Deceduti]]/Tabella2[[#This Row],[Cumulata]]</f>
        <v>4.9627118644067797E-2</v>
      </c>
      <c r="AB39" s="16">
        <f>Tabella2[[#This Row],[Totale positivi]]/Tabella2[[#This Row],[Cumulata]]</f>
        <v>0.8660338983050847</v>
      </c>
      <c r="AC39" s="18">
        <f>Tabella2[[#This Row],[Totale positivi]]-X38</f>
        <v>1326</v>
      </c>
      <c r="AD39" s="18">
        <f>Tabella2[[#This Row],[Guariti]]-V38</f>
        <v>33</v>
      </c>
      <c r="AE39" s="18">
        <f>Tabella2[[#This Row],[Deceduti]]-W38</f>
        <v>133</v>
      </c>
      <c r="AF39" s="18">
        <f>Tabella2[[#This Row],[Cumulata]]-Y38</f>
        <v>1492</v>
      </c>
    </row>
    <row r="40" spans="1:32" x14ac:dyDescent="0.3">
      <c r="A40" s="1">
        <v>43899</v>
      </c>
      <c r="B40">
        <v>313</v>
      </c>
      <c r="C40">
        <v>28</v>
      </c>
      <c r="D40">
        <v>337</v>
      </c>
      <c r="E40">
        <v>15</v>
      </c>
      <c r="F40">
        <v>97</v>
      </c>
      <c r="G40">
        <v>4490</v>
      </c>
      <c r="H40">
        <v>42</v>
      </c>
      <c r="I40">
        <v>89</v>
      </c>
      <c r="J40">
        <v>694</v>
      </c>
      <c r="K40">
        <v>1286</v>
      </c>
      <c r="L40">
        <v>206</v>
      </c>
      <c r="M40">
        <v>94</v>
      </c>
      <c r="N40">
        <v>30</v>
      </c>
      <c r="O40">
        <v>14</v>
      </c>
      <c r="P40">
        <v>46</v>
      </c>
      <c r="Q40">
        <v>119</v>
      </c>
      <c r="R40">
        <v>5</v>
      </c>
      <c r="S40">
        <v>9</v>
      </c>
      <c r="T40">
        <v>52</v>
      </c>
      <c r="U40">
        <v>19</v>
      </c>
      <c r="V40" s="20">
        <f>'Dati GitHub protezione civile'!J16</f>
        <v>724</v>
      </c>
      <c r="W40" s="21">
        <f>'Dati GitHub protezione civile'!K16</f>
        <v>463</v>
      </c>
      <c r="X40">
        <f>SUM(Tabella2[[#This Row],[Marche]:[Sardegna]])</f>
        <v>7985</v>
      </c>
      <c r="Y40">
        <f>Tabella2[[#This Row],[Guariti]]+Tabella2[[#This Row],[Deceduti]]+Tabella2[[#This Row],[Totale positivi]]</f>
        <v>9172</v>
      </c>
      <c r="Z40" s="16">
        <f>Tabella2[[#This Row],[Guariti]]/Tabella2[[#This Row],[Cumulata]]</f>
        <v>7.8935891844744879E-2</v>
      </c>
      <c r="AA40" s="16">
        <f>Tabella2[[#This Row],[Deceduti]]/Tabella2[[#This Row],[Cumulata]]</f>
        <v>5.0479720889664195E-2</v>
      </c>
      <c r="AB40" s="16">
        <f>Tabella2[[#This Row],[Totale positivi]]/Tabella2[[#This Row],[Cumulata]]</f>
        <v>0.87058438726559095</v>
      </c>
      <c r="AC40" s="18">
        <f>Tabella2[[#This Row],[Totale positivi]]-X39</f>
        <v>1598</v>
      </c>
      <c r="AD40" s="18">
        <f>Tabella2[[#This Row],[Guariti]]-V39</f>
        <v>102</v>
      </c>
      <c r="AE40" s="18">
        <f>Tabella2[[#This Row],[Deceduti]]-W39</f>
        <v>97</v>
      </c>
      <c r="AF40" s="18">
        <f>Tabella2[[#This Row],[Cumulata]]-Y39</f>
        <v>1797</v>
      </c>
    </row>
    <row r="41" spans="1:32" x14ac:dyDescent="0.3">
      <c r="A41" s="1">
        <v>43900</v>
      </c>
      <c r="B41">
        <v>381</v>
      </c>
      <c r="C41">
        <v>37</v>
      </c>
      <c r="D41">
        <v>436</v>
      </c>
      <c r="E41">
        <v>17</v>
      </c>
      <c r="F41">
        <v>128</v>
      </c>
      <c r="G41">
        <v>4427</v>
      </c>
      <c r="H41">
        <v>88</v>
      </c>
      <c r="I41">
        <v>110</v>
      </c>
      <c r="J41">
        <v>783</v>
      </c>
      <c r="K41">
        <v>1417</v>
      </c>
      <c r="L41">
        <v>260</v>
      </c>
      <c r="M41">
        <v>99</v>
      </c>
      <c r="N41">
        <v>37</v>
      </c>
      <c r="O41">
        <v>15</v>
      </c>
      <c r="P41">
        <v>55</v>
      </c>
      <c r="Q41">
        <v>126</v>
      </c>
      <c r="R41">
        <v>7</v>
      </c>
      <c r="S41">
        <v>11</v>
      </c>
      <c r="T41">
        <v>60</v>
      </c>
      <c r="U41">
        <v>20</v>
      </c>
      <c r="V41" s="20">
        <f>'Dati GitHub protezione civile'!J17</f>
        <v>1004</v>
      </c>
      <c r="W41" s="21">
        <f>'Dati GitHub protezione civile'!K17</f>
        <v>631</v>
      </c>
      <c r="X41">
        <f>SUM(Tabella2[[#This Row],[Marche]:[Sardegna]])</f>
        <v>8514</v>
      </c>
      <c r="Y41">
        <f>Tabella2[[#This Row],[Guariti]]+Tabella2[[#This Row],[Deceduti]]+Tabella2[[#This Row],[Totale positivi]]</f>
        <v>10149</v>
      </c>
      <c r="Z41" s="16">
        <f>Tabella2[[#This Row],[Guariti]]/Tabella2[[#This Row],[Cumulata]]</f>
        <v>9.8926002561828749E-2</v>
      </c>
      <c r="AA41" s="16">
        <f>Tabella2[[#This Row],[Deceduti]]/Tabella2[[#This Row],[Cumulata]]</f>
        <v>6.2173613163858506E-2</v>
      </c>
      <c r="AB41" s="16">
        <f>Tabella2[[#This Row],[Totale positivi]]/Tabella2[[#This Row],[Cumulata]]</f>
        <v>0.83890038427431279</v>
      </c>
      <c r="AC41" s="18">
        <f>Tabella2[[#This Row],[Totale positivi]]-X40</f>
        <v>529</v>
      </c>
      <c r="AD41" s="18">
        <f>Tabella2[[#This Row],[Guariti]]-V40</f>
        <v>280</v>
      </c>
      <c r="AE41" s="18">
        <f>Tabella2[[#This Row],[Deceduti]]-W40</f>
        <v>168</v>
      </c>
      <c r="AF41" s="18">
        <f>Tabella2[[#This Row],[Cumulata]]-Y40</f>
        <v>977</v>
      </c>
    </row>
    <row r="42" spans="1:32" x14ac:dyDescent="0.3">
      <c r="A42" s="1">
        <v>43901</v>
      </c>
      <c r="B42">
        <v>461</v>
      </c>
      <c r="C42">
        <v>44</v>
      </c>
      <c r="D42">
        <v>480</v>
      </c>
      <c r="E42">
        <v>19</v>
      </c>
      <c r="F42">
        <v>181</v>
      </c>
      <c r="G42">
        <v>5763</v>
      </c>
      <c r="H42">
        <v>149</v>
      </c>
      <c r="I42">
        <v>110</v>
      </c>
      <c r="J42">
        <v>940</v>
      </c>
      <c r="K42">
        <v>1588</v>
      </c>
      <c r="L42">
        <v>314</v>
      </c>
      <c r="M42">
        <v>125</v>
      </c>
      <c r="N42">
        <v>37</v>
      </c>
      <c r="O42">
        <v>16</v>
      </c>
      <c r="P42">
        <v>71</v>
      </c>
      <c r="Q42">
        <v>149</v>
      </c>
      <c r="R42">
        <v>8</v>
      </c>
      <c r="S42">
        <v>17</v>
      </c>
      <c r="T42">
        <v>81</v>
      </c>
      <c r="U42">
        <v>37</v>
      </c>
      <c r="V42" s="20">
        <f>'Dati GitHub protezione civile'!J18</f>
        <v>1045</v>
      </c>
      <c r="W42" s="21">
        <f>'Dati GitHub protezione civile'!K18</f>
        <v>827</v>
      </c>
      <c r="X42">
        <f>SUM(Tabella2[[#This Row],[Marche]:[Sardegna]])</f>
        <v>10590</v>
      </c>
      <c r="Y42">
        <f>Tabella2[[#This Row],[Guariti]]+Tabella2[[#This Row],[Deceduti]]+Tabella2[[#This Row],[Totale positivi]]</f>
        <v>12462</v>
      </c>
      <c r="Z42" s="16">
        <f>Tabella2[[#This Row],[Guariti]]/Tabella2[[#This Row],[Cumulata]]</f>
        <v>8.3854918953619004E-2</v>
      </c>
      <c r="AA42" s="16">
        <f>Tabella2[[#This Row],[Deceduti]]/Tabella2[[#This Row],[Cumulata]]</f>
        <v>6.6361739688653512E-2</v>
      </c>
      <c r="AB42" s="16">
        <f>Tabella2[[#This Row],[Totale positivi]]/Tabella2[[#This Row],[Cumulata]]</f>
        <v>0.84978334135772748</v>
      </c>
      <c r="AC42" s="18">
        <f>Tabella2[[#This Row],[Totale positivi]]-X41</f>
        <v>2076</v>
      </c>
      <c r="AD42" s="18">
        <f>Tabella2[[#This Row],[Guariti]]-V41</f>
        <v>41</v>
      </c>
      <c r="AE42" s="18">
        <f>Tabella2[[#This Row],[Deceduti]]-W41</f>
        <v>196</v>
      </c>
      <c r="AF42" s="18">
        <f>Tabella2[[#This Row],[Cumulata]]-Y41</f>
        <v>2313</v>
      </c>
    </row>
    <row r="43" spans="1:32" x14ac:dyDescent="0.3">
      <c r="A43" s="1">
        <v>43902</v>
      </c>
      <c r="B43">
        <v>570</v>
      </c>
      <c r="C43">
        <v>62</v>
      </c>
      <c r="D43">
        <v>554</v>
      </c>
      <c r="E43">
        <v>26</v>
      </c>
      <c r="F43">
        <v>243</v>
      </c>
      <c r="G43">
        <v>6896</v>
      </c>
      <c r="H43">
        <v>205</v>
      </c>
      <c r="I43">
        <v>148</v>
      </c>
      <c r="J43">
        <v>1297</v>
      </c>
      <c r="K43">
        <v>1758</v>
      </c>
      <c r="L43">
        <v>352</v>
      </c>
      <c r="M43">
        <v>172</v>
      </c>
      <c r="N43">
        <v>78</v>
      </c>
      <c r="O43">
        <v>16</v>
      </c>
      <c r="P43">
        <v>98</v>
      </c>
      <c r="Q43">
        <v>174</v>
      </c>
      <c r="R43">
        <v>8</v>
      </c>
      <c r="S43">
        <v>32</v>
      </c>
      <c r="T43">
        <v>111</v>
      </c>
      <c r="U43">
        <v>39</v>
      </c>
      <c r="V43" s="20">
        <f>'Dati GitHub protezione civile'!J19</f>
        <v>1258</v>
      </c>
      <c r="W43" s="21">
        <f>'Dati GitHub protezione civile'!K19</f>
        <v>1016</v>
      </c>
      <c r="X43">
        <f>SUM(Tabella2[[#This Row],[Marche]:[Sardegna]])</f>
        <v>12839</v>
      </c>
      <c r="Y43">
        <f>Tabella2[[#This Row],[Guariti]]+Tabella2[[#This Row],[Deceduti]]+Tabella2[[#This Row],[Totale positivi]]</f>
        <v>15113</v>
      </c>
      <c r="Z43" s="16">
        <f>Tabella2[[#This Row],[Guariti]]/Tabella2[[#This Row],[Cumulata]]</f>
        <v>8.3239595050618675E-2</v>
      </c>
      <c r="AA43" s="16">
        <f>Tabella2[[#This Row],[Deceduti]]/Tabella2[[#This Row],[Cumulata]]</f>
        <v>6.7226890756302518E-2</v>
      </c>
      <c r="AB43" s="16">
        <f>Tabella2[[#This Row],[Totale positivi]]/Tabella2[[#This Row],[Cumulata]]</f>
        <v>0.84953351419307876</v>
      </c>
      <c r="AC43" s="18">
        <f>Tabella2[[#This Row],[Totale positivi]]-X42</f>
        <v>2249</v>
      </c>
      <c r="AD43" s="18">
        <f>Tabella2[[#This Row],[Guariti]]-V42</f>
        <v>213</v>
      </c>
      <c r="AE43" s="18">
        <f>Tabella2[[#This Row],[Deceduti]]-W42</f>
        <v>189</v>
      </c>
      <c r="AF43" s="18">
        <f>Tabella2[[#This Row],[Cumulata]]-Y42</f>
        <v>2651</v>
      </c>
    </row>
    <row r="44" spans="1:32" x14ac:dyDescent="0.3">
      <c r="A44" s="1">
        <v>43903</v>
      </c>
      <c r="B44">
        <v>698</v>
      </c>
      <c r="C44">
        <v>73</v>
      </c>
      <c r="D44">
        <v>794</v>
      </c>
      <c r="E44">
        <v>27</v>
      </c>
      <c r="F44">
        <v>304</v>
      </c>
      <c r="G44">
        <v>7732</v>
      </c>
      <c r="H44">
        <v>280</v>
      </c>
      <c r="I44">
        <v>236</v>
      </c>
      <c r="J44">
        <v>1453</v>
      </c>
      <c r="K44">
        <v>2011</v>
      </c>
      <c r="L44">
        <v>455</v>
      </c>
      <c r="M44">
        <v>242</v>
      </c>
      <c r="N44">
        <v>83</v>
      </c>
      <c r="O44">
        <v>17</v>
      </c>
      <c r="P44">
        <v>121</v>
      </c>
      <c r="Q44">
        <v>213</v>
      </c>
      <c r="R44">
        <v>10</v>
      </c>
      <c r="S44">
        <v>37</v>
      </c>
      <c r="T44">
        <v>126</v>
      </c>
      <c r="U44">
        <v>43</v>
      </c>
      <c r="V44" s="20">
        <f>'Dati GitHub protezione civile'!J20</f>
        <v>1439</v>
      </c>
      <c r="W44" s="21">
        <f>'Dati GitHub protezione civile'!K20</f>
        <v>1266</v>
      </c>
      <c r="X44">
        <f>SUM(Tabella2[[#This Row],[Marche]:[Sardegna]])</f>
        <v>14955</v>
      </c>
      <c r="Y44">
        <f>Tabella2[[#This Row],[Guariti]]+Tabella2[[#This Row],[Deceduti]]+Tabella2[[#This Row],[Totale positivi]]</f>
        <v>17660</v>
      </c>
      <c r="Z44" s="16">
        <f>Tabella2[[#This Row],[Guariti]]/Tabella2[[#This Row],[Cumulata]]</f>
        <v>8.1483578708946777E-2</v>
      </c>
      <c r="AA44" s="16">
        <f>Tabella2[[#This Row],[Deceduti]]/Tabella2[[#This Row],[Cumulata]]</f>
        <v>7.1687429218573046E-2</v>
      </c>
      <c r="AB44" s="16">
        <f>Tabella2[[#This Row],[Totale positivi]]/Tabella2[[#This Row],[Cumulata]]</f>
        <v>0.84682899207248019</v>
      </c>
      <c r="AC44" s="18">
        <f>Tabella2[[#This Row],[Totale positivi]]-X43</f>
        <v>2116</v>
      </c>
      <c r="AD44" s="18">
        <f>Tabella2[[#This Row],[Guariti]]-V43</f>
        <v>181</v>
      </c>
      <c r="AE44" s="18">
        <f>Tabella2[[#This Row],[Deceduti]]-W43</f>
        <v>250</v>
      </c>
      <c r="AF44" s="18">
        <f>Tabella2[[#This Row],[Cumulata]]-Y43</f>
        <v>2547</v>
      </c>
    </row>
    <row r="45" spans="1:32" x14ac:dyDescent="0.3">
      <c r="A45" s="1">
        <v>43904</v>
      </c>
      <c r="B45">
        <v>863</v>
      </c>
      <c r="C45">
        <v>103</v>
      </c>
      <c r="D45">
        <v>814</v>
      </c>
      <c r="E45">
        <v>41</v>
      </c>
      <c r="F45">
        <v>384</v>
      </c>
      <c r="G45">
        <v>9059</v>
      </c>
      <c r="H45">
        <v>369</v>
      </c>
      <c r="I45">
        <v>271</v>
      </c>
      <c r="J45">
        <v>1775</v>
      </c>
      <c r="K45">
        <v>2349</v>
      </c>
      <c r="L45">
        <v>614</v>
      </c>
      <c r="M45">
        <v>320</v>
      </c>
      <c r="N45">
        <v>106</v>
      </c>
      <c r="O45">
        <v>17</v>
      </c>
      <c r="P45">
        <v>156</v>
      </c>
      <c r="Q45">
        <v>243</v>
      </c>
      <c r="R45">
        <v>10</v>
      </c>
      <c r="S45">
        <v>59</v>
      </c>
      <c r="T45">
        <v>150</v>
      </c>
      <c r="U45">
        <v>47</v>
      </c>
      <c r="V45" s="20">
        <f>'Dati GitHub protezione civile'!J21</f>
        <v>1966</v>
      </c>
      <c r="W45" s="21">
        <f>'Dati GitHub protezione civile'!K21</f>
        <v>1441</v>
      </c>
      <c r="X45">
        <f>SUM(Tabella2[[#This Row],[Marche]:[Sardegna]])</f>
        <v>17750</v>
      </c>
      <c r="Y45">
        <f>Tabella2[[#This Row],[Guariti]]+Tabella2[[#This Row],[Deceduti]]+Tabella2[[#This Row],[Totale positivi]]</f>
        <v>21157</v>
      </c>
      <c r="Z45" s="16">
        <f>Tabella2[[#This Row],[Guariti]]/Tabella2[[#This Row],[Cumulata]]</f>
        <v>9.2924327645696456E-2</v>
      </c>
      <c r="AA45" s="16">
        <f>Tabella2[[#This Row],[Deceduti]]/Tabella2[[#This Row],[Cumulata]]</f>
        <v>6.8109845441225128E-2</v>
      </c>
      <c r="AB45" s="16">
        <f>Tabella2[[#This Row],[Totale positivi]]/Tabella2[[#This Row],[Cumulata]]</f>
        <v>0.83896582691307842</v>
      </c>
      <c r="AC45" s="18">
        <f>Tabella2[[#This Row],[Totale positivi]]-X44</f>
        <v>2795</v>
      </c>
      <c r="AD45" s="18">
        <f>Tabella2[[#This Row],[Guariti]]-V44</f>
        <v>527</v>
      </c>
      <c r="AE45" s="18">
        <f>Tabella2[[#This Row],[Deceduti]]-W44</f>
        <v>175</v>
      </c>
      <c r="AF45" s="18">
        <f>Tabella2[[#This Row],[Cumulata]]-Y44</f>
        <v>3497</v>
      </c>
    </row>
    <row r="46" spans="1:32" x14ac:dyDescent="0.3">
      <c r="A46" s="1">
        <v>43905</v>
      </c>
      <c r="B46">
        <v>1087</v>
      </c>
      <c r="C46">
        <v>139</v>
      </c>
      <c r="D46">
        <v>1030</v>
      </c>
      <c r="E46">
        <v>56</v>
      </c>
      <c r="F46">
        <v>493</v>
      </c>
      <c r="G46">
        <v>10043</v>
      </c>
      <c r="H46">
        <v>566</v>
      </c>
      <c r="I46">
        <v>316</v>
      </c>
      <c r="J46">
        <v>1989</v>
      </c>
      <c r="K46">
        <v>2741</v>
      </c>
      <c r="L46">
        <v>763</v>
      </c>
      <c r="M46">
        <v>396</v>
      </c>
      <c r="N46">
        <v>128</v>
      </c>
      <c r="O46">
        <v>17</v>
      </c>
      <c r="P46">
        <v>212</v>
      </c>
      <c r="Q46">
        <v>296</v>
      </c>
      <c r="R46">
        <v>11</v>
      </c>
      <c r="S46">
        <v>66</v>
      </c>
      <c r="T46">
        <v>179</v>
      </c>
      <c r="U46">
        <v>75</v>
      </c>
      <c r="V46" s="20">
        <f>'Dati GitHub protezione civile'!J22</f>
        <v>2335</v>
      </c>
      <c r="W46" s="21">
        <f>'Dati GitHub protezione civile'!K22</f>
        <v>1809</v>
      </c>
      <c r="X46">
        <f>SUM(Tabella2[[#This Row],[Marche]:[Sardegna]])</f>
        <v>20603</v>
      </c>
      <c r="Y46">
        <f>Tabella2[[#This Row],[Guariti]]+Tabella2[[#This Row],[Deceduti]]+Tabella2[[#This Row],[Totale positivi]]</f>
        <v>24747</v>
      </c>
      <c r="Z46" s="16">
        <f>Tabella2[[#This Row],[Guariti]]/Tabella2[[#This Row],[Cumulata]]</f>
        <v>9.4354871297531021E-2</v>
      </c>
      <c r="AA46" s="16">
        <f>Tabella2[[#This Row],[Deceduti]]/Tabella2[[#This Row],[Cumulata]]</f>
        <v>7.3099769669050796E-2</v>
      </c>
      <c r="AB46" s="16">
        <f>Tabella2[[#This Row],[Totale positivi]]/Tabella2[[#This Row],[Cumulata]]</f>
        <v>0.8325453590334182</v>
      </c>
      <c r="AC46" s="18">
        <f>Tabella2[[#This Row],[Totale positivi]]-X45</f>
        <v>2853</v>
      </c>
      <c r="AD46" s="18">
        <f>Tabella2[[#This Row],[Guariti]]-V45</f>
        <v>369</v>
      </c>
      <c r="AE46" s="18">
        <f>Tabella2[[#This Row],[Deceduti]]-W45</f>
        <v>368</v>
      </c>
      <c r="AF46" s="18">
        <f>Tabella2[[#This Row],[Cumulata]]-Y45</f>
        <v>3590</v>
      </c>
    </row>
    <row r="47" spans="1:32" x14ac:dyDescent="0.3">
      <c r="A47" s="1">
        <v>43906</v>
      </c>
      <c r="B47">
        <v>1185</v>
      </c>
      <c r="C47">
        <v>159</v>
      </c>
      <c r="D47">
        <v>1405</v>
      </c>
      <c r="E47">
        <v>103</v>
      </c>
      <c r="F47">
        <v>575</v>
      </c>
      <c r="G47">
        <v>10861</v>
      </c>
      <c r="H47">
        <v>602</v>
      </c>
      <c r="I47">
        <v>346</v>
      </c>
      <c r="J47">
        <v>2274</v>
      </c>
      <c r="K47">
        <v>3088</v>
      </c>
      <c r="L47">
        <v>841</v>
      </c>
      <c r="M47">
        <v>472</v>
      </c>
      <c r="N47">
        <v>165</v>
      </c>
      <c r="O47">
        <v>15</v>
      </c>
      <c r="P47">
        <v>212</v>
      </c>
      <c r="Q47">
        <v>363</v>
      </c>
      <c r="R47">
        <v>12</v>
      </c>
      <c r="S47">
        <v>87</v>
      </c>
      <c r="T47">
        <v>203</v>
      </c>
      <c r="U47">
        <v>105</v>
      </c>
      <c r="V47" s="20">
        <f>'Dati GitHub protezione civile'!J23</f>
        <v>2749</v>
      </c>
      <c r="W47" s="21">
        <f>'Dati GitHub protezione civile'!K23</f>
        <v>2158</v>
      </c>
      <c r="X47">
        <f>SUM(Tabella2[[#This Row],[Marche]:[Sardegna]])</f>
        <v>23073</v>
      </c>
      <c r="Y47">
        <f>Tabella2[[#This Row],[Guariti]]+Tabella2[[#This Row],[Deceduti]]+Tabella2[[#This Row],[Totale positivi]]</f>
        <v>27980</v>
      </c>
      <c r="Z47" s="16">
        <f>Tabella2[[#This Row],[Guariti]]/Tabella2[[#This Row],[Cumulata]]</f>
        <v>9.8248749106504649E-2</v>
      </c>
      <c r="AA47" s="16">
        <f>Tabella2[[#This Row],[Deceduti]]/Tabella2[[#This Row],[Cumulata]]</f>
        <v>7.7126518942101499E-2</v>
      </c>
      <c r="AB47" s="16">
        <f>Tabella2[[#This Row],[Totale positivi]]/Tabella2[[#This Row],[Cumulata]]</f>
        <v>0.82462473195139385</v>
      </c>
      <c r="AC47" s="18">
        <f>Tabella2[[#This Row],[Totale positivi]]-X46</f>
        <v>2470</v>
      </c>
      <c r="AD47" s="18">
        <f>Tabella2[[#This Row],[Guariti]]-V46</f>
        <v>414</v>
      </c>
      <c r="AE47" s="18">
        <f>Tabella2[[#This Row],[Deceduti]]-W46</f>
        <v>349</v>
      </c>
      <c r="AF47" s="18">
        <f>Tabella2[[#This Row],[Cumulata]]-Y46</f>
        <v>3233</v>
      </c>
    </row>
    <row r="48" spans="1:32" x14ac:dyDescent="0.3">
      <c r="A48" s="1">
        <v>43907</v>
      </c>
      <c r="B48">
        <v>1302</v>
      </c>
      <c r="C48">
        <v>192</v>
      </c>
      <c r="D48">
        <v>1764</v>
      </c>
      <c r="E48">
        <v>134</v>
      </c>
      <c r="F48">
        <v>661</v>
      </c>
      <c r="G48">
        <v>12095</v>
      </c>
      <c r="H48">
        <v>650</v>
      </c>
      <c r="I48">
        <v>347</v>
      </c>
      <c r="J48">
        <v>2488</v>
      </c>
      <c r="K48">
        <v>3404</v>
      </c>
      <c r="L48">
        <v>1024</v>
      </c>
      <c r="M48">
        <v>550</v>
      </c>
      <c r="N48">
        <v>216</v>
      </c>
      <c r="O48">
        <v>19</v>
      </c>
      <c r="P48">
        <v>320</v>
      </c>
      <c r="Q48">
        <v>423</v>
      </c>
      <c r="R48">
        <v>20</v>
      </c>
      <c r="S48">
        <v>112</v>
      </c>
      <c r="T48">
        <v>226</v>
      </c>
      <c r="U48">
        <v>115</v>
      </c>
      <c r="V48" s="20">
        <f>'Dati GitHub protezione civile'!J24</f>
        <v>2941</v>
      </c>
      <c r="W48" s="21">
        <f>'Dati GitHub protezione civile'!K24</f>
        <v>2503</v>
      </c>
      <c r="X48">
        <f>SUM(Tabella2[[#This Row],[Marche]:[Sardegna]])</f>
        <v>26062</v>
      </c>
      <c r="Y48">
        <f>Tabella2[[#This Row],[Guariti]]+Tabella2[[#This Row],[Deceduti]]+Tabella2[[#This Row],[Totale positivi]]</f>
        <v>31506</v>
      </c>
      <c r="Z48" s="16">
        <f>Tabella2[[#This Row],[Guariti]]/Tabella2[[#This Row],[Cumulata]]</f>
        <v>9.3347298927188474E-2</v>
      </c>
      <c r="AA48" s="16">
        <f>Tabella2[[#This Row],[Deceduti]]/Tabella2[[#This Row],[Cumulata]]</f>
        <v>7.9445185044118585E-2</v>
      </c>
      <c r="AB48" s="16">
        <f>Tabella2[[#This Row],[Totale positivi]]/Tabella2[[#This Row],[Cumulata]]</f>
        <v>0.82720751602869291</v>
      </c>
      <c r="AC48" s="18">
        <f>Tabella2[[#This Row],[Totale positivi]]-X47</f>
        <v>2989</v>
      </c>
      <c r="AD48" s="18">
        <f>Tabella2[[#This Row],[Guariti]]-V47</f>
        <v>192</v>
      </c>
      <c r="AE48" s="18">
        <f>Tabella2[[#This Row],[Deceduti]]-W47</f>
        <v>345</v>
      </c>
      <c r="AF48" s="18">
        <f>Tabella2[[#This Row],[Cumulata]]-Y47</f>
        <v>3526</v>
      </c>
    </row>
    <row r="49" spans="1:32" x14ac:dyDescent="0.3">
      <c r="A49" s="1">
        <v>43908</v>
      </c>
      <c r="B49">
        <v>1476</v>
      </c>
      <c r="C49">
        <v>241</v>
      </c>
      <c r="D49">
        <v>2187</v>
      </c>
      <c r="E49">
        <v>162</v>
      </c>
      <c r="F49">
        <v>744</v>
      </c>
      <c r="G49">
        <v>12266</v>
      </c>
      <c r="H49">
        <v>802</v>
      </c>
      <c r="I49">
        <v>416</v>
      </c>
      <c r="J49">
        <v>2953</v>
      </c>
      <c r="K49">
        <v>3915</v>
      </c>
      <c r="L49">
        <v>1291</v>
      </c>
      <c r="M49">
        <v>650</v>
      </c>
      <c r="N49">
        <v>249</v>
      </c>
      <c r="O49">
        <v>21</v>
      </c>
      <c r="P49">
        <v>362</v>
      </c>
      <c r="Q49">
        <v>423</v>
      </c>
      <c r="R49">
        <v>27</v>
      </c>
      <c r="S49">
        <v>126</v>
      </c>
      <c r="T49">
        <v>267</v>
      </c>
      <c r="U49">
        <v>132</v>
      </c>
      <c r="V49" s="20">
        <f>'Dati GitHub protezione civile'!J25</f>
        <v>4025</v>
      </c>
      <c r="W49" s="21">
        <f>'Dati GitHub protezione civile'!K25</f>
        <v>2978</v>
      </c>
      <c r="X49">
        <f>SUM(Tabella2[[#This Row],[Marche]:[Sardegna]])</f>
        <v>28710</v>
      </c>
      <c r="Y49">
        <f>Tabella2[[#This Row],[Guariti]]+Tabella2[[#This Row],[Deceduti]]+Tabella2[[#This Row],[Totale positivi]]</f>
        <v>35713</v>
      </c>
      <c r="Z49" s="16">
        <f>Tabella2[[#This Row],[Guariti]]/Tabella2[[#This Row],[Cumulata]]</f>
        <v>0.11270405734606447</v>
      </c>
      <c r="AA49" s="16">
        <f>Tabella2[[#This Row],[Deceduti]]/Tabella2[[#This Row],[Cumulata]]</f>
        <v>8.3387001932069549E-2</v>
      </c>
      <c r="AB49" s="16">
        <f>Tabella2[[#This Row],[Totale positivi]]/Tabella2[[#This Row],[Cumulata]]</f>
        <v>0.80390894072186603</v>
      </c>
      <c r="AC49" s="18">
        <f>Tabella2[[#This Row],[Totale positivi]]-X48</f>
        <v>2648</v>
      </c>
      <c r="AD49" s="18">
        <f>Tabella2[[#This Row],[Guariti]]-V48</f>
        <v>1084</v>
      </c>
      <c r="AE49" s="18">
        <f>Tabella2[[#This Row],[Deceduti]]-W48</f>
        <v>475</v>
      </c>
      <c r="AF49" s="18">
        <f>Tabella2[[#This Row],[Cumulata]]-Y48</f>
        <v>4207</v>
      </c>
    </row>
    <row r="50" spans="1:32" x14ac:dyDescent="0.3">
      <c r="A50" s="1">
        <v>43909</v>
      </c>
      <c r="B50">
        <v>1622</v>
      </c>
      <c r="C50">
        <v>328</v>
      </c>
      <c r="D50">
        <v>2754</v>
      </c>
      <c r="E50">
        <v>209</v>
      </c>
      <c r="F50">
        <v>883</v>
      </c>
      <c r="G50">
        <v>13938</v>
      </c>
      <c r="H50">
        <v>912</v>
      </c>
      <c r="I50">
        <v>522</v>
      </c>
      <c r="J50">
        <v>3169</v>
      </c>
      <c r="K50">
        <v>4506</v>
      </c>
      <c r="L50">
        <v>1422</v>
      </c>
      <c r="M50">
        <v>741</v>
      </c>
      <c r="N50">
        <v>366</v>
      </c>
      <c r="O50">
        <v>38</v>
      </c>
      <c r="P50">
        <v>449</v>
      </c>
      <c r="Q50">
        <v>605</v>
      </c>
      <c r="R50">
        <v>37</v>
      </c>
      <c r="S50">
        <v>164</v>
      </c>
      <c r="T50">
        <v>321</v>
      </c>
      <c r="U50">
        <v>204</v>
      </c>
      <c r="V50" s="20">
        <f>'Dati GitHub protezione civile'!J26</f>
        <v>4440</v>
      </c>
      <c r="W50" s="21">
        <f>'Dati GitHub protezione civile'!K26</f>
        <v>3405</v>
      </c>
      <c r="X50">
        <f>SUM(Tabella2[[#This Row],[Marche]:[Sardegna]])</f>
        <v>33190</v>
      </c>
      <c r="Y50">
        <f>Tabella2[[#This Row],[Guariti]]+Tabella2[[#This Row],[Deceduti]]+Tabella2[[#This Row],[Totale positivi]]</f>
        <v>41035</v>
      </c>
      <c r="Z50" s="16">
        <f>Tabella2[[#This Row],[Guariti]]/Tabella2[[#This Row],[Cumulata]]</f>
        <v>0.10820031680272937</v>
      </c>
      <c r="AA50" s="16">
        <f>Tabella2[[#This Row],[Deceduti]]/Tabella2[[#This Row],[Cumulata]]</f>
        <v>8.297794565614719E-2</v>
      </c>
      <c r="AB50" s="16">
        <f>Tabella2[[#This Row],[Totale positivi]]/Tabella2[[#This Row],[Cumulata]]</f>
        <v>0.80882173754112341</v>
      </c>
      <c r="AC50" s="18">
        <f>Tabella2[[#This Row],[Totale positivi]]-X49</f>
        <v>4480</v>
      </c>
      <c r="AD50" s="18">
        <f>Tabella2[[#This Row],[Guariti]]-V49</f>
        <v>415</v>
      </c>
      <c r="AE50" s="18">
        <f>Tabella2[[#This Row],[Deceduti]]-W49</f>
        <v>427</v>
      </c>
      <c r="AF50" s="18">
        <f>Tabella2[[#This Row],[Cumulata]]-Y49</f>
        <v>5322</v>
      </c>
    </row>
    <row r="51" spans="1:32" x14ac:dyDescent="0.3">
      <c r="A51" s="1">
        <v>43910</v>
      </c>
      <c r="B51">
        <v>1844</v>
      </c>
      <c r="C51">
        <v>384</v>
      </c>
      <c r="D51">
        <v>3244</v>
      </c>
      <c r="E51">
        <v>257</v>
      </c>
      <c r="F51">
        <v>1001</v>
      </c>
      <c r="G51">
        <v>15420</v>
      </c>
      <c r="H51">
        <v>1130</v>
      </c>
      <c r="I51">
        <v>555</v>
      </c>
      <c r="J51">
        <v>3677</v>
      </c>
      <c r="K51">
        <v>5089</v>
      </c>
      <c r="L51">
        <v>1713</v>
      </c>
      <c r="M51">
        <v>912</v>
      </c>
      <c r="N51">
        <v>422</v>
      </c>
      <c r="O51">
        <v>39</v>
      </c>
      <c r="P51">
        <v>551</v>
      </c>
      <c r="Q51">
        <v>702</v>
      </c>
      <c r="R51">
        <v>52</v>
      </c>
      <c r="S51">
        <v>201</v>
      </c>
      <c r="T51">
        <v>379</v>
      </c>
      <c r="U51">
        <v>288</v>
      </c>
      <c r="V51" s="20">
        <f>'Dati GitHub protezione civile'!J27</f>
        <v>5129</v>
      </c>
      <c r="W51" s="21">
        <f>'Dati GitHub protezione civile'!K27</f>
        <v>4032</v>
      </c>
      <c r="X51">
        <f>SUM(Tabella2[[#This Row],[Marche]:[Sardegna]])</f>
        <v>37860</v>
      </c>
      <c r="Y51">
        <f>Tabella2[[#This Row],[Guariti]]+Tabella2[[#This Row],[Deceduti]]+Tabella2[[#This Row],[Totale positivi]]</f>
        <v>47021</v>
      </c>
      <c r="Z51" s="16">
        <f>Tabella2[[#This Row],[Guariti]]/Tabella2[[#This Row],[Cumulata]]</f>
        <v>0.10907892218370516</v>
      </c>
      <c r="AA51" s="16">
        <f>Tabella2[[#This Row],[Deceduti]]/Tabella2[[#This Row],[Cumulata]]</f>
        <v>8.5748920695008612E-2</v>
      </c>
      <c r="AB51" s="16">
        <f>Tabella2[[#This Row],[Totale positivi]]/Tabella2[[#This Row],[Cumulata]]</f>
        <v>0.8051721571212862</v>
      </c>
      <c r="AC51" s="18">
        <f>Tabella2[[#This Row],[Totale positivi]]-X50</f>
        <v>4670</v>
      </c>
      <c r="AD51" s="18">
        <f>Tabella2[[#This Row],[Guariti]]-V50</f>
        <v>689</v>
      </c>
      <c r="AE51" s="18">
        <f>Tabella2[[#This Row],[Deceduti]]-W50</f>
        <v>627</v>
      </c>
      <c r="AF51" s="18">
        <f>Tabella2[[#This Row],[Cumulata]]-Y50</f>
        <v>5986</v>
      </c>
    </row>
    <row r="52" spans="1:32" x14ac:dyDescent="0.3">
      <c r="A52" s="1">
        <v>43911</v>
      </c>
      <c r="B52">
        <v>1997</v>
      </c>
      <c r="C52">
        <v>447</v>
      </c>
      <c r="D52">
        <v>3506</v>
      </c>
      <c r="E52">
        <v>304</v>
      </c>
      <c r="F52">
        <v>1159</v>
      </c>
      <c r="G52">
        <v>17370</v>
      </c>
      <c r="H52">
        <v>1320</v>
      </c>
      <c r="I52">
        <v>666</v>
      </c>
      <c r="J52">
        <v>4214</v>
      </c>
      <c r="K52">
        <v>5661</v>
      </c>
      <c r="L52">
        <v>1905</v>
      </c>
      <c r="M52">
        <v>1086</v>
      </c>
      <c r="N52">
        <v>494</v>
      </c>
      <c r="O52">
        <v>47</v>
      </c>
      <c r="P52">
        <v>642</v>
      </c>
      <c r="Q52">
        <v>793</v>
      </c>
      <c r="R52">
        <v>66</v>
      </c>
      <c r="S52">
        <v>225</v>
      </c>
      <c r="T52">
        <v>458</v>
      </c>
      <c r="U52">
        <v>321</v>
      </c>
      <c r="V52" s="20">
        <f>'Dati GitHub protezione civile'!J28</f>
        <v>6072</v>
      </c>
      <c r="W52" s="21">
        <f>'Dati GitHub protezione civile'!K28</f>
        <v>4825</v>
      </c>
      <c r="X52">
        <f>SUM(Tabella2[[#This Row],[Marche]:[Sardegna]])</f>
        <v>42681</v>
      </c>
      <c r="Y52">
        <f>Tabella2[[#This Row],[Guariti]]+Tabella2[[#This Row],[Deceduti]]+Tabella2[[#This Row],[Totale positivi]]</f>
        <v>53578</v>
      </c>
      <c r="Z52" s="16">
        <f>Tabella2[[#This Row],[Guariti]]/Tabella2[[#This Row],[Cumulata]]</f>
        <v>0.11333009817462392</v>
      </c>
      <c r="AA52" s="16">
        <f>Tabella2[[#This Row],[Deceduti]]/Tabella2[[#This Row],[Cumulata]]</f>
        <v>9.0055619843965803E-2</v>
      </c>
      <c r="AB52" s="16">
        <f>Tabella2[[#This Row],[Totale positivi]]/Tabella2[[#This Row],[Cumulata]]</f>
        <v>0.79661428198141027</v>
      </c>
      <c r="AC52" s="18">
        <f>Tabella2[[#This Row],[Totale positivi]]-X51</f>
        <v>4821</v>
      </c>
      <c r="AD52" s="18">
        <f>Tabella2[[#This Row],[Guariti]]-V51</f>
        <v>943</v>
      </c>
      <c r="AE52" s="18">
        <f>Tabella2[[#This Row],[Deceduti]]-W51</f>
        <v>793</v>
      </c>
      <c r="AF52" s="18">
        <f>Tabella2[[#This Row],[Cumulata]]-Y51</f>
        <v>6557</v>
      </c>
    </row>
    <row r="53" spans="1:32" x14ac:dyDescent="0.3">
      <c r="A53" s="1">
        <v>43912</v>
      </c>
      <c r="B53">
        <v>2231</v>
      </c>
      <c r="C53">
        <v>500</v>
      </c>
      <c r="D53">
        <v>4127</v>
      </c>
      <c r="E53">
        <v>354</v>
      </c>
      <c r="F53">
        <v>1351</v>
      </c>
      <c r="G53">
        <v>17885</v>
      </c>
      <c r="H53">
        <v>1533</v>
      </c>
      <c r="I53">
        <v>738</v>
      </c>
      <c r="J53">
        <v>4644</v>
      </c>
      <c r="K53">
        <v>6390</v>
      </c>
      <c r="L53">
        <v>2144</v>
      </c>
      <c r="M53">
        <v>1272</v>
      </c>
      <c r="N53">
        <v>539</v>
      </c>
      <c r="O53">
        <v>52</v>
      </c>
      <c r="P53">
        <v>748</v>
      </c>
      <c r="Q53">
        <v>866</v>
      </c>
      <c r="R53">
        <v>81</v>
      </c>
      <c r="S53">
        <v>260</v>
      </c>
      <c r="T53">
        <v>596</v>
      </c>
      <c r="U53">
        <v>327</v>
      </c>
      <c r="V53" s="20">
        <f>'Dati GitHub protezione civile'!J29</f>
        <v>7024</v>
      </c>
      <c r="W53" s="21">
        <f>'Dati GitHub protezione civile'!K29</f>
        <v>5476</v>
      </c>
      <c r="X53">
        <f>SUM(Tabella2[[#This Row],[Marche]:[Sardegna]])</f>
        <v>46638</v>
      </c>
      <c r="Y53">
        <f>Tabella2[[#This Row],[Guariti]]+Tabella2[[#This Row],[Deceduti]]+Tabella2[[#This Row],[Totale positivi]]</f>
        <v>59138</v>
      </c>
      <c r="Z53" s="16">
        <f>Tabella2[[#This Row],[Guariti]]/Tabella2[[#This Row],[Cumulata]]</f>
        <v>0.11877303933173256</v>
      </c>
      <c r="AA53" s="16">
        <f>Tabella2[[#This Row],[Deceduti]]/Tabella2[[#This Row],[Cumulata]]</f>
        <v>9.2596976563292632E-2</v>
      </c>
      <c r="AB53" s="16">
        <f>Tabella2[[#This Row],[Totale positivi]]/Tabella2[[#This Row],[Cumulata]]</f>
        <v>0.78862998410497476</v>
      </c>
      <c r="AC53" s="18">
        <f>Tabella2[[#This Row],[Totale positivi]]-X52</f>
        <v>3957</v>
      </c>
      <c r="AD53" s="18">
        <f>Tabella2[[#This Row],[Guariti]]-V52</f>
        <v>952</v>
      </c>
      <c r="AE53" s="18">
        <f>Tabella2[[#This Row],[Deceduti]]-W52</f>
        <v>651</v>
      </c>
      <c r="AF53" s="18">
        <f>Tabella2[[#This Row],[Cumulata]]-Y52</f>
        <v>5560</v>
      </c>
    </row>
    <row r="54" spans="1:32" x14ac:dyDescent="0.3">
      <c r="A54" s="1">
        <v>43913</v>
      </c>
      <c r="B54">
        <v>2358</v>
      </c>
      <c r="C54">
        <v>556</v>
      </c>
      <c r="D54">
        <v>4529</v>
      </c>
      <c r="E54">
        <v>379</v>
      </c>
      <c r="F54">
        <v>1553</v>
      </c>
      <c r="G54">
        <v>18910</v>
      </c>
      <c r="H54">
        <v>1602</v>
      </c>
      <c r="I54">
        <v>771</v>
      </c>
      <c r="J54">
        <v>4986</v>
      </c>
      <c r="K54">
        <v>7220</v>
      </c>
      <c r="L54">
        <v>2301</v>
      </c>
      <c r="M54">
        <v>1414</v>
      </c>
      <c r="N54">
        <v>605</v>
      </c>
      <c r="O54">
        <v>50</v>
      </c>
      <c r="P54">
        <v>862</v>
      </c>
      <c r="Q54">
        <v>929</v>
      </c>
      <c r="R54">
        <v>89</v>
      </c>
      <c r="S54">
        <v>280</v>
      </c>
      <c r="T54">
        <v>681</v>
      </c>
      <c r="U54">
        <v>343</v>
      </c>
      <c r="V54" s="20">
        <f>'Dati GitHub protezione civile'!J30</f>
        <v>7432</v>
      </c>
      <c r="W54" s="21">
        <f>'Dati GitHub protezione civile'!K30</f>
        <v>6077</v>
      </c>
      <c r="X54">
        <f>SUM(Tabella2[[#This Row],[Marche]:[Sardegna]])</f>
        <v>50418</v>
      </c>
      <c r="Y54">
        <f>Tabella2[[#This Row],[Guariti]]+Tabella2[[#This Row],[Deceduti]]+Tabella2[[#This Row],[Totale positivi]]</f>
        <v>63927</v>
      </c>
      <c r="Z54" s="16">
        <f>Tabella2[[#This Row],[Guariti]]/Tabella2[[#This Row],[Cumulata]]</f>
        <v>0.11625760633222269</v>
      </c>
      <c r="AA54" s="16">
        <f>Tabella2[[#This Row],[Deceduti]]/Tabella2[[#This Row],[Cumulata]]</f>
        <v>9.5061554585699315E-2</v>
      </c>
      <c r="AB54" s="16">
        <f>Tabella2[[#This Row],[Totale positivi]]/Tabella2[[#This Row],[Cumulata]]</f>
        <v>0.78868083908207798</v>
      </c>
      <c r="AC54" s="18">
        <f>Tabella2[[#This Row],[Totale positivi]]-X53</f>
        <v>3780</v>
      </c>
      <c r="AD54" s="18">
        <f>Tabella2[[#This Row],[Guariti]]-V53</f>
        <v>408</v>
      </c>
      <c r="AE54" s="18">
        <f>Tabella2[[#This Row],[Deceduti]]-W53</f>
        <v>601</v>
      </c>
      <c r="AF54" s="18">
        <f>Tabella2[[#This Row],[Cumulata]]-Y53</f>
        <v>4789</v>
      </c>
    </row>
    <row r="55" spans="1:32" x14ac:dyDescent="0.3">
      <c r="A55" s="1">
        <v>43914</v>
      </c>
      <c r="B55">
        <v>2497</v>
      </c>
      <c r="C55">
        <v>624</v>
      </c>
      <c r="D55">
        <v>5124</v>
      </c>
      <c r="E55">
        <v>379</v>
      </c>
      <c r="F55">
        <v>1692</v>
      </c>
      <c r="G55">
        <v>19868</v>
      </c>
      <c r="H55">
        <v>1674</v>
      </c>
      <c r="I55">
        <v>848</v>
      </c>
      <c r="J55">
        <v>5351</v>
      </c>
      <c r="K55">
        <v>7711</v>
      </c>
      <c r="L55">
        <v>2519</v>
      </c>
      <c r="M55">
        <v>1545</v>
      </c>
      <c r="N55">
        <v>622</v>
      </c>
      <c r="O55">
        <v>55</v>
      </c>
      <c r="P55">
        <v>940</v>
      </c>
      <c r="Q55">
        <v>992</v>
      </c>
      <c r="R55">
        <v>91</v>
      </c>
      <c r="S55">
        <v>304</v>
      </c>
      <c r="T55">
        <v>799</v>
      </c>
      <c r="U55">
        <v>395</v>
      </c>
      <c r="V55" s="20">
        <f>'Dati GitHub protezione civile'!J31</f>
        <v>8326</v>
      </c>
      <c r="W55" s="21">
        <f>'Dati GitHub protezione civile'!K31</f>
        <v>6820</v>
      </c>
      <c r="X55">
        <f>SUM(Tabella2[[#This Row],[Marche]:[Sardegna]])</f>
        <v>54030</v>
      </c>
      <c r="Y55">
        <f>Tabella2[[#This Row],[Guariti]]+Tabella2[[#This Row],[Deceduti]]+Tabella2[[#This Row],[Totale positivi]]</f>
        <v>69176</v>
      </c>
      <c r="Z55" s="16">
        <f>Tabella2[[#This Row],[Guariti]]/Tabella2[[#This Row],[Cumulata]]</f>
        <v>0.12035966231062796</v>
      </c>
      <c r="AA55" s="16">
        <f>Tabella2[[#This Row],[Deceduti]]/Tabella2[[#This Row],[Cumulata]]</f>
        <v>9.8589106048340466E-2</v>
      </c>
      <c r="AB55" s="16">
        <f>Tabella2[[#This Row],[Totale positivi]]/Tabella2[[#This Row],[Cumulata]]</f>
        <v>0.78105123164103152</v>
      </c>
      <c r="AC55" s="18">
        <f>Tabella2[[#This Row],[Totale positivi]]-X54</f>
        <v>3612</v>
      </c>
      <c r="AD55" s="18">
        <f>Tabella2[[#This Row],[Guariti]]-V54</f>
        <v>894</v>
      </c>
      <c r="AE55" s="18">
        <f>Tabella2[[#This Row],[Deceduti]]-W54</f>
        <v>743</v>
      </c>
      <c r="AF55" s="18">
        <f>Tabella2[[#This Row],[Cumulata]]-Y54</f>
        <v>5249</v>
      </c>
    </row>
    <row r="56" spans="1:32" x14ac:dyDescent="0.3">
      <c r="A56" s="1">
        <v>43915</v>
      </c>
      <c r="B56">
        <v>2639</v>
      </c>
      <c r="C56">
        <v>686</v>
      </c>
      <c r="D56">
        <v>5556</v>
      </c>
      <c r="E56">
        <v>375</v>
      </c>
      <c r="F56">
        <v>1826</v>
      </c>
      <c r="G56">
        <v>20591</v>
      </c>
      <c r="H56">
        <v>1806</v>
      </c>
      <c r="I56">
        <v>911</v>
      </c>
      <c r="J56">
        <v>5745</v>
      </c>
      <c r="K56">
        <v>8256</v>
      </c>
      <c r="L56">
        <v>2776</v>
      </c>
      <c r="M56">
        <v>1675</v>
      </c>
      <c r="N56">
        <v>738</v>
      </c>
      <c r="O56">
        <v>53</v>
      </c>
      <c r="P56">
        <v>1023</v>
      </c>
      <c r="Q56">
        <v>1072</v>
      </c>
      <c r="R56">
        <v>112</v>
      </c>
      <c r="S56">
        <v>333</v>
      </c>
      <c r="T56">
        <v>936</v>
      </c>
      <c r="U56">
        <v>412</v>
      </c>
      <c r="V56" s="20">
        <f>'Dati GitHub protezione civile'!J32</f>
        <v>9362</v>
      </c>
      <c r="W56" s="21">
        <f>'Dati GitHub protezione civile'!K32</f>
        <v>7503</v>
      </c>
      <c r="X56">
        <f>SUM(Tabella2[[#This Row],[Marche]:[Sardegna]])</f>
        <v>57521</v>
      </c>
      <c r="Y56">
        <f>Tabella2[[#This Row],[Guariti]]+Tabella2[[#This Row],[Deceduti]]+Tabella2[[#This Row],[Totale positivi]]</f>
        <v>74386</v>
      </c>
      <c r="Z56" s="16">
        <f>Tabella2[[#This Row],[Guariti]]/Tabella2[[#This Row],[Cumulata]]</f>
        <v>0.12585701610518107</v>
      </c>
      <c r="AA56" s="16">
        <f>Tabella2[[#This Row],[Deceduti]]/Tabella2[[#This Row],[Cumulata]]</f>
        <v>0.10086575430860646</v>
      </c>
      <c r="AB56" s="16">
        <f>Tabella2[[#This Row],[Totale positivi]]/Tabella2[[#This Row],[Cumulata]]</f>
        <v>0.77327722958621248</v>
      </c>
      <c r="AC56" s="18">
        <f>Tabella2[[#This Row],[Totale positivi]]-X55</f>
        <v>3491</v>
      </c>
      <c r="AD56" s="18">
        <f>Tabella2[[#This Row],[Guariti]]-V55</f>
        <v>1036</v>
      </c>
      <c r="AE56" s="18">
        <f>Tabella2[[#This Row],[Deceduti]]-W55</f>
        <v>683</v>
      </c>
      <c r="AF56" s="18">
        <f>Tabella2[[#This Row],[Cumulata]]-Y55</f>
        <v>5210</v>
      </c>
    </row>
    <row r="57" spans="1:32" x14ac:dyDescent="0.3">
      <c r="A57" s="1">
        <v>43916</v>
      </c>
      <c r="B57">
        <v>2795</v>
      </c>
      <c r="C57">
        <v>770</v>
      </c>
      <c r="D57">
        <v>5950</v>
      </c>
      <c r="E57">
        <v>378</v>
      </c>
      <c r="F57">
        <v>2027</v>
      </c>
      <c r="G57">
        <v>22189</v>
      </c>
      <c r="H57">
        <v>1885</v>
      </c>
      <c r="I57">
        <v>954</v>
      </c>
      <c r="J57">
        <v>6140</v>
      </c>
      <c r="K57">
        <v>8850</v>
      </c>
      <c r="L57">
        <v>2973</v>
      </c>
      <c r="M57">
        <v>1835</v>
      </c>
      <c r="N57">
        <v>860</v>
      </c>
      <c r="O57">
        <v>81</v>
      </c>
      <c r="P57">
        <v>1095</v>
      </c>
      <c r="Q57">
        <v>1169</v>
      </c>
      <c r="R57">
        <v>133</v>
      </c>
      <c r="S57">
        <v>372</v>
      </c>
      <c r="T57">
        <v>1095</v>
      </c>
      <c r="U57">
        <v>462</v>
      </c>
      <c r="V57" s="20">
        <f>'Dati GitHub protezione civile'!J33</f>
        <v>10361</v>
      </c>
      <c r="W57" s="21">
        <f>'Dati GitHub protezione civile'!K33</f>
        <v>8165</v>
      </c>
      <c r="X57">
        <f>SUM(Tabella2[[#This Row],[Marche]:[Sardegna]])</f>
        <v>62013</v>
      </c>
      <c r="Y57">
        <f>Tabella2[[#This Row],[Guariti]]+Tabella2[[#This Row],[Deceduti]]+Tabella2[[#This Row],[Totale positivi]]</f>
        <v>80539</v>
      </c>
      <c r="Z57" s="16">
        <f>Tabella2[[#This Row],[Guariti]]/Tabella2[[#This Row],[Cumulata]]</f>
        <v>0.12864574926433156</v>
      </c>
      <c r="AA57" s="16">
        <f>Tabella2[[#This Row],[Deceduti]]/Tabella2[[#This Row],[Cumulata]]</f>
        <v>0.10137945591576751</v>
      </c>
      <c r="AB57" s="16">
        <f>Tabella2[[#This Row],[Totale positivi]]/Tabella2[[#This Row],[Cumulata]]</f>
        <v>0.76997479481990094</v>
      </c>
      <c r="AC57" s="18">
        <f>Tabella2[[#This Row],[Totale positivi]]-X56</f>
        <v>4492</v>
      </c>
      <c r="AD57" s="18">
        <f>Tabella2[[#This Row],[Guariti]]-V56</f>
        <v>999</v>
      </c>
      <c r="AE57" s="18">
        <f>Tabella2[[#This Row],[Deceduti]]-W56</f>
        <v>662</v>
      </c>
      <c r="AF57" s="18">
        <f>Tabella2[[#This Row],[Cumulata]]-Y56</f>
        <v>6153</v>
      </c>
    </row>
    <row r="58" spans="1:32" x14ac:dyDescent="0.3">
      <c r="A58" s="1">
        <v>43917</v>
      </c>
      <c r="B58">
        <v>2850</v>
      </c>
      <c r="C58">
        <v>824</v>
      </c>
      <c r="D58">
        <v>6347</v>
      </c>
      <c r="E58">
        <v>413</v>
      </c>
      <c r="F58">
        <v>2060</v>
      </c>
      <c r="G58">
        <v>23895</v>
      </c>
      <c r="H58">
        <v>1997</v>
      </c>
      <c r="I58">
        <v>1027</v>
      </c>
      <c r="J58">
        <v>6648</v>
      </c>
      <c r="K58">
        <v>9316</v>
      </c>
      <c r="L58">
        <v>3170</v>
      </c>
      <c r="M58">
        <v>2013</v>
      </c>
      <c r="N58">
        <v>925</v>
      </c>
      <c r="O58">
        <v>86</v>
      </c>
      <c r="P58">
        <v>1236</v>
      </c>
      <c r="Q58">
        <v>1292</v>
      </c>
      <c r="R58">
        <v>147</v>
      </c>
      <c r="S58">
        <v>469</v>
      </c>
      <c r="T58">
        <v>1158</v>
      </c>
      <c r="U58">
        <v>496</v>
      </c>
      <c r="V58" s="20">
        <f>'Dati GitHub protezione civile'!J34</f>
        <v>10950</v>
      </c>
      <c r="W58" s="21">
        <f>'Dati GitHub protezione civile'!K34</f>
        <v>9134</v>
      </c>
      <c r="X58">
        <f>SUM(Tabella2[[#This Row],[Marche]:[Sardegna]])</f>
        <v>66369</v>
      </c>
      <c r="Y58">
        <f>Tabella2[[#This Row],[Guariti]]+Tabella2[[#This Row],[Deceduti]]+Tabella2[[#This Row],[Totale positivi]]</f>
        <v>86453</v>
      </c>
      <c r="Z58" s="16">
        <f>Tabella2[[#This Row],[Guariti]]/Tabella2[[#This Row],[Cumulata]]</f>
        <v>0.1266584155552728</v>
      </c>
      <c r="AA58" s="16">
        <f>Tabella2[[#This Row],[Deceduti]]/Tabella2[[#This Row],[Cumulata]]</f>
        <v>0.1056527824366997</v>
      </c>
      <c r="AB58" s="16">
        <f>Tabella2[[#This Row],[Totale positivi]]/Tabella2[[#This Row],[Cumulata]]</f>
        <v>0.76768880200802747</v>
      </c>
      <c r="AC58" s="18">
        <f>Tabella2[[#This Row],[Totale positivi]]-X57</f>
        <v>4356</v>
      </c>
      <c r="AD58" s="18">
        <f>Tabella2[[#This Row],[Guariti]]-V57</f>
        <v>589</v>
      </c>
      <c r="AE58" s="18">
        <f>Tabella2[[#This Row],[Deceduti]]-W57</f>
        <v>969</v>
      </c>
      <c r="AF58" s="18">
        <f>Tabella2[[#This Row],[Cumulata]]-Y57</f>
        <v>5914</v>
      </c>
    </row>
    <row r="59" spans="1:32" x14ac:dyDescent="0.3">
      <c r="A59" s="1">
        <v>43918</v>
      </c>
      <c r="B59">
        <v>2999</v>
      </c>
      <c r="C59">
        <v>898</v>
      </c>
      <c r="D59">
        <v>6851</v>
      </c>
      <c r="E59">
        <v>468</v>
      </c>
      <c r="F59">
        <v>2086</v>
      </c>
      <c r="G59">
        <v>24509</v>
      </c>
      <c r="H59">
        <v>2163</v>
      </c>
      <c r="I59">
        <v>1120</v>
      </c>
      <c r="J59">
        <v>6913</v>
      </c>
      <c r="K59">
        <v>9964</v>
      </c>
      <c r="L59">
        <v>3511</v>
      </c>
      <c r="M59">
        <v>2181</v>
      </c>
      <c r="N59">
        <v>1027</v>
      </c>
      <c r="O59">
        <v>98</v>
      </c>
      <c r="P59">
        <v>1358</v>
      </c>
      <c r="Q59">
        <v>1407</v>
      </c>
      <c r="R59">
        <v>178</v>
      </c>
      <c r="S59">
        <v>523</v>
      </c>
      <c r="T59">
        <v>1242</v>
      </c>
      <c r="U59">
        <v>569</v>
      </c>
      <c r="V59" s="20">
        <f>'Dati GitHub protezione civile'!J35</f>
        <v>12384</v>
      </c>
      <c r="W59" s="21">
        <f>'Dati GitHub protezione civile'!K35</f>
        <v>10023</v>
      </c>
      <c r="X59">
        <f>SUM(Tabella2[[#This Row],[Marche]:[Sardegna]])</f>
        <v>70065</v>
      </c>
      <c r="Y59">
        <f>Tabella2[[#This Row],[Guariti]]+Tabella2[[#This Row],[Deceduti]]+Tabella2[[#This Row],[Totale positivi]]</f>
        <v>92472</v>
      </c>
      <c r="Z59" s="16">
        <f>Tabella2[[#This Row],[Guariti]]/Tabella2[[#This Row],[Cumulata]]</f>
        <v>0.13392161951725928</v>
      </c>
      <c r="AA59" s="16">
        <f>Tabella2[[#This Row],[Deceduti]]/Tabella2[[#This Row],[Cumulata]]</f>
        <v>0.10838956657150273</v>
      </c>
      <c r="AB59" s="16">
        <f>Tabella2[[#This Row],[Totale positivi]]/Tabella2[[#This Row],[Cumulata]]</f>
        <v>0.75768881391123799</v>
      </c>
      <c r="AC59" s="18">
        <f>Tabella2[[#This Row],[Totale positivi]]-X58</f>
        <v>3696</v>
      </c>
      <c r="AD59" s="18">
        <f>Tabella2[[#This Row],[Guariti]]-V58</f>
        <v>1434</v>
      </c>
      <c r="AE59" s="18">
        <f>Tabella2[[#This Row],[Deceduti]]-W58</f>
        <v>889</v>
      </c>
      <c r="AF59" s="18">
        <f>Tabella2[[#This Row],[Cumulata]]-Y58</f>
        <v>6019</v>
      </c>
    </row>
    <row r="60" spans="1:32" x14ac:dyDescent="0.3">
      <c r="A60" s="1">
        <v>43919</v>
      </c>
      <c r="B60">
        <v>3160</v>
      </c>
      <c r="C60">
        <v>897</v>
      </c>
      <c r="D60">
        <v>7298</v>
      </c>
      <c r="E60">
        <v>539</v>
      </c>
      <c r="F60">
        <v>2279</v>
      </c>
      <c r="G60">
        <v>25392</v>
      </c>
      <c r="H60">
        <v>2327</v>
      </c>
      <c r="I60">
        <v>1141</v>
      </c>
      <c r="J60">
        <v>7251</v>
      </c>
      <c r="K60">
        <v>10535</v>
      </c>
      <c r="L60">
        <v>3786</v>
      </c>
      <c r="M60">
        <v>2362</v>
      </c>
      <c r="N60">
        <v>1169</v>
      </c>
      <c r="O60">
        <v>100</v>
      </c>
      <c r="P60">
        <v>1432</v>
      </c>
      <c r="Q60">
        <v>1556</v>
      </c>
      <c r="R60">
        <v>197</v>
      </c>
      <c r="S60">
        <v>577</v>
      </c>
      <c r="T60">
        <v>1330</v>
      </c>
      <c r="U60">
        <v>582</v>
      </c>
      <c r="V60" s="20">
        <f>'Dati GitHub protezione civile'!J36</f>
        <v>13030</v>
      </c>
      <c r="W60" s="21">
        <f>'Dati GitHub protezione civile'!K36</f>
        <v>10779</v>
      </c>
      <c r="X60">
        <f>SUM(Tabella2[[#This Row],[Marche]:[Sardegna]])</f>
        <v>73910</v>
      </c>
      <c r="Y60">
        <f>Tabella2[[#This Row],[Guariti]]+Tabella2[[#This Row],[Deceduti]]+Tabella2[[#This Row],[Totale positivi]]</f>
        <v>97719</v>
      </c>
      <c r="Z60" s="16">
        <f>Tabella2[[#This Row],[Guariti]]/Tabella2[[#This Row],[Cumulata]]</f>
        <v>0.13334152007286199</v>
      </c>
      <c r="AA60" s="16">
        <f>Tabella2[[#This Row],[Deceduti]]/Tabella2[[#This Row],[Cumulata]]</f>
        <v>0.11030608172412734</v>
      </c>
      <c r="AB60" s="16">
        <f>Tabella2[[#This Row],[Totale positivi]]/Tabella2[[#This Row],[Cumulata]]</f>
        <v>0.7563523982030107</v>
      </c>
      <c r="AC60" s="18">
        <f>Tabella2[[#This Row],[Totale positivi]]-X59</f>
        <v>3845</v>
      </c>
      <c r="AD60" s="18">
        <f>Tabella2[[#This Row],[Guariti]]-V59</f>
        <v>646</v>
      </c>
      <c r="AE60" s="18">
        <f>Tabella2[[#This Row],[Deceduti]]-W59</f>
        <v>756</v>
      </c>
      <c r="AF60" s="18">
        <f>Tabella2[[#This Row],[Cumulata]]-Y59</f>
        <v>5247</v>
      </c>
    </row>
    <row r="61" spans="1:32" x14ac:dyDescent="0.3">
      <c r="A61" s="1">
        <v>43920</v>
      </c>
      <c r="B61">
        <v>3251</v>
      </c>
      <c r="C61">
        <v>834</v>
      </c>
      <c r="D61">
        <v>7655</v>
      </c>
      <c r="E61">
        <v>518</v>
      </c>
      <c r="F61">
        <v>2383</v>
      </c>
      <c r="G61">
        <v>25006</v>
      </c>
      <c r="H61">
        <v>2455</v>
      </c>
      <c r="I61">
        <v>1109</v>
      </c>
      <c r="J61">
        <v>7564</v>
      </c>
      <c r="K61">
        <v>10766</v>
      </c>
      <c r="L61">
        <v>4050</v>
      </c>
      <c r="M61">
        <v>2497</v>
      </c>
      <c r="N61">
        <v>1169</v>
      </c>
      <c r="O61">
        <v>107</v>
      </c>
      <c r="P61">
        <v>1585</v>
      </c>
      <c r="Q61">
        <v>1739</v>
      </c>
      <c r="R61">
        <v>208</v>
      </c>
      <c r="S61">
        <v>602</v>
      </c>
      <c r="T61">
        <v>1408</v>
      </c>
      <c r="U61">
        <v>622</v>
      </c>
      <c r="V61" s="20">
        <f>'Dati GitHub protezione civile'!J37</f>
        <v>14620</v>
      </c>
      <c r="W61" s="21">
        <f>'Dati GitHub protezione civile'!K37</f>
        <v>11591</v>
      </c>
      <c r="X61">
        <f>SUM(Tabella2[[#This Row],[Marche]:[Sardegna]])</f>
        <v>75528</v>
      </c>
      <c r="Y61">
        <f>Tabella2[[#This Row],[Guariti]]+Tabella2[[#This Row],[Deceduti]]+Tabella2[[#This Row],[Totale positivi]]</f>
        <v>101739</v>
      </c>
      <c r="Z61" s="16">
        <f>Tabella2[[#This Row],[Guariti]]/Tabella2[[#This Row],[Cumulata]]</f>
        <v>0.14370103893295591</v>
      </c>
      <c r="AA61" s="16">
        <f>Tabella2[[#This Row],[Deceduti]]/Tabella2[[#This Row],[Cumulata]]</f>
        <v>0.11392877854116908</v>
      </c>
      <c r="AB61" s="16">
        <f>Tabella2[[#This Row],[Totale positivi]]/Tabella2[[#This Row],[Cumulata]]</f>
        <v>0.74237018252587506</v>
      </c>
      <c r="AC61" s="18">
        <f>Tabella2[[#This Row],[Totale positivi]]-X60</f>
        <v>1618</v>
      </c>
      <c r="AD61" s="18">
        <f>Tabella2[[#This Row],[Guariti]]-V60</f>
        <v>1590</v>
      </c>
      <c r="AE61" s="18">
        <f>Tabella2[[#This Row],[Deceduti]]-W60</f>
        <v>812</v>
      </c>
      <c r="AF61" s="18">
        <f>Tabella2[[#This Row],[Cumulata]]-Y60</f>
        <v>4020</v>
      </c>
    </row>
    <row r="62" spans="1:32" x14ac:dyDescent="0.3">
      <c r="A62" s="1">
        <v>43921</v>
      </c>
      <c r="B62">
        <v>3352</v>
      </c>
      <c r="C62">
        <v>851</v>
      </c>
      <c r="D62">
        <v>8082</v>
      </c>
      <c r="E62">
        <v>552</v>
      </c>
      <c r="F62">
        <v>2508</v>
      </c>
      <c r="G62">
        <v>25124</v>
      </c>
      <c r="H62">
        <v>2531</v>
      </c>
      <c r="I62">
        <v>1160</v>
      </c>
      <c r="J62">
        <v>7850</v>
      </c>
      <c r="K62">
        <v>10953</v>
      </c>
      <c r="L62">
        <v>4226</v>
      </c>
      <c r="M62">
        <v>2642</v>
      </c>
      <c r="N62">
        <v>1191</v>
      </c>
      <c r="O62">
        <v>117</v>
      </c>
      <c r="P62">
        <v>1654</v>
      </c>
      <c r="Q62">
        <v>1871</v>
      </c>
      <c r="R62">
        <v>216</v>
      </c>
      <c r="S62">
        <v>606</v>
      </c>
      <c r="T62">
        <v>1492</v>
      </c>
      <c r="U62">
        <v>657</v>
      </c>
      <c r="V62" s="20">
        <f>'Dati GitHub protezione civile'!J38</f>
        <v>15729</v>
      </c>
      <c r="W62" s="21">
        <f>'Dati GitHub protezione civile'!K38</f>
        <v>12428</v>
      </c>
      <c r="X62">
        <f>SUM(Tabella2[[#This Row],[Marche]:[Sardegna]])</f>
        <v>77635</v>
      </c>
      <c r="Y62">
        <f>Tabella2[[#This Row],[Guariti]]+Tabella2[[#This Row],[Deceduti]]+Tabella2[[#This Row],[Totale positivi]]</f>
        <v>105792</v>
      </c>
      <c r="Z62" s="16">
        <f>Tabella2[[#This Row],[Guariti]]/Tabella2[[#This Row],[Cumulata]]</f>
        <v>0.1486785390199637</v>
      </c>
      <c r="AA62" s="16">
        <f>Tabella2[[#This Row],[Deceduti]]/Tabella2[[#This Row],[Cumulata]]</f>
        <v>0.11747580157289776</v>
      </c>
      <c r="AB62" s="16">
        <f>Tabella2[[#This Row],[Totale positivi]]/Tabella2[[#This Row],[Cumulata]]</f>
        <v>0.73384565940713853</v>
      </c>
      <c r="AC62" s="18">
        <f>Tabella2[[#This Row],[Totale positivi]]-X61</f>
        <v>2107</v>
      </c>
      <c r="AD62" s="18">
        <f>Tabella2[[#This Row],[Guariti]]-V61</f>
        <v>1109</v>
      </c>
      <c r="AE62" s="18">
        <f>Tabella2[[#This Row],[Deceduti]]-W61</f>
        <v>837</v>
      </c>
      <c r="AF62" s="18">
        <f>Tabella2[[#This Row],[Cumulata]]-Y61</f>
        <v>4053</v>
      </c>
    </row>
    <row r="63" spans="1:32" x14ac:dyDescent="0.3">
      <c r="A63" s="1">
        <v>43922</v>
      </c>
      <c r="B63">
        <v>3456</v>
      </c>
      <c r="C63">
        <v>864</v>
      </c>
      <c r="D63">
        <v>8470</v>
      </c>
      <c r="E63">
        <v>540</v>
      </c>
      <c r="F63">
        <v>2645</v>
      </c>
      <c r="G63">
        <v>25765</v>
      </c>
      <c r="H63">
        <v>2595</v>
      </c>
      <c r="I63">
        <v>1206</v>
      </c>
      <c r="J63">
        <v>8224</v>
      </c>
      <c r="K63">
        <v>11489</v>
      </c>
      <c r="L63">
        <v>4432</v>
      </c>
      <c r="M63">
        <v>2758</v>
      </c>
      <c r="N63">
        <v>1211</v>
      </c>
      <c r="O63">
        <v>131</v>
      </c>
      <c r="P63">
        <v>1756</v>
      </c>
      <c r="Q63">
        <v>1976</v>
      </c>
      <c r="R63">
        <v>225</v>
      </c>
      <c r="S63">
        <v>610</v>
      </c>
      <c r="T63">
        <v>1544</v>
      </c>
      <c r="U63">
        <v>675</v>
      </c>
      <c r="V63" s="20">
        <f>'Dati GitHub protezione civile'!J39</f>
        <v>16847</v>
      </c>
      <c r="W63" s="21">
        <f>'Dati GitHub protezione civile'!K39</f>
        <v>13155</v>
      </c>
      <c r="X63">
        <f>SUM(Tabella2[[#This Row],[Marche]:[Sardegna]])</f>
        <v>80572</v>
      </c>
      <c r="Y63">
        <f>Tabella2[[#This Row],[Guariti]]+Tabella2[[#This Row],[Deceduti]]+Tabella2[[#This Row],[Totale positivi]]</f>
        <v>110574</v>
      </c>
      <c r="Z63" s="16">
        <f>Tabella2[[#This Row],[Guariti]]/Tabella2[[#This Row],[Cumulata]]</f>
        <v>0.1523595058512851</v>
      </c>
      <c r="AA63" s="16">
        <f>Tabella2[[#This Row],[Deceduti]]/Tabella2[[#This Row],[Cumulata]]</f>
        <v>0.11897010147050843</v>
      </c>
      <c r="AB63" s="16">
        <f>Tabella2[[#This Row],[Totale positivi]]/Tabella2[[#This Row],[Cumulata]]</f>
        <v>0.72867039267820644</v>
      </c>
      <c r="AC63" s="18">
        <f>Tabella2[[#This Row],[Totale positivi]]-X62</f>
        <v>2937</v>
      </c>
      <c r="AD63" s="18">
        <f>Tabella2[[#This Row],[Guariti]]-V62</f>
        <v>1118</v>
      </c>
      <c r="AE63" s="18">
        <f>Tabella2[[#This Row],[Deceduti]]-W62</f>
        <v>727</v>
      </c>
      <c r="AF63" s="18">
        <f>Tabella2[[#This Row],[Cumulata]]-Y62</f>
        <v>4782</v>
      </c>
    </row>
    <row r="64" spans="1:32" x14ac:dyDescent="0.3">
      <c r="A64" s="1">
        <v>43923</v>
      </c>
      <c r="B64">
        <v>3555</v>
      </c>
      <c r="C64">
        <v>885</v>
      </c>
      <c r="D64">
        <v>8799</v>
      </c>
      <c r="E64">
        <v>556</v>
      </c>
      <c r="F64">
        <v>2660</v>
      </c>
      <c r="G64">
        <v>25876</v>
      </c>
      <c r="H64">
        <v>2747</v>
      </c>
      <c r="I64">
        <v>1294</v>
      </c>
      <c r="J64">
        <v>8578</v>
      </c>
      <c r="K64">
        <v>11859</v>
      </c>
      <c r="L64">
        <v>4789</v>
      </c>
      <c r="M64">
        <v>2879</v>
      </c>
      <c r="N64">
        <v>1251</v>
      </c>
      <c r="O64">
        <v>133</v>
      </c>
      <c r="P64">
        <v>1864</v>
      </c>
      <c r="Q64">
        <v>2140</v>
      </c>
      <c r="R64">
        <v>233</v>
      </c>
      <c r="S64">
        <v>627</v>
      </c>
      <c r="T64">
        <v>1606</v>
      </c>
      <c r="U64">
        <v>718</v>
      </c>
      <c r="V64" s="20">
        <f>'Dati GitHub protezione civile'!J40</f>
        <v>18278</v>
      </c>
      <c r="W64" s="21">
        <f>'Dati GitHub protezione civile'!K40</f>
        <v>13915</v>
      </c>
      <c r="X64">
        <f>SUM(Tabella2[[#This Row],[Marche]:[Sardegna]])</f>
        <v>83049</v>
      </c>
      <c r="Y64">
        <f>Tabella2[[#This Row],[Guariti]]+Tabella2[[#This Row],[Deceduti]]+Tabella2[[#This Row],[Totale positivi]]</f>
        <v>115242</v>
      </c>
      <c r="Z64" s="16">
        <f>Tabella2[[#This Row],[Guariti]]/Tabella2[[#This Row],[Cumulata]]</f>
        <v>0.158605369570122</v>
      </c>
      <c r="AA64" s="16">
        <f>Tabella2[[#This Row],[Deceduti]]/Tabella2[[#This Row],[Cumulata]]</f>
        <v>0.12074590860970827</v>
      </c>
      <c r="AB64" s="16">
        <f>Tabella2[[#This Row],[Totale positivi]]/Tabella2[[#This Row],[Cumulata]]</f>
        <v>0.7206487218201697</v>
      </c>
      <c r="AC64" s="18">
        <f>Tabella2[[#This Row],[Totale positivi]]-X63</f>
        <v>2477</v>
      </c>
      <c r="AD64" s="18">
        <f>Tabella2[[#This Row],[Guariti]]-V63</f>
        <v>1431</v>
      </c>
      <c r="AE64" s="18">
        <f>Tabella2[[#This Row],[Deceduti]]-W63</f>
        <v>760</v>
      </c>
      <c r="AF64" s="18">
        <f>Tabella2[[#This Row],[Cumulata]]-Y63</f>
        <v>4668</v>
      </c>
    </row>
    <row r="65" spans="1:32" x14ac:dyDescent="0.3">
      <c r="A65" s="1">
        <v>43924</v>
      </c>
      <c r="B65">
        <v>3631</v>
      </c>
      <c r="C65">
        <v>920</v>
      </c>
      <c r="D65">
        <v>9130</v>
      </c>
      <c r="E65">
        <v>560</v>
      </c>
      <c r="F65">
        <v>2746</v>
      </c>
      <c r="G65">
        <v>26189</v>
      </c>
      <c r="H65">
        <v>2868</v>
      </c>
      <c r="I65">
        <v>1324</v>
      </c>
      <c r="J65">
        <v>8861</v>
      </c>
      <c r="K65">
        <v>12178</v>
      </c>
      <c r="L65">
        <v>4909</v>
      </c>
      <c r="M65">
        <v>3009</v>
      </c>
      <c r="N65">
        <v>1301</v>
      </c>
      <c r="O65">
        <v>144</v>
      </c>
      <c r="P65">
        <v>1949</v>
      </c>
      <c r="Q65">
        <v>2352</v>
      </c>
      <c r="R65">
        <v>247</v>
      </c>
      <c r="S65">
        <v>662</v>
      </c>
      <c r="T65">
        <v>1664</v>
      </c>
      <c r="U65">
        <v>744</v>
      </c>
      <c r="V65" s="20">
        <f>'Dati GitHub protezione civile'!J41</f>
        <v>19758</v>
      </c>
      <c r="W65" s="21">
        <f>'Dati GitHub protezione civile'!K41</f>
        <v>14681</v>
      </c>
      <c r="X65">
        <f>SUM(Tabella2[[#This Row],[Marche]:[Sardegna]])</f>
        <v>85388</v>
      </c>
      <c r="Y65">
        <f>Tabella2[[#This Row],[Guariti]]+Tabella2[[#This Row],[Deceduti]]+Tabella2[[#This Row],[Totale positivi]]</f>
        <v>119827</v>
      </c>
      <c r="Z65" s="16">
        <f>Tabella2[[#This Row],[Guariti]]/Tabella2[[#This Row],[Cumulata]]</f>
        <v>0.16488771311974765</v>
      </c>
      <c r="AA65" s="16">
        <f>Tabella2[[#This Row],[Deceduti]]/Tabella2[[#This Row],[Cumulata]]</f>
        <v>0.1225182972118137</v>
      </c>
      <c r="AB65" s="16">
        <f>Tabella2[[#This Row],[Totale positivi]]/Tabella2[[#This Row],[Cumulata]]</f>
        <v>0.71259398966843868</v>
      </c>
      <c r="AC65" s="18">
        <f>Tabella2[[#This Row],[Totale positivi]]-X64</f>
        <v>2339</v>
      </c>
      <c r="AD65" s="18">
        <f>Tabella2[[#This Row],[Guariti]]-V64</f>
        <v>1480</v>
      </c>
      <c r="AE65" s="18">
        <f>Tabella2[[#This Row],[Deceduti]]-W64</f>
        <v>766</v>
      </c>
      <c r="AF65" s="18">
        <f>Tabella2[[#This Row],[Cumulata]]-Y64</f>
        <v>4585</v>
      </c>
    </row>
    <row r="66" spans="1:32" x14ac:dyDescent="0.3">
      <c r="A66" s="1">
        <v>43925</v>
      </c>
      <c r="B66">
        <v>3497</v>
      </c>
      <c r="C66">
        <v>927</v>
      </c>
      <c r="D66">
        <v>9693</v>
      </c>
      <c r="E66">
        <v>560</v>
      </c>
      <c r="F66">
        <v>2894</v>
      </c>
      <c r="G66">
        <v>27220</v>
      </c>
      <c r="H66">
        <v>2954</v>
      </c>
      <c r="I66">
        <v>1336</v>
      </c>
      <c r="J66">
        <v>9093</v>
      </c>
      <c r="K66">
        <v>12523</v>
      </c>
      <c r="L66">
        <v>5054</v>
      </c>
      <c r="M66">
        <v>3106</v>
      </c>
      <c r="N66">
        <v>1356</v>
      </c>
      <c r="O66">
        <v>171</v>
      </c>
      <c r="P66">
        <v>1973</v>
      </c>
      <c r="Q66">
        <v>2496</v>
      </c>
      <c r="R66">
        <v>244</v>
      </c>
      <c r="S66">
        <v>662</v>
      </c>
      <c r="T66">
        <v>1726</v>
      </c>
      <c r="U66">
        <v>789</v>
      </c>
      <c r="V66" s="20">
        <f>'Dati GitHub protezione civile'!J42</f>
        <v>20996</v>
      </c>
      <c r="W66" s="21">
        <f>'Dati GitHub protezione civile'!K42</f>
        <v>15362</v>
      </c>
      <c r="X66">
        <f>SUM(Tabella2[[#This Row],[Marche]:[Sardegna]])</f>
        <v>88274</v>
      </c>
      <c r="Y66">
        <f>Tabella2[[#This Row],[Guariti]]+Tabella2[[#This Row],[Deceduti]]+Tabella2[[#This Row],[Totale positivi]]</f>
        <v>124632</v>
      </c>
      <c r="Z66" s="16">
        <f>Tabella2[[#This Row],[Guariti]]/Tabella2[[#This Row],[Cumulata]]</f>
        <v>0.16846395789203414</v>
      </c>
      <c r="AA66" s="16">
        <f>Tabella2[[#This Row],[Deceduti]]/Tabella2[[#This Row],[Cumulata]]</f>
        <v>0.12325887412542526</v>
      </c>
      <c r="AB66" s="16">
        <f>Tabella2[[#This Row],[Totale positivi]]/Tabella2[[#This Row],[Cumulata]]</f>
        <v>0.70827716798254059</v>
      </c>
      <c r="AC66" s="18">
        <f>Tabella2[[#This Row],[Totale positivi]]-X65</f>
        <v>2886</v>
      </c>
      <c r="AD66" s="18">
        <f>Tabella2[[#This Row],[Guariti]]-V65</f>
        <v>1238</v>
      </c>
      <c r="AE66" s="18">
        <f>Tabella2[[#This Row],[Deceduti]]-W65</f>
        <v>681</v>
      </c>
      <c r="AF66" s="18">
        <f>Tabella2[[#This Row],[Cumulata]]-Y65</f>
        <v>4805</v>
      </c>
    </row>
    <row r="67" spans="1:32" x14ac:dyDescent="0.3">
      <c r="A67" s="1">
        <v>43926</v>
      </c>
      <c r="B67">
        <v>3578</v>
      </c>
      <c r="C67">
        <v>898</v>
      </c>
      <c r="D67">
        <v>10177</v>
      </c>
      <c r="E67">
        <v>576</v>
      </c>
      <c r="F67">
        <v>3093</v>
      </c>
      <c r="G67">
        <v>28124</v>
      </c>
      <c r="H67">
        <v>3021</v>
      </c>
      <c r="I67">
        <v>1363</v>
      </c>
      <c r="J67">
        <v>9409</v>
      </c>
      <c r="K67">
        <v>12837</v>
      </c>
      <c r="L67">
        <v>5185</v>
      </c>
      <c r="M67">
        <v>3186</v>
      </c>
      <c r="N67">
        <v>1420</v>
      </c>
      <c r="O67">
        <v>187</v>
      </c>
      <c r="P67">
        <v>2022</v>
      </c>
      <c r="Q67">
        <v>2621</v>
      </c>
      <c r="R67">
        <v>254</v>
      </c>
      <c r="S67">
        <v>706</v>
      </c>
      <c r="T67">
        <v>1774</v>
      </c>
      <c r="U67">
        <v>815</v>
      </c>
      <c r="V67" s="20">
        <f>'Dati GitHub protezione civile'!J43</f>
        <v>21815</v>
      </c>
      <c r="W67" s="21">
        <f>'Dati GitHub protezione civile'!K43</f>
        <v>15887</v>
      </c>
      <c r="X67">
        <f>SUM(Tabella2[[#This Row],[Marche]:[Sardegna]])</f>
        <v>91246</v>
      </c>
      <c r="Y67">
        <f>Tabella2[[#This Row],[Guariti]]+Tabella2[[#This Row],[Deceduti]]+Tabella2[[#This Row],[Totale positivi]]</f>
        <v>128948</v>
      </c>
      <c r="Z67" s="16">
        <f>Tabella2[[#This Row],[Guariti]]/Tabella2[[#This Row],[Cumulata]]</f>
        <v>0.16917672239972703</v>
      </c>
      <c r="AA67" s="16">
        <f>Tabella2[[#This Row],[Deceduti]]/Tabella2[[#This Row],[Cumulata]]</f>
        <v>0.12320470267084406</v>
      </c>
      <c r="AB67" s="16">
        <f>Tabella2[[#This Row],[Totale positivi]]/Tabella2[[#This Row],[Cumulata]]</f>
        <v>0.70761857492942892</v>
      </c>
      <c r="AC67" s="18">
        <f>Tabella2[[#This Row],[Totale positivi]]-X66</f>
        <v>2972</v>
      </c>
      <c r="AD67" s="18">
        <f>Tabella2[[#This Row],[Guariti]]-V66</f>
        <v>819</v>
      </c>
      <c r="AE67" s="18">
        <f>Tabella2[[#This Row],[Deceduti]]-W66</f>
        <v>525</v>
      </c>
      <c r="AF67" s="18">
        <f>Tabella2[[#This Row],[Cumulata]]-Y66</f>
        <v>4316</v>
      </c>
    </row>
    <row r="68" spans="1:32" x14ac:dyDescent="0.3">
      <c r="A68" s="1">
        <v>43927</v>
      </c>
      <c r="B68" s="21">
        <v>3706</v>
      </c>
      <c r="C68" s="20">
        <v>872</v>
      </c>
      <c r="D68" s="20">
        <v>10545</v>
      </c>
      <c r="E68" s="20">
        <v>567</v>
      </c>
      <c r="F68" s="21">
        <v>3117</v>
      </c>
      <c r="G68" s="20">
        <v>28469</v>
      </c>
      <c r="H68">
        <v>3098</v>
      </c>
      <c r="I68" s="20">
        <v>1396</v>
      </c>
      <c r="J68" s="20">
        <v>9722</v>
      </c>
      <c r="K68" s="20">
        <v>13051</v>
      </c>
      <c r="L68" s="20">
        <v>5301</v>
      </c>
      <c r="M68" s="21">
        <v>3300</v>
      </c>
      <c r="N68" s="20">
        <v>1425</v>
      </c>
      <c r="O68" s="20">
        <v>187</v>
      </c>
      <c r="P68" s="20">
        <v>2115</v>
      </c>
      <c r="Q68" s="20">
        <v>2698</v>
      </c>
      <c r="R68" s="20">
        <v>262</v>
      </c>
      <c r="S68" s="20">
        <v>722</v>
      </c>
      <c r="T68" s="20">
        <v>1815</v>
      </c>
      <c r="U68" s="20">
        <v>819</v>
      </c>
      <c r="V68" s="20">
        <f>'Dati GitHub protezione civile'!J44</f>
        <v>22837</v>
      </c>
      <c r="W68" s="21">
        <f>'Dati GitHub protezione civile'!K44</f>
        <v>16523</v>
      </c>
      <c r="X68" s="17">
        <f>SUM(Tabella2[[#This Row],[Marche]:[Sardegna]])</f>
        <v>93187</v>
      </c>
      <c r="Y68" s="17">
        <f>Tabella2[[#This Row],[Guariti]]+Tabella2[[#This Row],[Deceduti]]+Tabella2[[#This Row],[Totale positivi]]</f>
        <v>132547</v>
      </c>
      <c r="Z68" s="16">
        <f>Tabella2[[#This Row],[Guariti]]/Tabella2[[#This Row],[Cumulata]]</f>
        <v>0.17229360151493434</v>
      </c>
      <c r="AA68" s="16">
        <f>Tabella2[[#This Row],[Deceduti]]/Tabella2[[#This Row],[Cumulata]]</f>
        <v>0.12465766860057187</v>
      </c>
      <c r="AB68" s="16">
        <f>Tabella2[[#This Row],[Totale positivi]]/Tabella2[[#This Row],[Cumulata]]</f>
        <v>0.70304872988449385</v>
      </c>
      <c r="AC68" s="18">
        <f>Tabella2[[#This Row],[Totale positivi]]-X67</f>
        <v>1941</v>
      </c>
      <c r="AD68" s="18">
        <f>Tabella2[[#This Row],[Guariti]]-V67</f>
        <v>1022</v>
      </c>
      <c r="AE68" s="18">
        <f>Tabella2[[#This Row],[Deceduti]]-W67</f>
        <v>636</v>
      </c>
      <c r="AF68" s="18">
        <f>Tabella2[[#This Row],[Cumulata]]-Y67</f>
        <v>3599</v>
      </c>
    </row>
    <row r="69" spans="1:32" x14ac:dyDescent="0.3">
      <c r="A69" s="1">
        <v>43928</v>
      </c>
      <c r="B69" s="20">
        <v>3738</v>
      </c>
      <c r="C69" s="20">
        <v>846</v>
      </c>
      <c r="D69">
        <v>10704</v>
      </c>
      <c r="E69" s="20">
        <v>593</v>
      </c>
      <c r="F69" s="20">
        <v>3212</v>
      </c>
      <c r="G69" s="20">
        <v>28343</v>
      </c>
      <c r="H69">
        <v>3191</v>
      </c>
      <c r="I69" s="20">
        <v>1379</v>
      </c>
      <c r="J69" s="21">
        <v>9965</v>
      </c>
      <c r="K69" s="20">
        <v>13048</v>
      </c>
      <c r="L69" s="20">
        <v>5427</v>
      </c>
      <c r="M69" s="20">
        <v>3365</v>
      </c>
      <c r="N69" s="20">
        <v>1491</v>
      </c>
      <c r="O69" s="20">
        <v>185</v>
      </c>
      <c r="P69" s="20">
        <v>2137</v>
      </c>
      <c r="Q69" s="20">
        <v>2765</v>
      </c>
      <c r="R69" s="20">
        <v>265</v>
      </c>
      <c r="S69" s="20">
        <v>733</v>
      </c>
      <c r="T69" s="20">
        <v>1859</v>
      </c>
      <c r="U69" s="20">
        <v>821</v>
      </c>
      <c r="V69" s="20">
        <v>24392</v>
      </c>
      <c r="W69" s="21">
        <v>17127</v>
      </c>
      <c r="X69" s="17">
        <f>SUM(Tabella2[[#This Row],[Marche]:[Sardegna]])</f>
        <v>94067</v>
      </c>
      <c r="Y69" s="17">
        <f>Tabella2[[#This Row],[Guariti]]+Tabella2[[#This Row],[Deceduti]]+Tabella2[[#This Row],[Totale positivi]]</f>
        <v>135586</v>
      </c>
      <c r="Z69" s="16">
        <f>Tabella2[[#This Row],[Guariti]]/Tabella2[[#This Row],[Cumulata]]</f>
        <v>0.17990057970586934</v>
      </c>
      <c r="AA69" s="16">
        <f>Tabella2[[#This Row],[Deceduti]]/Tabella2[[#This Row],[Cumulata]]</f>
        <v>0.12631835145221484</v>
      </c>
      <c r="AB69" s="16">
        <f>Tabella2[[#This Row],[Totale positivi]]/Tabella2[[#This Row],[Cumulata]]</f>
        <v>0.69378106884191582</v>
      </c>
      <c r="AC69" s="18">
        <f>Tabella2[[#This Row],[Totale positivi]]-X68</f>
        <v>880</v>
      </c>
      <c r="AD69" s="18">
        <f>Tabella2[[#This Row],[Guariti]]-V68</f>
        <v>1555</v>
      </c>
      <c r="AE69" s="18">
        <f>Tabella2[[#This Row],[Deceduti]]-W68</f>
        <v>604</v>
      </c>
      <c r="AF69" s="18">
        <f>Tabella2[[#This Row],[Cumulata]]-Y68</f>
        <v>3039</v>
      </c>
    </row>
    <row r="70" spans="1:32" x14ac:dyDescent="0.3">
      <c r="A70" s="1">
        <v>43929</v>
      </c>
      <c r="B70" s="20">
        <v>3562</v>
      </c>
      <c r="C70" s="20">
        <v>823</v>
      </c>
      <c r="D70" s="20">
        <v>10989</v>
      </c>
      <c r="E70" s="20">
        <v>606</v>
      </c>
      <c r="F70" s="20">
        <v>3245</v>
      </c>
      <c r="G70" s="20">
        <v>28545</v>
      </c>
      <c r="H70">
        <v>3221</v>
      </c>
      <c r="I70" s="20">
        <v>1415</v>
      </c>
      <c r="J70" s="20">
        <v>10171</v>
      </c>
      <c r="K70" s="20">
        <v>13110</v>
      </c>
      <c r="L70" s="20">
        <v>5557</v>
      </c>
      <c r="M70" s="20">
        <v>3448</v>
      </c>
      <c r="N70" s="20">
        <v>1534</v>
      </c>
      <c r="O70" s="20">
        <v>181</v>
      </c>
      <c r="P70" s="20">
        <v>2238</v>
      </c>
      <c r="Q70" s="20">
        <v>2859</v>
      </c>
      <c r="R70" s="20">
        <v>270</v>
      </c>
      <c r="S70" s="20">
        <v>755</v>
      </c>
      <c r="T70" s="20">
        <v>1893</v>
      </c>
      <c r="U70" s="20">
        <v>840</v>
      </c>
      <c r="V70" s="20">
        <v>26491</v>
      </c>
      <c r="W70" s="21">
        <v>17669</v>
      </c>
      <c r="X70" s="17">
        <f>SUM(Tabella2[[#This Row],[Marche]:[Sardegna]])</f>
        <v>95262</v>
      </c>
      <c r="Y70" s="17">
        <f>Tabella2[[#This Row],[Guariti]]+Tabella2[[#This Row],[Deceduti]]+Tabella2[[#This Row],[Totale positivi]]</f>
        <v>139422</v>
      </c>
      <c r="Z70" s="16">
        <f>Tabella2[[#This Row],[Guariti]]/Tabella2[[#This Row],[Cumulata]]</f>
        <v>0.19000588142473929</v>
      </c>
      <c r="AA70" s="16">
        <f>Tabella2[[#This Row],[Deceduti]]/Tabella2[[#This Row],[Cumulata]]</f>
        <v>0.12673035819311157</v>
      </c>
      <c r="AB70" s="16">
        <f>Tabella2[[#This Row],[Totale positivi]]/Tabella2[[#This Row],[Cumulata]]</f>
        <v>0.6832637603821492</v>
      </c>
      <c r="AC70" s="18">
        <f>Tabella2[[#This Row],[Totale positivi]]-X69</f>
        <v>1195</v>
      </c>
      <c r="AD70" s="18">
        <f>Tabella2[[#This Row],[Guariti]]-V69</f>
        <v>2099</v>
      </c>
      <c r="AE70" s="18">
        <f>Tabella2[[#This Row],[Deceduti]]-W69</f>
        <v>542</v>
      </c>
      <c r="AF70" s="18">
        <f>Tabella2[[#This Row],[Cumulata]]-Y69</f>
        <v>3836</v>
      </c>
    </row>
    <row r="71" spans="1:32" x14ac:dyDescent="0.3">
      <c r="A71" s="1">
        <v>43930</v>
      </c>
      <c r="B71">
        <v>3401</v>
      </c>
      <c r="C71">
        <v>792</v>
      </c>
      <c r="D71">
        <v>11336</v>
      </c>
      <c r="E71">
        <v>609</v>
      </c>
      <c r="F71">
        <v>3253</v>
      </c>
      <c r="G71">
        <v>29074</v>
      </c>
      <c r="H71">
        <v>3293</v>
      </c>
      <c r="I71">
        <v>1390</v>
      </c>
      <c r="J71">
        <v>10449</v>
      </c>
      <c r="K71">
        <v>13258</v>
      </c>
      <c r="L71">
        <v>5703</v>
      </c>
      <c r="M71">
        <v>3532</v>
      </c>
      <c r="N71">
        <v>1566</v>
      </c>
      <c r="O71">
        <v>189</v>
      </c>
      <c r="P71">
        <v>2301</v>
      </c>
      <c r="Q71">
        <v>2873</v>
      </c>
      <c r="R71">
        <v>275</v>
      </c>
      <c r="S71">
        <v>765</v>
      </c>
      <c r="T71">
        <v>1942</v>
      </c>
      <c r="U71">
        <v>876</v>
      </c>
      <c r="V71">
        <v>28470</v>
      </c>
      <c r="W71">
        <v>18279</v>
      </c>
      <c r="X71" s="17">
        <f>SUM(Tabella2[[#This Row],[Marche]:[Sardegna]])</f>
        <v>96877</v>
      </c>
      <c r="Y71" s="17">
        <f>Tabella2[[#This Row],[Guariti]]+Tabella2[[#This Row],[Deceduti]]+Tabella2[[#This Row],[Totale positivi]]</f>
        <v>143626</v>
      </c>
      <c r="Z71" s="16">
        <f>Tabella2[[#This Row],[Guariti]]/Tabella2[[#This Row],[Cumulata]]</f>
        <v>0.19822316293707268</v>
      </c>
      <c r="AA71" s="16">
        <f>Tabella2[[#This Row],[Deceduti]]/Tabella2[[#This Row],[Cumulata]]</f>
        <v>0.12726804339047249</v>
      </c>
      <c r="AB71" s="16">
        <f>Tabella2[[#This Row],[Totale positivi]]/Tabella2[[#This Row],[Cumulata]]</f>
        <v>0.67450879367245486</v>
      </c>
      <c r="AC71" s="18">
        <f>Tabella2[[#This Row],[Totale positivi]]-X70</f>
        <v>1615</v>
      </c>
      <c r="AD71" s="18">
        <f>Tabella2[[#This Row],[Guariti]]-V70</f>
        <v>1979</v>
      </c>
      <c r="AE71" s="18">
        <f>Tabella2[[#This Row],[Deceduti]]-W70</f>
        <v>610</v>
      </c>
      <c r="AF71" s="18">
        <f>Tabella2[[#This Row],[Cumulata]]-Y70</f>
        <v>4204</v>
      </c>
    </row>
    <row r="72" spans="1:32" x14ac:dyDescent="0.3">
      <c r="A72" s="1">
        <v>43931</v>
      </c>
      <c r="B72" s="21">
        <v>3316</v>
      </c>
      <c r="C72" s="20">
        <v>752</v>
      </c>
      <c r="D72" s="20">
        <v>11576</v>
      </c>
      <c r="E72" s="20">
        <v>602</v>
      </c>
      <c r="F72" s="20">
        <v>3301</v>
      </c>
      <c r="G72" s="20">
        <v>29530</v>
      </c>
      <c r="H72">
        <v>3311</v>
      </c>
      <c r="I72" s="20">
        <v>1398</v>
      </c>
      <c r="J72" s="20">
        <v>10647</v>
      </c>
      <c r="K72" s="20">
        <v>13350</v>
      </c>
      <c r="L72" s="20">
        <v>5822</v>
      </c>
      <c r="M72" s="20">
        <v>3633</v>
      </c>
      <c r="N72" s="20">
        <v>1635</v>
      </c>
      <c r="O72" s="20">
        <v>193</v>
      </c>
      <c r="P72" s="20">
        <v>2336</v>
      </c>
      <c r="Q72" s="20">
        <v>2963</v>
      </c>
      <c r="R72" s="20">
        <v>279</v>
      </c>
      <c r="S72" s="20">
        <v>786</v>
      </c>
      <c r="T72" s="20">
        <v>1967</v>
      </c>
      <c r="U72" s="20">
        <v>876</v>
      </c>
      <c r="V72" s="20">
        <v>30455</v>
      </c>
      <c r="W72" s="21">
        <v>18849</v>
      </c>
      <c r="X72" s="17">
        <f>SUM(Tabella2[[#This Row],[Marche]:[Sardegna]])</f>
        <v>98273</v>
      </c>
      <c r="Y72" s="17">
        <f>Tabella2[[#This Row],[Guariti]]+Tabella2[[#This Row],[Deceduti]]+Tabella2[[#This Row],[Totale positivi]]</f>
        <v>147577</v>
      </c>
      <c r="Z72" s="16">
        <f>Tabella2[[#This Row],[Guariti]]/Tabella2[[#This Row],[Cumulata]]</f>
        <v>0.20636684578220182</v>
      </c>
      <c r="AA72" s="16">
        <f>Tabella2[[#This Row],[Deceduti]]/Tabella2[[#This Row],[Cumulata]]</f>
        <v>0.12772315469212683</v>
      </c>
      <c r="AB72" s="16">
        <f>Tabella2[[#This Row],[Totale positivi]]/Tabella2[[#This Row],[Cumulata]]</f>
        <v>0.66590999952567131</v>
      </c>
      <c r="AC72" s="18">
        <f>Tabella2[[#This Row],[Totale positivi]]-X71</f>
        <v>1396</v>
      </c>
      <c r="AD72" s="18">
        <f>Tabella2[[#This Row],[Guariti]]-V71</f>
        <v>1985</v>
      </c>
      <c r="AE72" s="18">
        <f>Tabella2[[#This Row],[Deceduti]]-W71</f>
        <v>570</v>
      </c>
      <c r="AF72" s="18">
        <f>Tabella2[[#This Row],[Cumulata]]-Y71</f>
        <v>3951</v>
      </c>
    </row>
    <row r="73" spans="1:32" x14ac:dyDescent="0.3">
      <c r="A73" s="1">
        <v>43932</v>
      </c>
      <c r="B73" s="20">
        <v>3231</v>
      </c>
      <c r="C73" s="20">
        <v>723</v>
      </c>
      <c r="D73" s="20">
        <v>12170</v>
      </c>
      <c r="E73" s="20">
        <v>590</v>
      </c>
      <c r="F73" s="20">
        <v>3333</v>
      </c>
      <c r="G73" s="20">
        <v>30258</v>
      </c>
      <c r="H73">
        <v>3333</v>
      </c>
      <c r="I73" s="20">
        <v>1382</v>
      </c>
      <c r="J73" s="20">
        <v>10749</v>
      </c>
      <c r="K73" s="20">
        <v>13495</v>
      </c>
      <c r="L73" s="20">
        <v>5992</v>
      </c>
      <c r="M73" s="20">
        <v>3730</v>
      </c>
      <c r="N73" s="20">
        <v>1724</v>
      </c>
      <c r="O73" s="20">
        <v>193</v>
      </c>
      <c r="P73" s="20">
        <v>2402</v>
      </c>
      <c r="Q73" s="20">
        <v>3002</v>
      </c>
      <c r="R73" s="20">
        <v>281</v>
      </c>
      <c r="S73" s="20">
        <v>792</v>
      </c>
      <c r="T73" s="20">
        <v>2001</v>
      </c>
      <c r="U73" s="20">
        <v>888</v>
      </c>
      <c r="V73" s="20">
        <v>32534</v>
      </c>
      <c r="W73" s="21">
        <v>19468</v>
      </c>
      <c r="X73" s="17">
        <f>SUM(Tabella2[[#This Row],[Marche]:[Sardegna]])</f>
        <v>100269</v>
      </c>
      <c r="Y73" s="17">
        <f>Tabella2[[#This Row],[Guariti]]+Tabella2[[#This Row],[Deceduti]]+Tabella2[[#This Row],[Totale positivi]]</f>
        <v>152271</v>
      </c>
      <c r="Z73" s="16">
        <f>Tabella2[[#This Row],[Guariti]]/Tabella2[[#This Row],[Cumulata]]</f>
        <v>0.21365854299242798</v>
      </c>
      <c r="AA73" s="16">
        <f>Tabella2[[#This Row],[Deceduti]]/Tabella2[[#This Row],[Cumulata]]</f>
        <v>0.12785100248898346</v>
      </c>
      <c r="AB73" s="16">
        <f>Tabella2[[#This Row],[Totale positivi]]/Tabella2[[#This Row],[Cumulata]]</f>
        <v>0.65849045451858856</v>
      </c>
      <c r="AC73" s="18">
        <f>Tabella2[[#This Row],[Totale positivi]]-X72</f>
        <v>1996</v>
      </c>
      <c r="AD73" s="18">
        <f>Tabella2[[#This Row],[Guariti]]-V72</f>
        <v>2079</v>
      </c>
      <c r="AE73" s="18">
        <f>Tabella2[[#This Row],[Deceduti]]-W72</f>
        <v>619</v>
      </c>
      <c r="AF73" s="18">
        <f>Tabella2[[#This Row],[Cumulata]]-Y72</f>
        <v>4694</v>
      </c>
    </row>
    <row r="74" spans="1:32" x14ac:dyDescent="0.3">
      <c r="A74" s="1">
        <v>43933</v>
      </c>
      <c r="B74" s="20">
        <v>3114</v>
      </c>
      <c r="C74" s="20">
        <v>687</v>
      </c>
      <c r="D74" s="20">
        <v>12505</v>
      </c>
      <c r="E74" s="20">
        <v>588</v>
      </c>
      <c r="F74" s="20">
        <v>3333</v>
      </c>
      <c r="G74" s="20">
        <v>31265</v>
      </c>
      <c r="H74">
        <v>3597</v>
      </c>
      <c r="I74" s="20">
        <v>1326</v>
      </c>
      <c r="J74" s="20">
        <v>10729</v>
      </c>
      <c r="K74" s="20">
        <v>13672</v>
      </c>
      <c r="L74" s="20">
        <v>6162</v>
      </c>
      <c r="M74" s="20">
        <v>3817</v>
      </c>
      <c r="N74" s="20">
        <v>1742</v>
      </c>
      <c r="O74" s="20">
        <v>202</v>
      </c>
      <c r="P74" s="20">
        <v>2452</v>
      </c>
      <c r="Q74" s="20">
        <v>3057</v>
      </c>
      <c r="R74" s="20">
        <v>277</v>
      </c>
      <c r="S74" s="20">
        <v>795</v>
      </c>
      <c r="T74" s="20">
        <v>2030</v>
      </c>
      <c r="U74" s="20">
        <v>903</v>
      </c>
      <c r="V74" s="21">
        <v>34211</v>
      </c>
      <c r="W74" s="21">
        <v>19899</v>
      </c>
      <c r="X74" s="17">
        <f>SUM(Tabella2[[#This Row],[Marche]:[Sardegna]])</f>
        <v>102253</v>
      </c>
      <c r="Y74" s="17">
        <f>Tabella2[[#This Row],[Guariti]]+Tabella2[[#This Row],[Deceduti]]+Tabella2[[#This Row],[Totale positivi]]</f>
        <v>156363</v>
      </c>
      <c r="Z74" s="16">
        <f>Tabella2[[#This Row],[Guariti]]/Tabella2[[#This Row],[Cumulata]]</f>
        <v>0.21879216950301542</v>
      </c>
      <c r="AA74" s="16">
        <f>Tabella2[[#This Row],[Deceduti]]/Tabella2[[#This Row],[Cumulata]]</f>
        <v>0.12726156443659944</v>
      </c>
      <c r="AB74" s="16">
        <f>Tabella2[[#This Row],[Totale positivi]]/Tabella2[[#This Row],[Cumulata]]</f>
        <v>0.65394626606038508</v>
      </c>
      <c r="AC74" s="18">
        <f>Tabella2[[#This Row],[Totale positivi]]-X73</f>
        <v>1984</v>
      </c>
      <c r="AD74" s="18">
        <f>Tabella2[[#This Row],[Guariti]]-V73</f>
        <v>1677</v>
      </c>
      <c r="AE74" s="18">
        <f>Tabella2[[#This Row],[Deceduti]]-W73</f>
        <v>431</v>
      </c>
      <c r="AF74" s="18">
        <f>Tabella2[[#This Row],[Cumulata]]-Y73</f>
        <v>4092</v>
      </c>
    </row>
    <row r="75" spans="1:32" x14ac:dyDescent="0.3">
      <c r="A75" s="1">
        <v>43934</v>
      </c>
      <c r="B75" s="20">
        <v>3080</v>
      </c>
      <c r="C75" s="20">
        <v>625</v>
      </c>
      <c r="D75" s="20">
        <v>12765</v>
      </c>
      <c r="E75" s="20">
        <v>582</v>
      </c>
      <c r="F75" s="20">
        <v>3365</v>
      </c>
      <c r="G75" s="20">
        <v>31935</v>
      </c>
      <c r="H75">
        <v>3617</v>
      </c>
      <c r="I75" s="20">
        <v>1307</v>
      </c>
      <c r="J75" s="20">
        <v>10766</v>
      </c>
      <c r="K75" s="20">
        <v>13818</v>
      </c>
      <c r="L75" s="20">
        <v>6257</v>
      </c>
      <c r="M75" s="20">
        <v>3920</v>
      </c>
      <c r="N75" s="20">
        <v>1778</v>
      </c>
      <c r="O75" s="20">
        <v>202</v>
      </c>
      <c r="P75" s="20">
        <v>2512</v>
      </c>
      <c r="Q75" s="20">
        <v>3062</v>
      </c>
      <c r="R75" s="20">
        <v>270</v>
      </c>
      <c r="S75" s="20">
        <v>791</v>
      </c>
      <c r="T75" s="20">
        <v>2050</v>
      </c>
      <c r="U75" s="20">
        <v>914</v>
      </c>
      <c r="V75" s="20">
        <v>35435</v>
      </c>
      <c r="W75" s="21">
        <v>20465</v>
      </c>
      <c r="X75" s="17">
        <f>SUM(Tabella2[[#This Row],[Marche]:[Sardegna]])</f>
        <v>103616</v>
      </c>
      <c r="Y75" s="17">
        <f>Tabella2[[#This Row],[Guariti]]+Tabella2[[#This Row],[Deceduti]]+Tabella2[[#This Row],[Totale positivi]]</f>
        <v>159516</v>
      </c>
      <c r="Z75" s="16">
        <f>Tabella2[[#This Row],[Guariti]]/Tabella2[[#This Row],[Cumulata]]</f>
        <v>0.22214072569522805</v>
      </c>
      <c r="AA75" s="16">
        <f>Tabella2[[#This Row],[Deceduti]]/Tabella2[[#This Row],[Cumulata]]</f>
        <v>0.12829434037964843</v>
      </c>
      <c r="AB75" s="16">
        <f>Tabella2[[#This Row],[Totale positivi]]/Tabella2[[#This Row],[Cumulata]]</f>
        <v>0.64956493392512349</v>
      </c>
      <c r="AC75" s="18">
        <f>Tabella2[[#This Row],[Totale positivi]]-X74</f>
        <v>1363</v>
      </c>
      <c r="AD75" s="18">
        <f>Tabella2[[#This Row],[Guariti]]-V74</f>
        <v>1224</v>
      </c>
      <c r="AE75" s="18">
        <f>Tabella2[[#This Row],[Deceduti]]-W74</f>
        <v>566</v>
      </c>
      <c r="AF75" s="18">
        <f>Tabella2[[#This Row],[Cumulata]]-Y74</f>
        <v>3153</v>
      </c>
    </row>
    <row r="76" spans="1:32" x14ac:dyDescent="0.3">
      <c r="A76" s="1">
        <v>43935</v>
      </c>
      <c r="B76" s="38">
        <v>3095</v>
      </c>
      <c r="C76" s="38">
        <v>622</v>
      </c>
      <c r="D76" s="38">
        <v>13055</v>
      </c>
      <c r="E76" s="38">
        <v>559</v>
      </c>
      <c r="F76" s="38">
        <v>3466</v>
      </c>
      <c r="G76" s="38">
        <v>32363</v>
      </c>
      <c r="H76">
        <v>3646</v>
      </c>
      <c r="I76" s="38">
        <v>899</v>
      </c>
      <c r="J76" s="38">
        <v>10736</v>
      </c>
      <c r="K76" s="38">
        <v>13778</v>
      </c>
      <c r="L76" s="38">
        <v>6352</v>
      </c>
      <c r="M76" s="38">
        <v>4022</v>
      </c>
      <c r="N76" s="38">
        <v>1800</v>
      </c>
      <c r="O76" s="38">
        <v>200</v>
      </c>
      <c r="P76" s="38">
        <v>2552</v>
      </c>
      <c r="Q76" s="38">
        <v>3094</v>
      </c>
      <c r="R76" s="38">
        <v>265</v>
      </c>
      <c r="S76" s="38">
        <v>816</v>
      </c>
      <c r="T76" s="38">
        <v>2071</v>
      </c>
      <c r="U76" s="38">
        <v>900</v>
      </c>
      <c r="V76" s="38">
        <v>37130</v>
      </c>
      <c r="W76" s="39">
        <v>21067</v>
      </c>
      <c r="X76" s="17">
        <f>SUM(Tabella2[[#This Row],[Marche]:[Sardegna]])</f>
        <v>104291</v>
      </c>
      <c r="Y76" s="17">
        <f>Tabella2[[#This Row],[Guariti]]+Tabella2[[#This Row],[Deceduti]]+Tabella2[[#This Row],[Totale positivi]]</f>
        <v>162488</v>
      </c>
      <c r="Z76" s="16">
        <f>Tabella2[[#This Row],[Guariti]]/Tabella2[[#This Row],[Cumulata]]</f>
        <v>0.22850918221653291</v>
      </c>
      <c r="AA76" s="16">
        <f>Tabella2[[#This Row],[Deceduti]]/Tabella2[[#This Row],[Cumulata]]</f>
        <v>0.12965265127270936</v>
      </c>
      <c r="AB76" s="16">
        <f>Tabella2[[#This Row],[Totale positivi]]/Tabella2[[#This Row],[Cumulata]]</f>
        <v>0.64183816651075776</v>
      </c>
      <c r="AC76" s="18">
        <f>Tabella2[[#This Row],[Totale positivi]]-X75</f>
        <v>675</v>
      </c>
      <c r="AD76" s="18">
        <f>Tabella2[[#This Row],[Guariti]]-V75</f>
        <v>1695</v>
      </c>
      <c r="AE76" s="18">
        <f>Tabella2[[#This Row],[Deceduti]]-W75</f>
        <v>602</v>
      </c>
      <c r="AF76" s="18">
        <f>Tabella2[[#This Row],[Cumulata]]-Y75</f>
        <v>2972</v>
      </c>
    </row>
    <row r="77" spans="1:32" x14ac:dyDescent="0.3">
      <c r="A77" s="1">
        <v>43936</v>
      </c>
      <c r="B77" s="20">
        <v>3097</v>
      </c>
      <c r="C77" s="20">
        <v>582</v>
      </c>
      <c r="D77" s="20">
        <v>13195</v>
      </c>
      <c r="E77" s="20">
        <v>548</v>
      </c>
      <c r="F77" s="20">
        <v>3464</v>
      </c>
      <c r="G77" s="20">
        <v>32921</v>
      </c>
      <c r="H77">
        <v>3680</v>
      </c>
      <c r="I77" s="20">
        <v>1394</v>
      </c>
      <c r="J77" s="20">
        <v>10789</v>
      </c>
      <c r="K77" s="20">
        <v>13577</v>
      </c>
      <c r="L77" s="20">
        <v>6417</v>
      </c>
      <c r="M77" s="20">
        <v>4047</v>
      </c>
      <c r="N77" s="20">
        <v>1810</v>
      </c>
      <c r="O77" s="20">
        <v>206</v>
      </c>
      <c r="P77" s="20">
        <v>2573</v>
      </c>
      <c r="Q77" s="20">
        <v>3087</v>
      </c>
      <c r="R77" s="20">
        <v>261</v>
      </c>
      <c r="S77" s="20">
        <v>819</v>
      </c>
      <c r="T77" s="20">
        <v>2081</v>
      </c>
      <c r="U77" s="20">
        <v>870</v>
      </c>
      <c r="V77">
        <v>38092</v>
      </c>
      <c r="W77">
        <v>21645</v>
      </c>
      <c r="X77" s="17">
        <f>SUM(Tabella2[[#This Row],[Marche]:[Sardegna]])</f>
        <v>105418</v>
      </c>
      <c r="Y77" s="17">
        <f>Tabella2[[#This Row],[Guariti]]+Tabella2[[#This Row],[Deceduti]]+Tabella2[[#This Row],[Totale positivi]]</f>
        <v>165155</v>
      </c>
      <c r="Z77" s="16">
        <f>Tabella2[[#This Row],[Guariti]]/Tabella2[[#This Row],[Cumulata]]</f>
        <v>0.2306439405407042</v>
      </c>
      <c r="AA77" s="16">
        <f>Tabella2[[#This Row],[Deceduti]]/Tabella2[[#This Row],[Cumulata]]</f>
        <v>0.13105870243104961</v>
      </c>
      <c r="AB77" s="16">
        <f>Tabella2[[#This Row],[Totale positivi]]/Tabella2[[#This Row],[Cumulata]]</f>
        <v>0.63829735702824619</v>
      </c>
      <c r="AC77" s="18">
        <f>Tabella2[[#This Row],[Totale positivi]]-X76</f>
        <v>1127</v>
      </c>
      <c r="AD77" s="18">
        <f>Tabella2[[#This Row],[Guariti]]-V76</f>
        <v>962</v>
      </c>
      <c r="AE77" s="18">
        <f>Tabella2[[#This Row],[Deceduti]]-W76</f>
        <v>578</v>
      </c>
      <c r="AF77" s="18">
        <f>Tabella2[[#This Row],[Cumulata]]-Y76</f>
        <v>2667</v>
      </c>
    </row>
    <row r="78" spans="1:32" x14ac:dyDescent="0.3">
      <c r="A78" s="1">
        <v>43937</v>
      </c>
      <c r="B78" s="21">
        <v>3124</v>
      </c>
      <c r="C78" s="20">
        <v>536</v>
      </c>
      <c r="D78" s="21">
        <v>13783</v>
      </c>
      <c r="E78" s="20">
        <v>518</v>
      </c>
      <c r="F78" s="21">
        <v>3437</v>
      </c>
      <c r="G78" s="20">
        <v>33090</v>
      </c>
      <c r="H78">
        <v>3680</v>
      </c>
      <c r="I78" s="21">
        <v>1330</v>
      </c>
      <c r="J78" s="21">
        <v>10800</v>
      </c>
      <c r="K78" s="21">
        <v>13663</v>
      </c>
      <c r="L78" s="21">
        <v>6613</v>
      </c>
      <c r="M78" s="21">
        <v>4144</v>
      </c>
      <c r="N78" s="21">
        <v>1850</v>
      </c>
      <c r="O78" s="20">
        <v>203</v>
      </c>
      <c r="P78" s="21">
        <v>2625</v>
      </c>
      <c r="Q78" s="21">
        <v>3118</v>
      </c>
      <c r="R78" s="20">
        <v>273</v>
      </c>
      <c r="S78" s="20">
        <v>847</v>
      </c>
      <c r="T78" s="21">
        <v>2108</v>
      </c>
      <c r="U78" s="20">
        <v>865</v>
      </c>
      <c r="V78" s="21">
        <v>40164</v>
      </c>
      <c r="W78" s="21">
        <v>22170</v>
      </c>
      <c r="X78" s="17">
        <f>SUM(Tabella2[[#This Row],[Marche]:[Sardegna]])</f>
        <v>106607</v>
      </c>
      <c r="Y78" s="17">
        <f>Tabella2[[#This Row],[Guariti]]+Tabella2[[#This Row],[Deceduti]]+Tabella2[[#This Row],[Totale positivi]]</f>
        <v>168941</v>
      </c>
      <c r="Z78" s="16">
        <f>Tabella2[[#This Row],[Guariti]]/Tabella2[[#This Row],[Cumulata]]</f>
        <v>0.23773980265299721</v>
      </c>
      <c r="AA78" s="16">
        <f>Tabella2[[#This Row],[Deceduti]]/Tabella2[[#This Row],[Cumulata]]</f>
        <v>0.1312292457130004</v>
      </c>
      <c r="AB78" s="16">
        <f>Tabella2[[#This Row],[Totale positivi]]/Tabella2[[#This Row],[Cumulata]]</f>
        <v>0.63103095163400236</v>
      </c>
      <c r="AC78" s="18">
        <f>Tabella2[[#This Row],[Totale positivi]]-X77</f>
        <v>1189</v>
      </c>
      <c r="AD78" s="18">
        <f>Tabella2[[#This Row],[Guariti]]-V77</f>
        <v>2072</v>
      </c>
      <c r="AE78" s="18">
        <f>Tabella2[[#This Row],[Deceduti]]-W77</f>
        <v>525</v>
      </c>
      <c r="AF78" s="18">
        <f>Tabella2[[#This Row],[Cumulata]]-Y77</f>
        <v>3786</v>
      </c>
    </row>
    <row r="79" spans="1:32" x14ac:dyDescent="0.3">
      <c r="A79" s="1">
        <v>43938</v>
      </c>
      <c r="B79" s="20">
        <v>3157</v>
      </c>
      <c r="C79" s="20">
        <v>494</v>
      </c>
      <c r="D79" s="20">
        <v>13998</v>
      </c>
      <c r="E79" s="20">
        <v>491</v>
      </c>
      <c r="F79" s="20">
        <v>3459</v>
      </c>
      <c r="G79" s="20">
        <v>33434</v>
      </c>
      <c r="H79">
        <v>3572</v>
      </c>
      <c r="I79" s="20">
        <v>1428</v>
      </c>
      <c r="J79" s="20">
        <v>10618</v>
      </c>
      <c r="K79" s="20">
        <v>13585</v>
      </c>
      <c r="L79" s="20">
        <v>6583</v>
      </c>
      <c r="M79" s="20">
        <v>4214</v>
      </c>
      <c r="N79" s="20">
        <v>1942</v>
      </c>
      <c r="O79" s="20">
        <v>208</v>
      </c>
      <c r="P79" s="20">
        <v>2656</v>
      </c>
      <c r="Q79" s="20">
        <v>3027</v>
      </c>
      <c r="R79" s="20">
        <v>266</v>
      </c>
      <c r="S79" s="20">
        <v>819</v>
      </c>
      <c r="T79" s="20">
        <v>2139</v>
      </c>
      <c r="U79" s="20">
        <v>872</v>
      </c>
      <c r="V79" s="20">
        <v>42727</v>
      </c>
      <c r="W79" s="21">
        <v>22745</v>
      </c>
      <c r="X79" s="17">
        <f>SUM(Tabella2[[#This Row],[Marche]:[Sardegna]])</f>
        <v>106962</v>
      </c>
      <c r="Y79" s="17">
        <f>Tabella2[[#This Row],[Guariti]]+Tabella2[[#This Row],[Deceduti]]+Tabella2[[#This Row],[Totale positivi]]</f>
        <v>172434</v>
      </c>
      <c r="Z79" s="16">
        <f>Tabella2[[#This Row],[Guariti]]/Tabella2[[#This Row],[Cumulata]]</f>
        <v>0.24778755929805027</v>
      </c>
      <c r="AA79" s="16">
        <f>Tabella2[[#This Row],[Deceduti]]/Tabella2[[#This Row],[Cumulata]]</f>
        <v>0.1319055406706334</v>
      </c>
      <c r="AB79" s="16">
        <f>Tabella2[[#This Row],[Totale positivi]]/Tabella2[[#This Row],[Cumulata]]</f>
        <v>0.62030690003131628</v>
      </c>
      <c r="AC79" s="18">
        <f>Tabella2[[#This Row],[Totale positivi]]-X78</f>
        <v>355</v>
      </c>
      <c r="AD79" s="18">
        <f>Tabella2[[#This Row],[Guariti]]-V78</f>
        <v>2563</v>
      </c>
      <c r="AE79" s="18">
        <f>Tabella2[[#This Row],[Deceduti]]-W78</f>
        <v>575</v>
      </c>
      <c r="AF79" s="18">
        <f>Tabella2[[#This Row],[Cumulata]]-Y78</f>
        <v>3493</v>
      </c>
    </row>
    <row r="80" spans="1:32" x14ac:dyDescent="0.3">
      <c r="A80" s="1">
        <v>43939</v>
      </c>
      <c r="X80" s="17">
        <f>SUM(Tabella2[[#This Row],[Marche]:[Sardegna]])</f>
        <v>0</v>
      </c>
      <c r="Y80" s="17">
        <f>Tabella2[[#This Row],[Guariti]]+Tabella2[[#This Row],[Deceduti]]+Tabella2[[#This Row],[Totale positivi]]</f>
        <v>0</v>
      </c>
      <c r="Z80" s="16" t="e">
        <f>Tabella2[[#This Row],[Guariti]]/Tabella2[[#This Row],[Cumulata]]</f>
        <v>#DIV/0!</v>
      </c>
      <c r="AA80" s="16" t="e">
        <f>Tabella2[[#This Row],[Deceduti]]/Tabella2[[#This Row],[Cumulata]]</f>
        <v>#DIV/0!</v>
      </c>
      <c r="AB80" s="16" t="e">
        <f>Tabella2[[#This Row],[Totale positivi]]/Tabella2[[#This Row],[Cumulata]]</f>
        <v>#DIV/0!</v>
      </c>
      <c r="AC80" s="18"/>
      <c r="AD80" s="18"/>
      <c r="AE80" s="18"/>
      <c r="AF80" s="18">
        <f>Tabella2[[#This Row],[Cumulata]]-Y79</f>
        <v>-172434</v>
      </c>
    </row>
    <row r="81" spans="1:32" x14ac:dyDescent="0.3">
      <c r="A81" s="1">
        <v>43940</v>
      </c>
      <c r="X81" s="17">
        <f>SUM(Tabella2[[#This Row],[Marche]:[Sardegna]])</f>
        <v>0</v>
      </c>
      <c r="Y81" s="17">
        <f>Tabella2[[#This Row],[Guariti]]+Tabella2[[#This Row],[Deceduti]]+Tabella2[[#This Row],[Totale positivi]]</f>
        <v>0</v>
      </c>
      <c r="Z81" s="16" t="e">
        <f>Tabella2[[#This Row],[Guariti]]/Tabella2[[#This Row],[Cumulata]]</f>
        <v>#DIV/0!</v>
      </c>
      <c r="AA81" s="16" t="e">
        <f>Tabella2[[#This Row],[Deceduti]]/Tabella2[[#This Row],[Cumulata]]</f>
        <v>#DIV/0!</v>
      </c>
      <c r="AB81" s="16" t="e">
        <f>Tabella2[[#This Row],[Totale positivi]]/Tabella2[[#This Row],[Cumulata]]</f>
        <v>#DIV/0!</v>
      </c>
      <c r="AC81" s="18"/>
      <c r="AD81" s="18"/>
      <c r="AE81" s="18"/>
      <c r="AF81" s="18">
        <f>Tabella2[[#This Row],[Cumulata]]-Y80</f>
        <v>0</v>
      </c>
    </row>
    <row r="82" spans="1:32" x14ac:dyDescent="0.3">
      <c r="A82" s="1">
        <v>43941</v>
      </c>
      <c r="X82" s="17">
        <f>SUM(Tabella2[[#This Row],[Marche]:[Sardegna]])</f>
        <v>0</v>
      </c>
      <c r="Y82" s="17">
        <f>Tabella2[[#This Row],[Guariti]]+Tabella2[[#This Row],[Deceduti]]+Tabella2[[#This Row],[Totale positivi]]</f>
        <v>0</v>
      </c>
      <c r="Z82" s="16" t="e">
        <f>Tabella2[[#This Row],[Guariti]]/Tabella2[[#This Row],[Cumulata]]</f>
        <v>#DIV/0!</v>
      </c>
      <c r="AA82" s="16" t="e">
        <f>Tabella2[[#This Row],[Deceduti]]/Tabella2[[#This Row],[Cumulata]]</f>
        <v>#DIV/0!</v>
      </c>
      <c r="AB82" s="16" t="e">
        <f>Tabella2[[#This Row],[Totale positivi]]/Tabella2[[#This Row],[Cumulata]]</f>
        <v>#DIV/0!</v>
      </c>
      <c r="AC82" s="18"/>
      <c r="AD82" s="18"/>
      <c r="AE82" s="18"/>
      <c r="AF82" s="18">
        <f>Tabella2[[#This Row],[Cumulata]]-Y81</f>
        <v>0</v>
      </c>
    </row>
    <row r="83" spans="1:32" x14ac:dyDescent="0.3">
      <c r="A83" s="1">
        <v>43942</v>
      </c>
      <c r="X83" s="17">
        <f>SUM(Tabella2[[#This Row],[Marche]:[Sardegna]])</f>
        <v>0</v>
      </c>
      <c r="Y83" s="17">
        <f>Tabella2[[#This Row],[Guariti]]+Tabella2[[#This Row],[Deceduti]]+Tabella2[[#This Row],[Totale positivi]]</f>
        <v>0</v>
      </c>
      <c r="Z83" s="16" t="e">
        <f>Tabella2[[#This Row],[Guariti]]/Tabella2[[#This Row],[Cumulata]]</f>
        <v>#DIV/0!</v>
      </c>
      <c r="AA83" s="16" t="e">
        <f>Tabella2[[#This Row],[Deceduti]]/Tabella2[[#This Row],[Cumulata]]</f>
        <v>#DIV/0!</v>
      </c>
      <c r="AB83" s="16" t="e">
        <f>Tabella2[[#This Row],[Totale positivi]]/Tabella2[[#This Row],[Cumulata]]</f>
        <v>#DIV/0!</v>
      </c>
      <c r="AC83" s="18"/>
      <c r="AD83" s="18"/>
      <c r="AE83" s="18"/>
      <c r="AF83" s="18">
        <f>Tabella2[[#This Row],[Cumulata]]-Y82</f>
        <v>0</v>
      </c>
    </row>
    <row r="84" spans="1:32" x14ac:dyDescent="0.3">
      <c r="A84" s="1">
        <v>43943</v>
      </c>
      <c r="X84" s="17">
        <f>SUM(Tabella2[[#This Row],[Marche]:[Sardegna]])</f>
        <v>0</v>
      </c>
      <c r="Y84" s="17">
        <f>Tabella2[[#This Row],[Guariti]]+Tabella2[[#This Row],[Deceduti]]+Tabella2[[#This Row],[Totale positivi]]</f>
        <v>0</v>
      </c>
      <c r="Z84" s="16" t="e">
        <f>Tabella2[[#This Row],[Guariti]]/Tabella2[[#This Row],[Cumulata]]</f>
        <v>#DIV/0!</v>
      </c>
      <c r="AA84" s="16" t="e">
        <f>Tabella2[[#This Row],[Deceduti]]/Tabella2[[#This Row],[Cumulata]]</f>
        <v>#DIV/0!</v>
      </c>
      <c r="AB84" s="16" t="e">
        <f>Tabella2[[#This Row],[Totale positivi]]/Tabella2[[#This Row],[Cumulata]]</f>
        <v>#DIV/0!</v>
      </c>
      <c r="AC84" s="18"/>
      <c r="AD84" s="18"/>
      <c r="AE84" s="18"/>
      <c r="AF84" s="18">
        <f>Tabella2[[#This Row],[Cumulata]]-Y83</f>
        <v>0</v>
      </c>
    </row>
    <row r="85" spans="1:32" x14ac:dyDescent="0.3">
      <c r="A85" s="1">
        <v>43944</v>
      </c>
      <c r="X85" s="17">
        <f>SUM(Tabella2[[#This Row],[Marche]:[Sardegna]])</f>
        <v>0</v>
      </c>
      <c r="Y85" s="17">
        <f>Tabella2[[#This Row],[Guariti]]+Tabella2[[#This Row],[Deceduti]]+Tabella2[[#This Row],[Totale positivi]]</f>
        <v>0</v>
      </c>
      <c r="Z85" s="16" t="e">
        <f>Tabella2[[#This Row],[Guariti]]/Tabella2[[#This Row],[Cumulata]]</f>
        <v>#DIV/0!</v>
      </c>
      <c r="AA85" s="16" t="e">
        <f>Tabella2[[#This Row],[Deceduti]]/Tabella2[[#This Row],[Cumulata]]</f>
        <v>#DIV/0!</v>
      </c>
      <c r="AB85" s="16" t="e">
        <f>Tabella2[[#This Row],[Totale positivi]]/Tabella2[[#This Row],[Cumulata]]</f>
        <v>#DIV/0!</v>
      </c>
      <c r="AC85" s="18"/>
      <c r="AD85" s="18"/>
      <c r="AE85" s="18"/>
      <c r="AF85" s="18">
        <f>Tabella2[[#This Row],[Cumulata]]-Y84</f>
        <v>0</v>
      </c>
    </row>
    <row r="86" spans="1:32" x14ac:dyDescent="0.3">
      <c r="A86" s="1">
        <v>43945</v>
      </c>
      <c r="X86" s="17">
        <f>SUM(Tabella2[[#This Row],[Marche]:[Sardegna]])</f>
        <v>0</v>
      </c>
      <c r="Y86" s="17">
        <f>Tabella2[[#This Row],[Guariti]]+Tabella2[[#This Row],[Deceduti]]+Tabella2[[#This Row],[Totale positivi]]</f>
        <v>0</v>
      </c>
      <c r="Z86" s="16" t="e">
        <f>Tabella2[[#This Row],[Guariti]]/Tabella2[[#This Row],[Cumulata]]</f>
        <v>#DIV/0!</v>
      </c>
      <c r="AA86" s="16" t="e">
        <f>Tabella2[[#This Row],[Deceduti]]/Tabella2[[#This Row],[Cumulata]]</f>
        <v>#DIV/0!</v>
      </c>
      <c r="AB86" s="16" t="e">
        <f>Tabella2[[#This Row],[Totale positivi]]/Tabella2[[#This Row],[Cumulata]]</f>
        <v>#DIV/0!</v>
      </c>
      <c r="AC86" s="18"/>
      <c r="AD86" s="18"/>
      <c r="AE86" s="18"/>
      <c r="AF86" s="18">
        <f>Tabella2[[#This Row],[Cumulata]]-Y85</f>
        <v>0</v>
      </c>
    </row>
    <row r="87" spans="1:32" x14ac:dyDescent="0.3">
      <c r="A87" s="1">
        <v>43946</v>
      </c>
      <c r="X87" s="17">
        <f>SUM(Tabella2[[#This Row],[Marche]:[Sardegna]])</f>
        <v>0</v>
      </c>
      <c r="Y87" s="17">
        <f>Tabella2[[#This Row],[Guariti]]+Tabella2[[#This Row],[Deceduti]]+Tabella2[[#This Row],[Totale positivi]]</f>
        <v>0</v>
      </c>
      <c r="Z87" s="16" t="e">
        <f>Tabella2[[#This Row],[Guariti]]/Tabella2[[#This Row],[Cumulata]]</f>
        <v>#DIV/0!</v>
      </c>
      <c r="AA87" s="16" t="e">
        <f>Tabella2[[#This Row],[Deceduti]]/Tabella2[[#This Row],[Cumulata]]</f>
        <v>#DIV/0!</v>
      </c>
      <c r="AB87" s="16" t="e">
        <f>Tabella2[[#This Row],[Totale positivi]]/Tabella2[[#This Row],[Cumulata]]</f>
        <v>#DIV/0!</v>
      </c>
      <c r="AC87" s="18"/>
      <c r="AD87" s="18"/>
      <c r="AE87" s="18"/>
      <c r="AF87" s="18">
        <f>Tabella2[[#This Row],[Cumulata]]-Y86</f>
        <v>0</v>
      </c>
    </row>
    <row r="88" spans="1:32" x14ac:dyDescent="0.3">
      <c r="A88" s="1">
        <v>43947</v>
      </c>
      <c r="X88" s="17">
        <f>SUM(Tabella2[[#This Row],[Marche]:[Sardegna]])</f>
        <v>0</v>
      </c>
      <c r="Y88" s="17">
        <f>Tabella2[[#This Row],[Guariti]]+Tabella2[[#This Row],[Deceduti]]+Tabella2[[#This Row],[Totale positivi]]</f>
        <v>0</v>
      </c>
      <c r="Z88" s="16" t="e">
        <f>Tabella2[[#This Row],[Guariti]]/Tabella2[[#This Row],[Cumulata]]</f>
        <v>#DIV/0!</v>
      </c>
      <c r="AA88" s="16" t="e">
        <f>Tabella2[[#This Row],[Deceduti]]/Tabella2[[#This Row],[Cumulata]]</f>
        <v>#DIV/0!</v>
      </c>
      <c r="AB88" s="16" t="e">
        <f>Tabella2[[#This Row],[Totale positivi]]/Tabella2[[#This Row],[Cumulata]]</f>
        <v>#DIV/0!</v>
      </c>
      <c r="AC88" s="18"/>
      <c r="AD88" s="18"/>
      <c r="AE88" s="18"/>
      <c r="AF88" s="18">
        <f>Tabella2[[#This Row],[Cumulata]]-Y87</f>
        <v>0</v>
      </c>
    </row>
    <row r="89" spans="1:32" x14ac:dyDescent="0.3">
      <c r="A89" s="1">
        <v>43948</v>
      </c>
      <c r="X89" s="17">
        <f>SUM(Tabella2[[#This Row],[Marche]:[Sardegna]])</f>
        <v>0</v>
      </c>
      <c r="Y89" s="17">
        <f>Tabella2[[#This Row],[Guariti]]+Tabella2[[#This Row],[Deceduti]]+Tabella2[[#This Row],[Totale positivi]]</f>
        <v>0</v>
      </c>
      <c r="Z89" s="16" t="e">
        <f>Tabella2[[#This Row],[Guariti]]/Tabella2[[#This Row],[Cumulata]]</f>
        <v>#DIV/0!</v>
      </c>
      <c r="AA89" s="16" t="e">
        <f>Tabella2[[#This Row],[Deceduti]]/Tabella2[[#This Row],[Cumulata]]</f>
        <v>#DIV/0!</v>
      </c>
      <c r="AB89" s="16" t="e">
        <f>Tabella2[[#This Row],[Totale positivi]]/Tabella2[[#This Row],[Cumulata]]</f>
        <v>#DIV/0!</v>
      </c>
      <c r="AC89" s="18"/>
      <c r="AD89" s="18"/>
      <c r="AE89" s="18"/>
      <c r="AF89" s="18">
        <f>Tabella2[[#This Row],[Cumulata]]-Y88</f>
        <v>0</v>
      </c>
    </row>
    <row r="90" spans="1:32" x14ac:dyDescent="0.3">
      <c r="A90" s="1">
        <v>43949</v>
      </c>
      <c r="X90" s="17">
        <f>SUM(Tabella2[[#This Row],[Marche]:[Sardegna]])</f>
        <v>0</v>
      </c>
      <c r="Y90" s="17">
        <f>Tabella2[[#This Row],[Guariti]]+Tabella2[[#This Row],[Deceduti]]+Tabella2[[#This Row],[Totale positivi]]</f>
        <v>0</v>
      </c>
      <c r="Z90" s="16" t="e">
        <f>Tabella2[[#This Row],[Guariti]]/Tabella2[[#This Row],[Cumulata]]</f>
        <v>#DIV/0!</v>
      </c>
      <c r="AA90" s="16" t="e">
        <f>Tabella2[[#This Row],[Deceduti]]/Tabella2[[#This Row],[Cumulata]]</f>
        <v>#DIV/0!</v>
      </c>
      <c r="AB90" s="16" t="e">
        <f>Tabella2[[#This Row],[Totale positivi]]/Tabella2[[#This Row],[Cumulata]]</f>
        <v>#DIV/0!</v>
      </c>
      <c r="AC90" s="18"/>
      <c r="AD90" s="18"/>
      <c r="AE90" s="18"/>
      <c r="AF90" s="18">
        <f>Tabella2[[#This Row],[Cumulata]]-Y89</f>
        <v>0</v>
      </c>
    </row>
    <row r="91" spans="1:32" x14ac:dyDescent="0.3">
      <c r="A91" s="1">
        <v>43950</v>
      </c>
      <c r="X91" s="17">
        <f>SUM(Tabella2[[#This Row],[Marche]:[Sardegna]])</f>
        <v>0</v>
      </c>
      <c r="Y91" s="17">
        <f>Tabella2[[#This Row],[Guariti]]+Tabella2[[#This Row],[Deceduti]]+Tabella2[[#This Row],[Totale positivi]]</f>
        <v>0</v>
      </c>
      <c r="Z91" s="16" t="e">
        <f>Tabella2[[#This Row],[Guariti]]/Tabella2[[#This Row],[Cumulata]]</f>
        <v>#DIV/0!</v>
      </c>
      <c r="AA91" s="16" t="e">
        <f>Tabella2[[#This Row],[Deceduti]]/Tabella2[[#This Row],[Cumulata]]</f>
        <v>#DIV/0!</v>
      </c>
      <c r="AB91" s="16" t="e">
        <f>Tabella2[[#This Row],[Totale positivi]]/Tabella2[[#This Row],[Cumulata]]</f>
        <v>#DIV/0!</v>
      </c>
      <c r="AC91" s="18"/>
      <c r="AD91" s="18"/>
      <c r="AE91" s="18"/>
      <c r="AF91" s="18">
        <f>Tabella2[[#This Row],[Cumulata]]-Y90</f>
        <v>0</v>
      </c>
    </row>
    <row r="92" spans="1:32" x14ac:dyDescent="0.3">
      <c r="A92" s="1">
        <v>43951</v>
      </c>
      <c r="X92" s="17">
        <f>SUM(Tabella2[[#This Row],[Marche]:[Sardegna]])</f>
        <v>0</v>
      </c>
      <c r="Y92" s="17">
        <f>Tabella2[[#This Row],[Guariti]]+Tabella2[[#This Row],[Deceduti]]+Tabella2[[#This Row],[Totale positivi]]</f>
        <v>0</v>
      </c>
      <c r="Z92" s="16" t="e">
        <f>Tabella2[[#This Row],[Guariti]]/Tabella2[[#This Row],[Cumulata]]</f>
        <v>#DIV/0!</v>
      </c>
      <c r="AA92" s="16" t="e">
        <f>Tabella2[[#This Row],[Deceduti]]/Tabella2[[#This Row],[Cumulata]]</f>
        <v>#DIV/0!</v>
      </c>
      <c r="AB92" s="16" t="e">
        <f>Tabella2[[#This Row],[Totale positivi]]/Tabella2[[#This Row],[Cumulata]]</f>
        <v>#DIV/0!</v>
      </c>
      <c r="AC92" s="18"/>
      <c r="AD92" s="18"/>
      <c r="AE92" s="18"/>
      <c r="AF92" s="18">
        <f>Tabella2[[#This Row],[Cumulata]]-Y91</f>
        <v>0</v>
      </c>
    </row>
    <row r="93" spans="1:32" x14ac:dyDescent="0.3">
      <c r="A93" s="1">
        <v>43952</v>
      </c>
      <c r="X93" s="17">
        <f>SUM(Tabella2[[#This Row],[Marche]:[Sardegna]])</f>
        <v>0</v>
      </c>
      <c r="Y93" s="17">
        <f>Tabella2[[#This Row],[Guariti]]+Tabella2[[#This Row],[Deceduti]]+Tabella2[[#This Row],[Totale positivi]]</f>
        <v>0</v>
      </c>
      <c r="Z93" s="16" t="e">
        <f>Tabella2[[#This Row],[Guariti]]/Tabella2[[#This Row],[Cumulata]]</f>
        <v>#DIV/0!</v>
      </c>
      <c r="AA93" s="16" t="e">
        <f>Tabella2[[#This Row],[Deceduti]]/Tabella2[[#This Row],[Cumulata]]</f>
        <v>#DIV/0!</v>
      </c>
      <c r="AB93" s="16" t="e">
        <f>Tabella2[[#This Row],[Totale positivi]]/Tabella2[[#This Row],[Cumulata]]</f>
        <v>#DIV/0!</v>
      </c>
      <c r="AC93" s="18"/>
      <c r="AD93" s="18"/>
      <c r="AE93" s="18"/>
      <c r="AF93" s="18">
        <f>Tabella2[[#This Row],[Cumulata]]-Y92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93F65A1F-E4D2-4D29-8AAA-14458DF8202D}">
          <xm:f>'Dati Covid-19 Italia'!1:1048576</xm:f>
        </x15:webExtension>
        <x15:webExtension appRef="{9B0A30CD-8B19-405F-9D77-A01D451A10DE}">
          <xm:f>'Dati Covid-19 Italia'!XFD1048550:XFD1048575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FFA7-03A8-4996-AE30-DC01FB2DFDE3}">
  <dimension ref="A1:Z79"/>
  <sheetViews>
    <sheetView tabSelected="1" topLeftCell="AA1" workbookViewId="0">
      <pane ySplit="1" topLeftCell="A2" activePane="bottomLeft" state="frozen"/>
      <selection pane="bottomLeft" activeCell="U79" sqref="U79"/>
    </sheetView>
  </sheetViews>
  <sheetFormatPr defaultRowHeight="14.4" x14ac:dyDescent="0.3"/>
  <cols>
    <col min="1" max="1" width="10.5546875" style="2" bestFit="1" customWidth="1"/>
    <col min="2" max="2" width="12.44140625" style="2" customWidth="1"/>
    <col min="3" max="3" width="12.109375" style="3" customWidth="1"/>
    <col min="4" max="4" width="17.5546875" style="2" customWidth="1"/>
    <col min="5" max="5" width="11.5546875" style="2" customWidth="1"/>
    <col min="6" max="6" width="11.33203125" style="3" customWidth="1"/>
    <col min="7" max="7" width="17.21875" style="2" customWidth="1"/>
    <col min="8" max="8" width="13.88671875" style="2" customWidth="1"/>
    <col min="9" max="9" width="13.109375" style="3" customWidth="1"/>
    <col min="10" max="10" width="19" style="2" customWidth="1"/>
    <col min="11" max="11" width="10.6640625" style="2" customWidth="1"/>
    <col min="12" max="12" width="8.88671875" style="4" bestFit="1" customWidth="1"/>
    <col min="13" max="13" width="19.6640625" style="13" customWidth="1"/>
    <col min="14" max="14" width="21" style="2" customWidth="1"/>
    <col min="15" max="16" width="18.33203125" style="2" customWidth="1"/>
    <col min="17" max="17" width="17.33203125" style="2" customWidth="1"/>
    <col min="18" max="18" width="15.44140625" style="3" customWidth="1"/>
    <col min="19" max="19" width="21.5546875" style="2" customWidth="1"/>
    <col min="20" max="20" width="15.88671875" style="3" customWidth="1"/>
    <col min="21" max="21" width="11.6640625" style="3" customWidth="1"/>
    <col min="22" max="22" width="16.21875" style="3" customWidth="1"/>
    <col min="23" max="23" width="20.33203125" style="2" customWidth="1"/>
    <col min="24" max="24" width="30.33203125" style="3" customWidth="1"/>
    <col min="25" max="25" width="19.33203125" style="2" customWidth="1"/>
    <col min="26" max="26" width="39.44140625" style="4" customWidth="1"/>
    <col min="27" max="16384" width="8.88671875" style="2"/>
  </cols>
  <sheetData>
    <row r="1" spans="1:26" s="5" customFormat="1" x14ac:dyDescent="0.3">
      <c r="A1" s="5" t="s">
        <v>14</v>
      </c>
      <c r="B1" s="5" t="s">
        <v>39</v>
      </c>
      <c r="C1" s="6" t="s">
        <v>55</v>
      </c>
      <c r="D1" s="7" t="s">
        <v>54</v>
      </c>
      <c r="E1" s="5" t="s">
        <v>40</v>
      </c>
      <c r="F1" s="6" t="s">
        <v>56</v>
      </c>
      <c r="G1" s="7" t="s">
        <v>57</v>
      </c>
      <c r="H1" s="5" t="s">
        <v>41</v>
      </c>
      <c r="I1" s="6" t="s">
        <v>58</v>
      </c>
      <c r="J1" s="7" t="s">
        <v>59</v>
      </c>
      <c r="K1" s="5" t="s">
        <v>37</v>
      </c>
      <c r="L1" s="8" t="s">
        <v>42</v>
      </c>
      <c r="M1" s="9" t="s">
        <v>53</v>
      </c>
      <c r="N1" s="5" t="s">
        <v>43</v>
      </c>
      <c r="O1" s="5" t="s">
        <v>44</v>
      </c>
      <c r="P1" s="5" t="s">
        <v>70</v>
      </c>
      <c r="Q1" s="5" t="s">
        <v>46</v>
      </c>
      <c r="R1" s="10" t="s">
        <v>47</v>
      </c>
      <c r="S1" s="5" t="s">
        <v>45</v>
      </c>
      <c r="T1" s="10" t="s">
        <v>48</v>
      </c>
      <c r="U1" s="10" t="s">
        <v>49</v>
      </c>
      <c r="V1" s="10" t="s">
        <v>50</v>
      </c>
      <c r="W1" s="10" t="s">
        <v>52</v>
      </c>
      <c r="X1" s="10" t="s">
        <v>60</v>
      </c>
      <c r="Y1" s="10" t="s">
        <v>61</v>
      </c>
      <c r="Z1" s="11" t="s">
        <v>62</v>
      </c>
    </row>
    <row r="2" spans="1:26" x14ac:dyDescent="0.3">
      <c r="A2" s="12">
        <v>43861</v>
      </c>
      <c r="B2" s="2">
        <f>Tabella2[[#This Row],[Totale positivi]]</f>
        <v>0</v>
      </c>
      <c r="C2" s="3">
        <v>0</v>
      </c>
      <c r="D2" s="2">
        <v>0</v>
      </c>
      <c r="E2" s="2">
        <f>Tabella2[[#This Row],[Guariti]]</f>
        <v>0</v>
      </c>
      <c r="F2" s="3">
        <v>0</v>
      </c>
      <c r="G2" s="2">
        <v>0</v>
      </c>
      <c r="H2" s="2">
        <f>Tabella2[[#This Row],[Deceduti]]</f>
        <v>0</v>
      </c>
      <c r="I2" s="3">
        <v>0</v>
      </c>
      <c r="J2" s="2">
        <v>0</v>
      </c>
      <c r="K2" s="2">
        <f>B2+E2+H2</f>
        <v>0</v>
      </c>
      <c r="L2" s="4">
        <v>0</v>
      </c>
      <c r="M2" s="13">
        <v>0</v>
      </c>
      <c r="N2" s="2" t="s">
        <v>51</v>
      </c>
      <c r="O2" s="2" t="s">
        <v>51</v>
      </c>
      <c r="P2" s="2" t="s">
        <v>51</v>
      </c>
      <c r="Q2" s="2" t="s">
        <v>51</v>
      </c>
      <c r="R2" s="2" t="s">
        <v>51</v>
      </c>
      <c r="S2" s="2" t="s">
        <v>51</v>
      </c>
      <c r="T2" s="2" t="s">
        <v>51</v>
      </c>
      <c r="U2" s="2" t="s">
        <v>51</v>
      </c>
      <c r="V2" s="2" t="s">
        <v>51</v>
      </c>
      <c r="W2" s="2" t="s">
        <v>51</v>
      </c>
      <c r="X2" s="2" t="s">
        <v>51</v>
      </c>
      <c r="Y2" s="14">
        <v>60483973</v>
      </c>
      <c r="Z2" s="4">
        <f>B2/Y2</f>
        <v>0</v>
      </c>
    </row>
    <row r="3" spans="1:26" x14ac:dyDescent="0.3">
      <c r="A3" s="12">
        <v>43862</v>
      </c>
      <c r="B3" s="2">
        <f>Tabella2[[#This Row],[Totale positivi]]</f>
        <v>0</v>
      </c>
      <c r="C3" s="3">
        <v>0</v>
      </c>
      <c r="D3" s="2">
        <f>B3-B2</f>
        <v>0</v>
      </c>
      <c r="E3" s="2">
        <f>Tabella2[[#This Row],[Guariti]]</f>
        <v>0</v>
      </c>
      <c r="F3" s="3">
        <v>0</v>
      </c>
      <c r="G3" s="2">
        <f>Tabella3[[#This Row],[Tot Guariti]]-E2</f>
        <v>0</v>
      </c>
      <c r="H3" s="2">
        <f>Tabella2[[#This Row],[Deceduti]]</f>
        <v>0</v>
      </c>
      <c r="I3" s="3">
        <v>0</v>
      </c>
      <c r="J3" s="2">
        <f>H3-H2</f>
        <v>0</v>
      </c>
      <c r="K3" s="2">
        <f t="shared" ref="K3:K66" si="0">B3+E3+H3</f>
        <v>0</v>
      </c>
      <c r="L3" s="4">
        <v>0</v>
      </c>
      <c r="M3" s="13">
        <f>K3-K2</f>
        <v>0</v>
      </c>
      <c r="N3" s="2" t="s">
        <v>51</v>
      </c>
      <c r="O3" s="2" t="s">
        <v>51</v>
      </c>
      <c r="P3" s="2" t="s">
        <v>51</v>
      </c>
      <c r="Q3" s="2" t="s">
        <v>51</v>
      </c>
      <c r="R3" s="2" t="s">
        <v>51</v>
      </c>
      <c r="S3" s="2" t="s">
        <v>51</v>
      </c>
      <c r="T3" s="2" t="s">
        <v>51</v>
      </c>
      <c r="U3" s="2" t="s">
        <v>51</v>
      </c>
      <c r="V3" s="2" t="s">
        <v>51</v>
      </c>
      <c r="W3" s="2" t="s">
        <v>51</v>
      </c>
      <c r="X3" s="2" t="s">
        <v>51</v>
      </c>
      <c r="Y3" s="14">
        <v>60483973</v>
      </c>
      <c r="Z3" s="4">
        <f t="shared" ref="Z3:Z66" si="1">B3/Y3</f>
        <v>0</v>
      </c>
    </row>
    <row r="4" spans="1:26" x14ac:dyDescent="0.3">
      <c r="A4" s="12">
        <v>43863</v>
      </c>
      <c r="B4" s="2">
        <f>Tabella2[[#This Row],[Totale positivi]]</f>
        <v>0</v>
      </c>
      <c r="C4" s="3">
        <v>0</v>
      </c>
      <c r="D4" s="2">
        <f t="shared" ref="D4:D67" si="2">B4-B3</f>
        <v>0</v>
      </c>
      <c r="E4" s="2">
        <f>Tabella2[[#This Row],[Guariti]]</f>
        <v>0</v>
      </c>
      <c r="F4" s="3">
        <v>0</v>
      </c>
      <c r="G4" s="2">
        <f>Tabella3[[#This Row],[Tot Guariti]]-E3</f>
        <v>0</v>
      </c>
      <c r="H4" s="2">
        <f>Tabella2[[#This Row],[Deceduti]]</f>
        <v>0</v>
      </c>
      <c r="I4" s="3">
        <v>0</v>
      </c>
      <c r="J4" s="2">
        <f t="shared" ref="J4:J67" si="3">H4-H3</f>
        <v>0</v>
      </c>
      <c r="K4" s="2">
        <f t="shared" si="0"/>
        <v>0</v>
      </c>
      <c r="L4" s="4">
        <v>0</v>
      </c>
      <c r="M4" s="13">
        <f t="shared" ref="M4:M67" si="4">K4-K3</f>
        <v>0</v>
      </c>
      <c r="N4" s="2" t="s">
        <v>51</v>
      </c>
      <c r="O4" s="2" t="s">
        <v>51</v>
      </c>
      <c r="P4" s="2" t="s">
        <v>51</v>
      </c>
      <c r="Q4" s="2" t="s">
        <v>51</v>
      </c>
      <c r="R4" s="2" t="s">
        <v>51</v>
      </c>
      <c r="S4" s="2" t="s">
        <v>51</v>
      </c>
      <c r="T4" s="2" t="s">
        <v>51</v>
      </c>
      <c r="U4" s="2" t="s">
        <v>51</v>
      </c>
      <c r="V4" s="2" t="s">
        <v>51</v>
      </c>
      <c r="W4" s="2" t="s">
        <v>51</v>
      </c>
      <c r="X4" s="2" t="s">
        <v>51</v>
      </c>
      <c r="Y4" s="14">
        <v>60483973</v>
      </c>
      <c r="Z4" s="4">
        <f t="shared" si="1"/>
        <v>0</v>
      </c>
    </row>
    <row r="5" spans="1:26" x14ac:dyDescent="0.3">
      <c r="A5" s="12">
        <v>43864</v>
      </c>
      <c r="B5" s="2">
        <f>Tabella2[[#This Row],[Totale positivi]]</f>
        <v>0</v>
      </c>
      <c r="C5" s="3">
        <v>0</v>
      </c>
      <c r="D5" s="2">
        <f t="shared" si="2"/>
        <v>0</v>
      </c>
      <c r="E5" s="2">
        <f>Tabella2[[#This Row],[Guariti]]</f>
        <v>0</v>
      </c>
      <c r="F5" s="3">
        <v>0</v>
      </c>
      <c r="G5" s="2">
        <f>Tabella3[[#This Row],[Tot Guariti]]-E4</f>
        <v>0</v>
      </c>
      <c r="H5" s="2">
        <f>Tabella2[[#This Row],[Deceduti]]</f>
        <v>0</v>
      </c>
      <c r="I5" s="3">
        <v>0</v>
      </c>
      <c r="J5" s="2">
        <f t="shared" si="3"/>
        <v>0</v>
      </c>
      <c r="K5" s="2">
        <f t="shared" si="0"/>
        <v>0</v>
      </c>
      <c r="L5" s="4">
        <v>0</v>
      </c>
      <c r="M5" s="13">
        <f t="shared" si="4"/>
        <v>0</v>
      </c>
      <c r="N5" s="2" t="s">
        <v>51</v>
      </c>
      <c r="O5" s="2" t="s">
        <v>51</v>
      </c>
      <c r="P5" s="2" t="s">
        <v>51</v>
      </c>
      <c r="Q5" s="2" t="s">
        <v>51</v>
      </c>
      <c r="R5" s="2" t="s">
        <v>51</v>
      </c>
      <c r="S5" s="2" t="s">
        <v>51</v>
      </c>
      <c r="T5" s="2" t="s">
        <v>51</v>
      </c>
      <c r="U5" s="2" t="s">
        <v>51</v>
      </c>
      <c r="V5" s="2" t="s">
        <v>51</v>
      </c>
      <c r="W5" s="2" t="s">
        <v>51</v>
      </c>
      <c r="X5" s="2" t="s">
        <v>51</v>
      </c>
      <c r="Y5" s="14">
        <v>60483973</v>
      </c>
      <c r="Z5" s="4">
        <f t="shared" si="1"/>
        <v>0</v>
      </c>
    </row>
    <row r="6" spans="1:26" x14ac:dyDescent="0.3">
      <c r="A6" s="12">
        <v>43865</v>
      </c>
      <c r="B6" s="2">
        <f>Tabella2[[#This Row],[Totale positivi]]</f>
        <v>0</v>
      </c>
      <c r="C6" s="3">
        <v>0</v>
      </c>
      <c r="D6" s="2">
        <f t="shared" si="2"/>
        <v>0</v>
      </c>
      <c r="E6" s="2">
        <f>Tabella2[[#This Row],[Guariti]]</f>
        <v>0</v>
      </c>
      <c r="F6" s="3">
        <v>0</v>
      </c>
      <c r="G6" s="2">
        <f>Tabella3[[#This Row],[Tot Guariti]]-E5</f>
        <v>0</v>
      </c>
      <c r="H6" s="2">
        <f>Tabella2[[#This Row],[Deceduti]]</f>
        <v>0</v>
      </c>
      <c r="I6" s="3">
        <v>0</v>
      </c>
      <c r="J6" s="2">
        <f t="shared" si="3"/>
        <v>0</v>
      </c>
      <c r="K6" s="2">
        <f t="shared" si="0"/>
        <v>0</v>
      </c>
      <c r="L6" s="4">
        <v>0</v>
      </c>
      <c r="M6" s="13">
        <f t="shared" si="4"/>
        <v>0</v>
      </c>
      <c r="N6" s="2" t="s">
        <v>51</v>
      </c>
      <c r="O6" s="2" t="s">
        <v>51</v>
      </c>
      <c r="P6" s="2" t="s">
        <v>51</v>
      </c>
      <c r="Q6" s="2" t="s">
        <v>51</v>
      </c>
      <c r="R6" s="2" t="s">
        <v>51</v>
      </c>
      <c r="S6" s="2" t="s">
        <v>51</v>
      </c>
      <c r="T6" s="2" t="s">
        <v>51</v>
      </c>
      <c r="U6" s="2" t="s">
        <v>51</v>
      </c>
      <c r="V6" s="2" t="s">
        <v>51</v>
      </c>
      <c r="W6" s="2" t="s">
        <v>51</v>
      </c>
      <c r="X6" s="2" t="s">
        <v>51</v>
      </c>
      <c r="Y6" s="14">
        <v>60483973</v>
      </c>
      <c r="Z6" s="4">
        <f t="shared" si="1"/>
        <v>0</v>
      </c>
    </row>
    <row r="7" spans="1:26" x14ac:dyDescent="0.3">
      <c r="A7" s="12">
        <v>43866</v>
      </c>
      <c r="B7" s="2">
        <f>Tabella2[[#This Row],[Totale positivi]]</f>
        <v>0</v>
      </c>
      <c r="C7" s="3">
        <v>0</v>
      </c>
      <c r="D7" s="2">
        <f t="shared" si="2"/>
        <v>0</v>
      </c>
      <c r="E7" s="2">
        <f>Tabella2[[#This Row],[Guariti]]</f>
        <v>0</v>
      </c>
      <c r="F7" s="3">
        <v>0</v>
      </c>
      <c r="G7" s="2">
        <f>Tabella3[[#This Row],[Tot Guariti]]-E6</f>
        <v>0</v>
      </c>
      <c r="H7" s="2">
        <f>Tabella2[[#This Row],[Deceduti]]</f>
        <v>0</v>
      </c>
      <c r="I7" s="3">
        <v>0</v>
      </c>
      <c r="J7" s="2">
        <f t="shared" si="3"/>
        <v>0</v>
      </c>
      <c r="K7" s="2">
        <f t="shared" si="0"/>
        <v>0</v>
      </c>
      <c r="L7" s="4">
        <v>0</v>
      </c>
      <c r="M7" s="13">
        <f t="shared" si="4"/>
        <v>0</v>
      </c>
      <c r="N7" s="2" t="s">
        <v>51</v>
      </c>
      <c r="O7" s="2" t="s">
        <v>51</v>
      </c>
      <c r="P7" s="2" t="s">
        <v>51</v>
      </c>
      <c r="Q7" s="2" t="s">
        <v>51</v>
      </c>
      <c r="R7" s="2" t="s">
        <v>51</v>
      </c>
      <c r="S7" s="2" t="s">
        <v>51</v>
      </c>
      <c r="T7" s="2" t="s">
        <v>51</v>
      </c>
      <c r="U7" s="2" t="s">
        <v>51</v>
      </c>
      <c r="V7" s="2" t="s">
        <v>51</v>
      </c>
      <c r="W7" s="2" t="s">
        <v>51</v>
      </c>
      <c r="X7" s="2" t="s">
        <v>51</v>
      </c>
      <c r="Y7" s="14">
        <v>60483973</v>
      </c>
      <c r="Z7" s="4">
        <f t="shared" si="1"/>
        <v>0</v>
      </c>
    </row>
    <row r="8" spans="1:26" x14ac:dyDescent="0.3">
      <c r="A8" s="12">
        <v>43867</v>
      </c>
      <c r="B8" s="2">
        <f>Tabella2[[#This Row],[Totale positivi]]</f>
        <v>0</v>
      </c>
      <c r="C8" s="3">
        <v>0</v>
      </c>
      <c r="D8" s="2">
        <f t="shared" si="2"/>
        <v>0</v>
      </c>
      <c r="E8" s="2">
        <f>Tabella2[[#This Row],[Guariti]]</f>
        <v>0</v>
      </c>
      <c r="F8" s="3">
        <v>0</v>
      </c>
      <c r="G8" s="2">
        <f>Tabella3[[#This Row],[Tot Guariti]]-E7</f>
        <v>0</v>
      </c>
      <c r="H8" s="2">
        <f>Tabella2[[#This Row],[Deceduti]]</f>
        <v>0</v>
      </c>
      <c r="I8" s="3">
        <v>0</v>
      </c>
      <c r="J8" s="2">
        <f t="shared" si="3"/>
        <v>0</v>
      </c>
      <c r="K8" s="2">
        <f t="shared" si="0"/>
        <v>0</v>
      </c>
      <c r="L8" s="4">
        <v>0</v>
      </c>
      <c r="M8" s="13">
        <f t="shared" si="4"/>
        <v>0</v>
      </c>
      <c r="N8" s="2" t="s">
        <v>51</v>
      </c>
      <c r="O8" s="2" t="s">
        <v>51</v>
      </c>
      <c r="P8" s="2" t="s">
        <v>51</v>
      </c>
      <c r="Q8" s="2" t="s">
        <v>51</v>
      </c>
      <c r="R8" s="2" t="s">
        <v>51</v>
      </c>
      <c r="S8" s="2" t="s">
        <v>51</v>
      </c>
      <c r="T8" s="2" t="s">
        <v>51</v>
      </c>
      <c r="U8" s="2" t="s">
        <v>51</v>
      </c>
      <c r="V8" s="2" t="s">
        <v>51</v>
      </c>
      <c r="W8" s="2" t="s">
        <v>51</v>
      </c>
      <c r="X8" s="2" t="s">
        <v>51</v>
      </c>
      <c r="Y8" s="14">
        <v>60483973</v>
      </c>
      <c r="Z8" s="4">
        <f t="shared" si="1"/>
        <v>0</v>
      </c>
    </row>
    <row r="9" spans="1:26" x14ac:dyDescent="0.3">
      <c r="A9" s="12">
        <v>43868</v>
      </c>
      <c r="B9" s="2">
        <f>Tabella2[[#This Row],[Totale positivi]]</f>
        <v>0</v>
      </c>
      <c r="C9" s="3">
        <v>0</v>
      </c>
      <c r="D9" s="2">
        <f t="shared" si="2"/>
        <v>0</v>
      </c>
      <c r="E9" s="2">
        <f>Tabella2[[#This Row],[Guariti]]</f>
        <v>0</v>
      </c>
      <c r="F9" s="3">
        <v>0</v>
      </c>
      <c r="G9" s="2">
        <f>Tabella3[[#This Row],[Tot Guariti]]-E8</f>
        <v>0</v>
      </c>
      <c r="H9" s="2">
        <f>Tabella2[[#This Row],[Deceduti]]</f>
        <v>0</v>
      </c>
      <c r="I9" s="3">
        <v>0</v>
      </c>
      <c r="J9" s="2">
        <f t="shared" si="3"/>
        <v>0</v>
      </c>
      <c r="K9" s="2">
        <f t="shared" si="0"/>
        <v>0</v>
      </c>
      <c r="L9" s="4">
        <v>0</v>
      </c>
      <c r="M9" s="13">
        <f t="shared" si="4"/>
        <v>0</v>
      </c>
      <c r="N9" s="2" t="s">
        <v>51</v>
      </c>
      <c r="O9" s="2" t="s">
        <v>51</v>
      </c>
      <c r="P9" s="2" t="s">
        <v>51</v>
      </c>
      <c r="Q9" s="2" t="s">
        <v>51</v>
      </c>
      <c r="R9" s="2" t="s">
        <v>51</v>
      </c>
      <c r="S9" s="2" t="s">
        <v>51</v>
      </c>
      <c r="T9" s="2" t="s">
        <v>51</v>
      </c>
      <c r="U9" s="2" t="s">
        <v>51</v>
      </c>
      <c r="V9" s="2" t="s">
        <v>51</v>
      </c>
      <c r="W9" s="2" t="s">
        <v>51</v>
      </c>
      <c r="X9" s="2" t="s">
        <v>51</v>
      </c>
      <c r="Y9" s="14">
        <v>60483973</v>
      </c>
      <c r="Z9" s="4">
        <f t="shared" si="1"/>
        <v>0</v>
      </c>
    </row>
    <row r="10" spans="1:26" x14ac:dyDescent="0.3">
      <c r="A10" s="12">
        <v>43869</v>
      </c>
      <c r="B10" s="2">
        <f>Tabella2[[#This Row],[Totale positivi]]</f>
        <v>0</v>
      </c>
      <c r="C10" s="3">
        <v>0</v>
      </c>
      <c r="D10" s="2">
        <f t="shared" si="2"/>
        <v>0</v>
      </c>
      <c r="E10" s="2">
        <f>Tabella2[[#This Row],[Guariti]]</f>
        <v>0</v>
      </c>
      <c r="F10" s="3">
        <v>0</v>
      </c>
      <c r="G10" s="2">
        <f>Tabella3[[#This Row],[Tot Guariti]]-E9</f>
        <v>0</v>
      </c>
      <c r="H10" s="2">
        <f>Tabella2[[#This Row],[Deceduti]]</f>
        <v>0</v>
      </c>
      <c r="I10" s="3">
        <v>0</v>
      </c>
      <c r="J10" s="2">
        <f t="shared" si="3"/>
        <v>0</v>
      </c>
      <c r="K10" s="2">
        <f t="shared" si="0"/>
        <v>0</v>
      </c>
      <c r="L10" s="4">
        <v>0</v>
      </c>
      <c r="M10" s="13">
        <f t="shared" si="4"/>
        <v>0</v>
      </c>
      <c r="N10" s="2" t="s">
        <v>51</v>
      </c>
      <c r="O10" s="2" t="s">
        <v>51</v>
      </c>
      <c r="P10" s="2" t="s">
        <v>51</v>
      </c>
      <c r="Q10" s="2" t="s">
        <v>51</v>
      </c>
      <c r="R10" s="2" t="s">
        <v>51</v>
      </c>
      <c r="S10" s="2" t="s">
        <v>51</v>
      </c>
      <c r="T10" s="2" t="s">
        <v>51</v>
      </c>
      <c r="U10" s="2" t="s">
        <v>51</v>
      </c>
      <c r="V10" s="2" t="s">
        <v>51</v>
      </c>
      <c r="W10" s="2" t="s">
        <v>51</v>
      </c>
      <c r="X10" s="2" t="s">
        <v>51</v>
      </c>
      <c r="Y10" s="14">
        <v>60483973</v>
      </c>
      <c r="Z10" s="4">
        <f t="shared" si="1"/>
        <v>0</v>
      </c>
    </row>
    <row r="11" spans="1:26" x14ac:dyDescent="0.3">
      <c r="A11" s="12">
        <v>43870</v>
      </c>
      <c r="B11" s="2">
        <f>Tabella2[[#This Row],[Totale positivi]]</f>
        <v>0</v>
      </c>
      <c r="C11" s="3">
        <v>0</v>
      </c>
      <c r="D11" s="2">
        <f t="shared" si="2"/>
        <v>0</v>
      </c>
      <c r="E11" s="2">
        <f>Tabella2[[#This Row],[Guariti]]</f>
        <v>0</v>
      </c>
      <c r="F11" s="3">
        <v>0</v>
      </c>
      <c r="G11" s="2">
        <f>Tabella3[[#This Row],[Tot Guariti]]-E10</f>
        <v>0</v>
      </c>
      <c r="H11" s="2">
        <f>Tabella2[[#This Row],[Deceduti]]</f>
        <v>0</v>
      </c>
      <c r="I11" s="3">
        <v>0</v>
      </c>
      <c r="J11" s="2">
        <f t="shared" si="3"/>
        <v>0</v>
      </c>
      <c r="K11" s="2">
        <f t="shared" si="0"/>
        <v>0</v>
      </c>
      <c r="L11" s="4">
        <v>0</v>
      </c>
      <c r="M11" s="13">
        <f t="shared" si="4"/>
        <v>0</v>
      </c>
      <c r="N11" s="2" t="s">
        <v>51</v>
      </c>
      <c r="O11" s="2" t="s">
        <v>51</v>
      </c>
      <c r="P11" s="2" t="s">
        <v>51</v>
      </c>
      <c r="Q11" s="2" t="s">
        <v>51</v>
      </c>
      <c r="R11" s="2" t="s">
        <v>51</v>
      </c>
      <c r="S11" s="2" t="s">
        <v>51</v>
      </c>
      <c r="T11" s="2" t="s">
        <v>51</v>
      </c>
      <c r="U11" s="2" t="s">
        <v>51</v>
      </c>
      <c r="V11" s="2" t="s">
        <v>51</v>
      </c>
      <c r="W11" s="2" t="s">
        <v>51</v>
      </c>
      <c r="X11" s="2" t="s">
        <v>51</v>
      </c>
      <c r="Y11" s="14">
        <v>60483973</v>
      </c>
      <c r="Z11" s="4">
        <f t="shared" si="1"/>
        <v>0</v>
      </c>
    </row>
    <row r="12" spans="1:26" x14ac:dyDescent="0.3">
      <c r="A12" s="12">
        <v>43871</v>
      </c>
      <c r="B12" s="2">
        <f>Tabella2[[#This Row],[Totale positivi]]</f>
        <v>0</v>
      </c>
      <c r="C12" s="3">
        <v>0</v>
      </c>
      <c r="D12" s="2">
        <f t="shared" si="2"/>
        <v>0</v>
      </c>
      <c r="E12" s="2">
        <f>Tabella2[[#This Row],[Guariti]]</f>
        <v>0</v>
      </c>
      <c r="F12" s="3">
        <v>0</v>
      </c>
      <c r="G12" s="2">
        <f>Tabella3[[#This Row],[Tot Guariti]]-E11</f>
        <v>0</v>
      </c>
      <c r="H12" s="2">
        <f>Tabella2[[#This Row],[Deceduti]]</f>
        <v>0</v>
      </c>
      <c r="I12" s="3">
        <v>0</v>
      </c>
      <c r="J12" s="2">
        <f t="shared" si="3"/>
        <v>0</v>
      </c>
      <c r="K12" s="2">
        <f t="shared" si="0"/>
        <v>0</v>
      </c>
      <c r="L12" s="4">
        <v>0</v>
      </c>
      <c r="M12" s="13">
        <f t="shared" si="4"/>
        <v>0</v>
      </c>
      <c r="N12" s="2" t="s">
        <v>51</v>
      </c>
      <c r="O12" s="2" t="s">
        <v>51</v>
      </c>
      <c r="P12" s="2" t="s">
        <v>51</v>
      </c>
      <c r="Q12" s="2" t="s">
        <v>51</v>
      </c>
      <c r="R12" s="2" t="s">
        <v>51</v>
      </c>
      <c r="S12" s="2" t="s">
        <v>51</v>
      </c>
      <c r="T12" s="2" t="s">
        <v>51</v>
      </c>
      <c r="U12" s="2" t="s">
        <v>51</v>
      </c>
      <c r="V12" s="2" t="s">
        <v>51</v>
      </c>
      <c r="W12" s="2" t="s">
        <v>51</v>
      </c>
      <c r="X12" s="2" t="s">
        <v>51</v>
      </c>
      <c r="Y12" s="14">
        <v>60483973</v>
      </c>
      <c r="Z12" s="4">
        <f t="shared" si="1"/>
        <v>0</v>
      </c>
    </row>
    <row r="13" spans="1:26" x14ac:dyDescent="0.3">
      <c r="A13" s="12">
        <v>43872</v>
      </c>
      <c r="B13" s="2">
        <f>Tabella2[[#This Row],[Totale positivi]]</f>
        <v>0</v>
      </c>
      <c r="C13" s="3">
        <v>0</v>
      </c>
      <c r="D13" s="2">
        <f t="shared" si="2"/>
        <v>0</v>
      </c>
      <c r="E13" s="2">
        <f>Tabella2[[#This Row],[Guariti]]</f>
        <v>0</v>
      </c>
      <c r="F13" s="3">
        <v>0</v>
      </c>
      <c r="G13" s="2">
        <f>Tabella3[[#This Row],[Tot Guariti]]-E12</f>
        <v>0</v>
      </c>
      <c r="H13" s="2">
        <f>Tabella2[[#This Row],[Deceduti]]</f>
        <v>0</v>
      </c>
      <c r="I13" s="3">
        <v>0</v>
      </c>
      <c r="J13" s="2">
        <f t="shared" si="3"/>
        <v>0</v>
      </c>
      <c r="K13" s="2">
        <f t="shared" si="0"/>
        <v>0</v>
      </c>
      <c r="L13" s="4">
        <v>0</v>
      </c>
      <c r="M13" s="13">
        <f t="shared" si="4"/>
        <v>0</v>
      </c>
      <c r="N13" s="2" t="s">
        <v>51</v>
      </c>
      <c r="O13" s="2" t="s">
        <v>51</v>
      </c>
      <c r="P13" s="2" t="s">
        <v>51</v>
      </c>
      <c r="Q13" s="2" t="s">
        <v>51</v>
      </c>
      <c r="R13" s="2" t="s">
        <v>51</v>
      </c>
      <c r="S13" s="2" t="s">
        <v>51</v>
      </c>
      <c r="T13" s="2" t="s">
        <v>51</v>
      </c>
      <c r="U13" s="2" t="s">
        <v>51</v>
      </c>
      <c r="V13" s="2" t="s">
        <v>51</v>
      </c>
      <c r="W13" s="2" t="s">
        <v>51</v>
      </c>
      <c r="X13" s="2" t="s">
        <v>51</v>
      </c>
      <c r="Y13" s="14">
        <v>60483973</v>
      </c>
      <c r="Z13" s="4">
        <f t="shared" si="1"/>
        <v>0</v>
      </c>
    </row>
    <row r="14" spans="1:26" x14ac:dyDescent="0.3">
      <c r="A14" s="12">
        <v>43873</v>
      </c>
      <c r="B14" s="2">
        <f>Tabella2[[#This Row],[Totale positivi]]</f>
        <v>0</v>
      </c>
      <c r="C14" s="3">
        <v>0</v>
      </c>
      <c r="D14" s="2">
        <f t="shared" si="2"/>
        <v>0</v>
      </c>
      <c r="E14" s="2">
        <f>Tabella2[[#This Row],[Guariti]]</f>
        <v>0</v>
      </c>
      <c r="F14" s="3">
        <v>0</v>
      </c>
      <c r="G14" s="2">
        <f>Tabella3[[#This Row],[Tot Guariti]]-E13</f>
        <v>0</v>
      </c>
      <c r="H14" s="2">
        <f>Tabella2[[#This Row],[Deceduti]]</f>
        <v>0</v>
      </c>
      <c r="I14" s="3">
        <v>0</v>
      </c>
      <c r="J14" s="2">
        <f t="shared" si="3"/>
        <v>0</v>
      </c>
      <c r="K14" s="2">
        <f t="shared" si="0"/>
        <v>0</v>
      </c>
      <c r="L14" s="4">
        <v>0</v>
      </c>
      <c r="M14" s="13">
        <f t="shared" si="4"/>
        <v>0</v>
      </c>
      <c r="N14" s="2" t="s">
        <v>51</v>
      </c>
      <c r="O14" s="2" t="s">
        <v>51</v>
      </c>
      <c r="P14" s="2" t="s">
        <v>51</v>
      </c>
      <c r="Q14" s="2" t="s">
        <v>51</v>
      </c>
      <c r="R14" s="2" t="s">
        <v>51</v>
      </c>
      <c r="S14" s="2" t="s">
        <v>51</v>
      </c>
      <c r="T14" s="2" t="s">
        <v>51</v>
      </c>
      <c r="U14" s="2" t="s">
        <v>51</v>
      </c>
      <c r="V14" s="2" t="s">
        <v>51</v>
      </c>
      <c r="W14" s="2" t="s">
        <v>51</v>
      </c>
      <c r="X14" s="2" t="s">
        <v>51</v>
      </c>
      <c r="Y14" s="14">
        <v>60483973</v>
      </c>
      <c r="Z14" s="4">
        <f t="shared" si="1"/>
        <v>0</v>
      </c>
    </row>
    <row r="15" spans="1:26" x14ac:dyDescent="0.3">
      <c r="A15" s="12">
        <v>43874</v>
      </c>
      <c r="B15" s="2">
        <f>Tabella2[[#This Row],[Totale positivi]]</f>
        <v>0</v>
      </c>
      <c r="C15" s="3">
        <v>0</v>
      </c>
      <c r="D15" s="2">
        <f t="shared" si="2"/>
        <v>0</v>
      </c>
      <c r="E15" s="2">
        <f>Tabella2[[#This Row],[Guariti]]</f>
        <v>0</v>
      </c>
      <c r="F15" s="3">
        <v>0</v>
      </c>
      <c r="G15" s="2">
        <f>Tabella3[[#This Row],[Tot Guariti]]-E14</f>
        <v>0</v>
      </c>
      <c r="H15" s="2">
        <f>Tabella2[[#This Row],[Deceduti]]</f>
        <v>0</v>
      </c>
      <c r="I15" s="3">
        <v>0</v>
      </c>
      <c r="J15" s="2">
        <f t="shared" si="3"/>
        <v>0</v>
      </c>
      <c r="K15" s="2">
        <f t="shared" si="0"/>
        <v>0</v>
      </c>
      <c r="L15" s="4">
        <v>0</v>
      </c>
      <c r="M15" s="13">
        <f t="shared" si="4"/>
        <v>0</v>
      </c>
      <c r="N15" s="2" t="s">
        <v>51</v>
      </c>
      <c r="O15" s="2" t="s">
        <v>51</v>
      </c>
      <c r="P15" s="2" t="s">
        <v>51</v>
      </c>
      <c r="Q15" s="2" t="s">
        <v>51</v>
      </c>
      <c r="R15" s="2" t="s">
        <v>51</v>
      </c>
      <c r="S15" s="2" t="s">
        <v>51</v>
      </c>
      <c r="T15" s="2" t="s">
        <v>51</v>
      </c>
      <c r="U15" s="2" t="s">
        <v>51</v>
      </c>
      <c r="V15" s="2" t="s">
        <v>51</v>
      </c>
      <c r="W15" s="2" t="s">
        <v>51</v>
      </c>
      <c r="X15" s="2" t="s">
        <v>51</v>
      </c>
      <c r="Y15" s="14">
        <v>60483973</v>
      </c>
      <c r="Z15" s="4">
        <f t="shared" si="1"/>
        <v>0</v>
      </c>
    </row>
    <row r="16" spans="1:26" x14ac:dyDescent="0.3">
      <c r="A16" s="12">
        <v>43875</v>
      </c>
      <c r="B16" s="2">
        <f>Tabella2[[#This Row],[Totale positivi]]</f>
        <v>0</v>
      </c>
      <c r="C16" s="3">
        <v>0</v>
      </c>
      <c r="D16" s="2">
        <f t="shared" si="2"/>
        <v>0</v>
      </c>
      <c r="E16" s="2">
        <f>Tabella2[[#This Row],[Guariti]]</f>
        <v>0</v>
      </c>
      <c r="F16" s="3">
        <v>0</v>
      </c>
      <c r="G16" s="2">
        <f>Tabella3[[#This Row],[Tot Guariti]]-E15</f>
        <v>0</v>
      </c>
      <c r="H16" s="2">
        <f>Tabella2[[#This Row],[Deceduti]]</f>
        <v>0</v>
      </c>
      <c r="I16" s="3">
        <v>0</v>
      </c>
      <c r="J16" s="2">
        <f t="shared" si="3"/>
        <v>0</v>
      </c>
      <c r="K16" s="2">
        <f t="shared" si="0"/>
        <v>0</v>
      </c>
      <c r="L16" s="4">
        <v>0</v>
      </c>
      <c r="M16" s="13">
        <f t="shared" si="4"/>
        <v>0</v>
      </c>
      <c r="N16" s="2" t="s">
        <v>51</v>
      </c>
      <c r="O16" s="2" t="s">
        <v>51</v>
      </c>
      <c r="P16" s="2" t="s">
        <v>51</v>
      </c>
      <c r="Q16" s="2" t="s">
        <v>51</v>
      </c>
      <c r="R16" s="2" t="s">
        <v>51</v>
      </c>
      <c r="S16" s="2" t="s">
        <v>51</v>
      </c>
      <c r="T16" s="2" t="s">
        <v>51</v>
      </c>
      <c r="U16" s="2" t="s">
        <v>51</v>
      </c>
      <c r="V16" s="2" t="s">
        <v>51</v>
      </c>
      <c r="W16" s="2" t="s">
        <v>51</v>
      </c>
      <c r="X16" s="2" t="s">
        <v>51</v>
      </c>
      <c r="Y16" s="14">
        <v>60483973</v>
      </c>
      <c r="Z16" s="4">
        <f t="shared" si="1"/>
        <v>0</v>
      </c>
    </row>
    <row r="17" spans="1:26" x14ac:dyDescent="0.3">
      <c r="A17" s="12">
        <v>43876</v>
      </c>
      <c r="B17" s="2">
        <f>Tabella2[[#This Row],[Totale positivi]]</f>
        <v>0</v>
      </c>
      <c r="C17" s="3">
        <v>0</v>
      </c>
      <c r="D17" s="2">
        <f t="shared" si="2"/>
        <v>0</v>
      </c>
      <c r="E17" s="2">
        <f>Tabella2[[#This Row],[Guariti]]</f>
        <v>0</v>
      </c>
      <c r="F17" s="3">
        <v>0</v>
      </c>
      <c r="G17" s="2">
        <f>Tabella3[[#This Row],[Tot Guariti]]-E16</f>
        <v>0</v>
      </c>
      <c r="H17" s="2">
        <f>Tabella2[[#This Row],[Deceduti]]</f>
        <v>0</v>
      </c>
      <c r="I17" s="3">
        <v>0</v>
      </c>
      <c r="J17" s="2">
        <f t="shared" si="3"/>
        <v>0</v>
      </c>
      <c r="K17" s="2">
        <f t="shared" si="0"/>
        <v>0</v>
      </c>
      <c r="L17" s="4">
        <v>0</v>
      </c>
      <c r="M17" s="13">
        <f t="shared" si="4"/>
        <v>0</v>
      </c>
      <c r="N17" s="2" t="s">
        <v>51</v>
      </c>
      <c r="O17" s="2" t="s">
        <v>51</v>
      </c>
      <c r="P17" s="2" t="s">
        <v>51</v>
      </c>
      <c r="Q17" s="2" t="s">
        <v>51</v>
      </c>
      <c r="R17" s="2" t="s">
        <v>51</v>
      </c>
      <c r="S17" s="2" t="s">
        <v>51</v>
      </c>
      <c r="T17" s="2" t="s">
        <v>51</v>
      </c>
      <c r="U17" s="2" t="s">
        <v>51</v>
      </c>
      <c r="V17" s="2" t="s">
        <v>51</v>
      </c>
      <c r="W17" s="2" t="s">
        <v>51</v>
      </c>
      <c r="X17" s="2" t="s">
        <v>51</v>
      </c>
      <c r="Y17" s="14">
        <v>60483973</v>
      </c>
      <c r="Z17" s="4">
        <f t="shared" si="1"/>
        <v>0</v>
      </c>
    </row>
    <row r="18" spans="1:26" x14ac:dyDescent="0.3">
      <c r="A18" s="12">
        <v>43877</v>
      </c>
      <c r="B18" s="2">
        <f>Tabella2[[#This Row],[Totale positivi]]</f>
        <v>0</v>
      </c>
      <c r="C18" s="3">
        <v>0</v>
      </c>
      <c r="D18" s="2">
        <f t="shared" si="2"/>
        <v>0</v>
      </c>
      <c r="E18" s="2">
        <f>Tabella2[[#This Row],[Guariti]]</f>
        <v>0</v>
      </c>
      <c r="F18" s="3">
        <v>0</v>
      </c>
      <c r="G18" s="2">
        <f>Tabella3[[#This Row],[Tot Guariti]]-E17</f>
        <v>0</v>
      </c>
      <c r="H18" s="2">
        <f>Tabella2[[#This Row],[Deceduti]]</f>
        <v>0</v>
      </c>
      <c r="I18" s="3">
        <v>0</v>
      </c>
      <c r="J18" s="2">
        <f t="shared" si="3"/>
        <v>0</v>
      </c>
      <c r="K18" s="2">
        <f t="shared" si="0"/>
        <v>0</v>
      </c>
      <c r="L18" s="4">
        <v>0</v>
      </c>
      <c r="M18" s="13">
        <f t="shared" si="4"/>
        <v>0</v>
      </c>
      <c r="N18" s="2" t="s">
        <v>51</v>
      </c>
      <c r="O18" s="2" t="s">
        <v>51</v>
      </c>
      <c r="P18" s="2" t="s">
        <v>51</v>
      </c>
      <c r="Q18" s="2" t="s">
        <v>51</v>
      </c>
      <c r="R18" s="2" t="s">
        <v>51</v>
      </c>
      <c r="S18" s="2" t="s">
        <v>51</v>
      </c>
      <c r="T18" s="2" t="s">
        <v>51</v>
      </c>
      <c r="U18" s="2" t="s">
        <v>51</v>
      </c>
      <c r="V18" s="2" t="s">
        <v>51</v>
      </c>
      <c r="W18" s="2" t="s">
        <v>51</v>
      </c>
      <c r="X18" s="2" t="s">
        <v>51</v>
      </c>
      <c r="Y18" s="14">
        <v>60483973</v>
      </c>
      <c r="Z18" s="4">
        <f t="shared" si="1"/>
        <v>0</v>
      </c>
    </row>
    <row r="19" spans="1:26" x14ac:dyDescent="0.3">
      <c r="A19" s="12">
        <v>43878</v>
      </c>
      <c r="B19" s="2">
        <f>Tabella2[[#This Row],[Totale positivi]]</f>
        <v>0</v>
      </c>
      <c r="C19" s="3">
        <v>0</v>
      </c>
      <c r="D19" s="2">
        <f t="shared" si="2"/>
        <v>0</v>
      </c>
      <c r="E19" s="2">
        <f>Tabella2[[#This Row],[Guariti]]</f>
        <v>0</v>
      </c>
      <c r="F19" s="3">
        <v>0</v>
      </c>
      <c r="G19" s="2">
        <f>Tabella3[[#This Row],[Tot Guariti]]-E18</f>
        <v>0</v>
      </c>
      <c r="H19" s="2">
        <f>Tabella2[[#This Row],[Deceduti]]</f>
        <v>0</v>
      </c>
      <c r="I19" s="3">
        <v>0</v>
      </c>
      <c r="J19" s="2">
        <f t="shared" si="3"/>
        <v>0</v>
      </c>
      <c r="K19" s="2">
        <f t="shared" si="0"/>
        <v>0</v>
      </c>
      <c r="L19" s="4">
        <v>0</v>
      </c>
      <c r="M19" s="13">
        <f t="shared" si="4"/>
        <v>0</v>
      </c>
      <c r="N19" s="2" t="s">
        <v>51</v>
      </c>
      <c r="O19" s="2" t="s">
        <v>51</v>
      </c>
      <c r="P19" s="2" t="s">
        <v>51</v>
      </c>
      <c r="Q19" s="2" t="s">
        <v>51</v>
      </c>
      <c r="R19" s="2" t="s">
        <v>51</v>
      </c>
      <c r="S19" s="2" t="s">
        <v>51</v>
      </c>
      <c r="T19" s="2" t="s">
        <v>51</v>
      </c>
      <c r="U19" s="2" t="s">
        <v>51</v>
      </c>
      <c r="V19" s="2" t="s">
        <v>51</v>
      </c>
      <c r="W19" s="2" t="s">
        <v>51</v>
      </c>
      <c r="X19" s="2" t="s">
        <v>51</v>
      </c>
      <c r="Y19" s="14">
        <v>60483973</v>
      </c>
      <c r="Z19" s="4">
        <f t="shared" si="1"/>
        <v>0</v>
      </c>
    </row>
    <row r="20" spans="1:26" x14ac:dyDescent="0.3">
      <c r="A20" s="12">
        <v>43879</v>
      </c>
      <c r="B20" s="2">
        <f>Tabella2[[#This Row],[Totale positivi]]</f>
        <v>1</v>
      </c>
      <c r="C20" s="3">
        <v>0</v>
      </c>
      <c r="D20" s="2">
        <f t="shared" si="2"/>
        <v>1</v>
      </c>
      <c r="E20" s="2">
        <f>Tabella2[[#This Row],[Guariti]]</f>
        <v>0</v>
      </c>
      <c r="F20" s="3">
        <v>0</v>
      </c>
      <c r="G20" s="2">
        <f>Tabella3[[#This Row],[Tot Guariti]]-E19</f>
        <v>0</v>
      </c>
      <c r="H20" s="2">
        <f>Tabella2[[#This Row],[Deceduti]]</f>
        <v>0</v>
      </c>
      <c r="I20" s="3">
        <v>0</v>
      </c>
      <c r="J20" s="2">
        <f t="shared" si="3"/>
        <v>0</v>
      </c>
      <c r="K20" s="2">
        <f t="shared" si="0"/>
        <v>1</v>
      </c>
      <c r="L20" s="4">
        <v>0</v>
      </c>
      <c r="M20" s="13">
        <f t="shared" si="4"/>
        <v>1</v>
      </c>
      <c r="N20" s="2" t="s">
        <v>51</v>
      </c>
      <c r="O20" s="2" t="s">
        <v>51</v>
      </c>
      <c r="P20" s="2" t="s">
        <v>51</v>
      </c>
      <c r="Q20" s="2" t="s">
        <v>51</v>
      </c>
      <c r="R20" s="2" t="s">
        <v>51</v>
      </c>
      <c r="S20" s="2" t="s">
        <v>51</v>
      </c>
      <c r="T20" s="2" t="s">
        <v>51</v>
      </c>
      <c r="U20" s="2" t="s">
        <v>51</v>
      </c>
      <c r="V20" s="2" t="s">
        <v>51</v>
      </c>
      <c r="W20" s="2" t="s">
        <v>51</v>
      </c>
      <c r="X20" s="2" t="s">
        <v>51</v>
      </c>
      <c r="Y20" s="14">
        <v>60483973</v>
      </c>
      <c r="Z20" s="4">
        <f t="shared" si="1"/>
        <v>1.6533305442749271E-8</v>
      </c>
    </row>
    <row r="21" spans="1:26" x14ac:dyDescent="0.3">
      <c r="A21" s="12">
        <v>43880</v>
      </c>
      <c r="B21" s="2">
        <f>Tabella2[[#This Row],[Totale positivi]]</f>
        <v>1</v>
      </c>
      <c r="C21" s="3">
        <f t="shared" ref="C21:C67" si="5">(B21-B20)/B20</f>
        <v>0</v>
      </c>
      <c r="D21" s="2">
        <f t="shared" si="2"/>
        <v>0</v>
      </c>
      <c r="E21" s="2">
        <f>Tabella2[[#This Row],[Guariti]]</f>
        <v>0</v>
      </c>
      <c r="F21" s="3">
        <v>0</v>
      </c>
      <c r="G21" s="2">
        <f>Tabella3[[#This Row],[Tot Guariti]]-E20</f>
        <v>0</v>
      </c>
      <c r="H21" s="2">
        <f>Tabella2[[#This Row],[Deceduti]]</f>
        <v>0</v>
      </c>
      <c r="I21" s="3">
        <v>0</v>
      </c>
      <c r="J21" s="2">
        <f t="shared" si="3"/>
        <v>0</v>
      </c>
      <c r="K21" s="2">
        <f t="shared" si="0"/>
        <v>1</v>
      </c>
      <c r="L21" s="4">
        <f t="shared" ref="L21:L67" si="6">(K21-K20)/K20</f>
        <v>0</v>
      </c>
      <c r="M21" s="13">
        <f t="shared" si="4"/>
        <v>0</v>
      </c>
      <c r="N21" s="2" t="s">
        <v>51</v>
      </c>
      <c r="O21" s="2" t="s">
        <v>51</v>
      </c>
      <c r="P21" s="2" t="s">
        <v>51</v>
      </c>
      <c r="Q21" s="2" t="s">
        <v>51</v>
      </c>
      <c r="R21" s="2" t="s">
        <v>51</v>
      </c>
      <c r="S21" s="2" t="s">
        <v>51</v>
      </c>
      <c r="T21" s="2" t="s">
        <v>51</v>
      </c>
      <c r="U21" s="2" t="s">
        <v>51</v>
      </c>
      <c r="V21" s="2" t="s">
        <v>51</v>
      </c>
      <c r="W21" s="2" t="s">
        <v>51</v>
      </c>
      <c r="X21" s="2" t="s">
        <v>51</v>
      </c>
      <c r="Y21" s="14">
        <v>60483973</v>
      </c>
      <c r="Z21" s="4">
        <f t="shared" si="1"/>
        <v>1.6533305442749271E-8</v>
      </c>
    </row>
    <row r="22" spans="1:26" x14ac:dyDescent="0.3">
      <c r="A22" s="12">
        <v>43881</v>
      </c>
      <c r="B22" s="2">
        <f>Tabella2[[#This Row],[Totale positivi]]</f>
        <v>1</v>
      </c>
      <c r="C22" s="3">
        <f t="shared" si="5"/>
        <v>0</v>
      </c>
      <c r="D22" s="2">
        <f t="shared" si="2"/>
        <v>0</v>
      </c>
      <c r="E22" s="2">
        <f>Tabella2[[#This Row],[Guariti]]</f>
        <v>0</v>
      </c>
      <c r="F22" s="3">
        <v>0</v>
      </c>
      <c r="G22" s="2">
        <f>Tabella3[[#This Row],[Tot Guariti]]-E21</f>
        <v>0</v>
      </c>
      <c r="H22" s="2">
        <f>Tabella2[[#This Row],[Deceduti]]</f>
        <v>0</v>
      </c>
      <c r="I22" s="3">
        <v>0</v>
      </c>
      <c r="J22" s="2">
        <f t="shared" si="3"/>
        <v>0</v>
      </c>
      <c r="K22" s="2">
        <f t="shared" si="0"/>
        <v>1</v>
      </c>
      <c r="L22" s="4">
        <f t="shared" si="6"/>
        <v>0</v>
      </c>
      <c r="M22" s="13">
        <f t="shared" si="4"/>
        <v>0</v>
      </c>
      <c r="N22" s="2" t="s">
        <v>51</v>
      </c>
      <c r="O22" s="2" t="s">
        <v>51</v>
      </c>
      <c r="P22" s="2" t="s">
        <v>51</v>
      </c>
      <c r="Q22" s="2" t="s">
        <v>51</v>
      </c>
      <c r="R22" s="2" t="s">
        <v>51</v>
      </c>
      <c r="S22" s="2" t="s">
        <v>51</v>
      </c>
      <c r="T22" s="2" t="s">
        <v>51</v>
      </c>
      <c r="U22" s="2" t="s">
        <v>51</v>
      </c>
      <c r="V22" s="2" t="s">
        <v>51</v>
      </c>
      <c r="W22" s="2" t="s">
        <v>51</v>
      </c>
      <c r="X22" s="2" t="s">
        <v>51</v>
      </c>
      <c r="Y22" s="14">
        <v>60483973</v>
      </c>
      <c r="Z22" s="4">
        <f t="shared" si="1"/>
        <v>1.6533305442749271E-8</v>
      </c>
    </row>
    <row r="23" spans="1:26" x14ac:dyDescent="0.3">
      <c r="A23" s="12">
        <v>43882</v>
      </c>
      <c r="B23" s="2">
        <f>Tabella2[[#This Row],[Totale positivi]]</f>
        <v>16</v>
      </c>
      <c r="C23" s="3">
        <f t="shared" si="5"/>
        <v>15</v>
      </c>
      <c r="D23" s="2">
        <f t="shared" si="2"/>
        <v>15</v>
      </c>
      <c r="E23" s="2">
        <f>Tabella2[[#This Row],[Guariti]]</f>
        <v>0</v>
      </c>
      <c r="F23" s="3">
        <v>0</v>
      </c>
      <c r="G23" s="2">
        <f>Tabella3[[#This Row],[Tot Guariti]]-E22</f>
        <v>0</v>
      </c>
      <c r="H23" s="2">
        <f>Tabella2[[#This Row],[Deceduti]]</f>
        <v>0</v>
      </c>
      <c r="I23" s="3">
        <v>0</v>
      </c>
      <c r="J23" s="2">
        <f t="shared" si="3"/>
        <v>0</v>
      </c>
      <c r="K23" s="2">
        <f t="shared" si="0"/>
        <v>16</v>
      </c>
      <c r="L23" s="4">
        <f t="shared" si="6"/>
        <v>15</v>
      </c>
      <c r="M23" s="13">
        <f t="shared" si="4"/>
        <v>15</v>
      </c>
      <c r="N23" s="2" t="s">
        <v>51</v>
      </c>
      <c r="O23" s="2" t="s">
        <v>51</v>
      </c>
      <c r="P23" s="2" t="s">
        <v>51</v>
      </c>
      <c r="Q23" s="2" t="s">
        <v>51</v>
      </c>
      <c r="R23" s="2" t="s">
        <v>51</v>
      </c>
      <c r="S23" s="2" t="s">
        <v>51</v>
      </c>
      <c r="T23" s="2" t="s">
        <v>51</v>
      </c>
      <c r="U23" s="2" t="s">
        <v>51</v>
      </c>
      <c r="V23" s="2" t="s">
        <v>51</v>
      </c>
      <c r="W23" s="2" t="s">
        <v>51</v>
      </c>
      <c r="X23" s="2" t="s">
        <v>51</v>
      </c>
      <c r="Y23" s="14">
        <v>60483973</v>
      </c>
      <c r="Z23" s="4">
        <f t="shared" si="1"/>
        <v>2.6453288708398834E-7</v>
      </c>
    </row>
    <row r="24" spans="1:26" x14ac:dyDescent="0.3">
      <c r="A24" s="12">
        <v>43883</v>
      </c>
      <c r="B24" s="2">
        <f>Tabella2[[#This Row],[Totale positivi]]</f>
        <v>74</v>
      </c>
      <c r="C24" s="3">
        <f t="shared" si="5"/>
        <v>3.625</v>
      </c>
      <c r="D24" s="2">
        <f t="shared" si="2"/>
        <v>58</v>
      </c>
      <c r="E24" s="2">
        <f>Tabella2[[#This Row],[Guariti]]</f>
        <v>0</v>
      </c>
      <c r="F24" s="3">
        <v>0</v>
      </c>
      <c r="G24" s="2">
        <f>Tabella3[[#This Row],[Tot Guariti]]-E23</f>
        <v>0</v>
      </c>
      <c r="H24" s="2">
        <f>Tabella2[[#This Row],[Deceduti]]</f>
        <v>0</v>
      </c>
      <c r="I24" s="3">
        <v>0</v>
      </c>
      <c r="J24" s="2">
        <f t="shared" si="3"/>
        <v>0</v>
      </c>
      <c r="K24" s="2">
        <f t="shared" si="0"/>
        <v>74</v>
      </c>
      <c r="L24" s="4">
        <f t="shared" si="6"/>
        <v>3.625</v>
      </c>
      <c r="M24" s="13">
        <f t="shared" si="4"/>
        <v>58</v>
      </c>
      <c r="N24" s="2" t="s">
        <v>51</v>
      </c>
      <c r="O24" s="2" t="s">
        <v>51</v>
      </c>
      <c r="P24" s="2" t="s">
        <v>51</v>
      </c>
      <c r="Q24" s="2" t="s">
        <v>51</v>
      </c>
      <c r="R24" s="2" t="s">
        <v>51</v>
      </c>
      <c r="S24" s="2" t="s">
        <v>51</v>
      </c>
      <c r="T24" s="2" t="s">
        <v>51</v>
      </c>
      <c r="U24" s="2" t="s">
        <v>51</v>
      </c>
      <c r="V24" s="2" t="s">
        <v>51</v>
      </c>
      <c r="W24" s="2" t="s">
        <v>51</v>
      </c>
      <c r="X24" s="2" t="s">
        <v>51</v>
      </c>
      <c r="Y24" s="14">
        <v>60483973</v>
      </c>
      <c r="Z24" s="4">
        <f t="shared" si="1"/>
        <v>1.2234646027634462E-6</v>
      </c>
    </row>
    <row r="25" spans="1:26" x14ac:dyDescent="0.3">
      <c r="A25" s="12">
        <v>43884</v>
      </c>
      <c r="B25" s="2">
        <f>Tabella2[[#This Row],[Totale positivi]]</f>
        <v>141</v>
      </c>
      <c r="C25" s="3">
        <f t="shared" si="5"/>
        <v>0.90540540540540537</v>
      </c>
      <c r="D25" s="2">
        <f t="shared" si="2"/>
        <v>67</v>
      </c>
      <c r="E25" s="2">
        <f>Tabella2[[#This Row],[Guariti]]</f>
        <v>0</v>
      </c>
      <c r="F25" s="3">
        <v>0</v>
      </c>
      <c r="G25" s="2">
        <f>Tabella3[[#This Row],[Tot Guariti]]-E24</f>
        <v>0</v>
      </c>
      <c r="H25" s="2">
        <f>Tabella2[[#This Row],[Deceduti]]</f>
        <v>3</v>
      </c>
      <c r="I25" s="3">
        <v>0</v>
      </c>
      <c r="J25" s="2">
        <f t="shared" si="3"/>
        <v>3</v>
      </c>
      <c r="K25" s="2">
        <f t="shared" si="0"/>
        <v>144</v>
      </c>
      <c r="L25" s="4">
        <f t="shared" si="6"/>
        <v>0.94594594594594594</v>
      </c>
      <c r="M25" s="13">
        <f t="shared" si="4"/>
        <v>70</v>
      </c>
      <c r="N25" s="2" t="s">
        <v>51</v>
      </c>
      <c r="O25" s="2" t="s">
        <v>51</v>
      </c>
      <c r="P25" s="2" t="s">
        <v>51</v>
      </c>
      <c r="Q25" s="2" t="s">
        <v>51</v>
      </c>
      <c r="R25" s="2" t="s">
        <v>51</v>
      </c>
      <c r="S25" s="2" t="s">
        <v>51</v>
      </c>
      <c r="T25" s="2" t="s">
        <v>51</v>
      </c>
      <c r="U25" s="2" t="s">
        <v>51</v>
      </c>
      <c r="V25" s="2" t="s">
        <v>51</v>
      </c>
      <c r="W25" s="2" t="s">
        <v>51</v>
      </c>
      <c r="X25" s="2" t="s">
        <v>51</v>
      </c>
      <c r="Y25" s="14">
        <v>60483973</v>
      </c>
      <c r="Z25" s="4">
        <f t="shared" si="1"/>
        <v>2.3311960674276475E-6</v>
      </c>
    </row>
    <row r="26" spans="1:26" x14ac:dyDescent="0.3">
      <c r="A26" s="12">
        <v>43885</v>
      </c>
      <c r="B26" s="2">
        <f>Tabella2[[#This Row],[Totale positivi]]</f>
        <v>221</v>
      </c>
      <c r="C26" s="3">
        <f t="shared" si="5"/>
        <v>0.56737588652482274</v>
      </c>
      <c r="D26" s="2">
        <f t="shared" si="2"/>
        <v>80</v>
      </c>
      <c r="E26" s="2">
        <f>Tabella2[[#This Row],[Guariti]]</f>
        <v>1</v>
      </c>
      <c r="F26" s="3">
        <v>0</v>
      </c>
      <c r="G26" s="2">
        <f>Tabella3[[#This Row],[Tot Guariti]]-E25</f>
        <v>1</v>
      </c>
      <c r="H26" s="2">
        <f>Tabella2[[#This Row],[Deceduti]]</f>
        <v>7</v>
      </c>
      <c r="I26" s="3">
        <f t="shared" ref="I26:I67" si="7">(H26-H25)/H25</f>
        <v>1.3333333333333333</v>
      </c>
      <c r="J26" s="2">
        <f t="shared" si="3"/>
        <v>4</v>
      </c>
      <c r="K26" s="2">
        <f t="shared" si="0"/>
        <v>229</v>
      </c>
      <c r="L26" s="4">
        <f t="shared" si="6"/>
        <v>0.59027777777777779</v>
      </c>
      <c r="M26" s="13">
        <f t="shared" si="4"/>
        <v>85</v>
      </c>
      <c r="N26" s="2">
        <f>'Dati GitHub protezione civile'!C2</f>
        <v>101</v>
      </c>
      <c r="O26" s="2">
        <f>'Dati GitHub protezione civile'!D2</f>
        <v>26</v>
      </c>
      <c r="P26" s="3">
        <f>Tabella3[[#This Row],[In terapia intensiva]]/Tabella3[[#This Row],[Tot. Positivi]]</f>
        <v>0.11764705882352941</v>
      </c>
      <c r="Q26" s="2">
        <f>SUM(N26:O26)</f>
        <v>127</v>
      </c>
      <c r="R26" s="3">
        <f t="shared" ref="R26:R67" si="8">Q26/B26</f>
        <v>0.57466063348416285</v>
      </c>
      <c r="S26" s="2">
        <f>'Dati GitHub protezione civile'!F2</f>
        <v>94</v>
      </c>
      <c r="T26" s="3">
        <f t="shared" ref="T26:T67" si="9">S26/B26</f>
        <v>0.42533936651583709</v>
      </c>
      <c r="U26" s="3">
        <f t="shared" ref="U26:U67" si="10">H26/K26</f>
        <v>3.0567685589519649E-2</v>
      </c>
      <c r="V26" s="3">
        <f t="shared" ref="V26:V67" si="11">E26/B26</f>
        <v>4.5248868778280547E-3</v>
      </c>
      <c r="W26" s="2">
        <f>'Dati GitHub protezione civile'!M2</f>
        <v>4324</v>
      </c>
      <c r="X26" s="3">
        <f>B26/W26</f>
        <v>5.1110083256244221E-2</v>
      </c>
      <c r="Y26" s="14">
        <v>60483973</v>
      </c>
      <c r="Z26" s="4">
        <f t="shared" si="1"/>
        <v>3.653860502847589E-6</v>
      </c>
    </row>
    <row r="27" spans="1:26" x14ac:dyDescent="0.3">
      <c r="A27" s="12">
        <v>43886</v>
      </c>
      <c r="B27" s="2">
        <f>Tabella2[[#This Row],[Totale positivi]]</f>
        <v>322</v>
      </c>
      <c r="C27" s="3">
        <f t="shared" si="5"/>
        <v>0.45701357466063347</v>
      </c>
      <c r="D27" s="2">
        <f t="shared" si="2"/>
        <v>101</v>
      </c>
      <c r="E27" s="2">
        <f>Tabella2[[#This Row],[Guariti]]</f>
        <v>1</v>
      </c>
      <c r="F27" s="3">
        <f t="shared" ref="F27:F67" si="12">(E27-E26)/E26</f>
        <v>0</v>
      </c>
      <c r="G27" s="2">
        <f>Tabella3[[#This Row],[Tot Guariti]]-E26</f>
        <v>0</v>
      </c>
      <c r="H27" s="2">
        <f>Tabella2[[#This Row],[Deceduti]]</f>
        <v>10</v>
      </c>
      <c r="I27" s="3">
        <f t="shared" si="7"/>
        <v>0.42857142857142855</v>
      </c>
      <c r="J27" s="2">
        <f t="shared" si="3"/>
        <v>3</v>
      </c>
      <c r="K27" s="2">
        <f t="shared" si="0"/>
        <v>333</v>
      </c>
      <c r="L27" s="4">
        <f t="shared" si="6"/>
        <v>0.45414847161572053</v>
      </c>
      <c r="M27" s="13">
        <f t="shared" si="4"/>
        <v>104</v>
      </c>
      <c r="N27" s="2">
        <f>'Dati GitHub protezione civile'!C3</f>
        <v>114</v>
      </c>
      <c r="O27" s="2">
        <f>'Dati GitHub protezione civile'!D3</f>
        <v>35</v>
      </c>
      <c r="P27" s="3">
        <f>Tabella3[[#This Row],[In terapia intensiva]]/Tabella3[[#This Row],[Tot. Positivi]]</f>
        <v>0.10869565217391304</v>
      </c>
      <c r="Q27" s="2">
        <f t="shared" ref="Q27:Q67" si="13">SUM(N27:O27)</f>
        <v>149</v>
      </c>
      <c r="R27" s="3">
        <f t="shared" si="8"/>
        <v>0.46273291925465837</v>
      </c>
      <c r="S27" s="2">
        <f>'Dati GitHub protezione civile'!F3</f>
        <v>162</v>
      </c>
      <c r="T27" s="3">
        <f t="shared" si="9"/>
        <v>0.50310559006211175</v>
      </c>
      <c r="U27" s="3">
        <f t="shared" si="10"/>
        <v>3.003003003003003E-2</v>
      </c>
      <c r="V27" s="3">
        <f t="shared" si="11"/>
        <v>3.105590062111801E-3</v>
      </c>
      <c r="W27" s="2">
        <f>'Dati GitHub protezione civile'!M3</f>
        <v>8623</v>
      </c>
      <c r="X27" s="3">
        <f t="shared" ref="X27:X67" si="14">B27/W27</f>
        <v>3.7341992346051261E-2</v>
      </c>
      <c r="Y27" s="14">
        <v>60483973</v>
      </c>
      <c r="Z27" s="4">
        <f t="shared" si="1"/>
        <v>5.3237243525652655E-6</v>
      </c>
    </row>
    <row r="28" spans="1:26" x14ac:dyDescent="0.3">
      <c r="A28" s="12">
        <v>43887</v>
      </c>
      <c r="B28" s="2">
        <f>Tabella2[[#This Row],[Totale positivi]]</f>
        <v>400</v>
      </c>
      <c r="C28" s="3">
        <f t="shared" si="5"/>
        <v>0.24223602484472051</v>
      </c>
      <c r="D28" s="2">
        <f t="shared" si="2"/>
        <v>78</v>
      </c>
      <c r="E28" s="2">
        <f>Tabella2[[#This Row],[Guariti]]</f>
        <v>3</v>
      </c>
      <c r="F28" s="3">
        <f t="shared" si="12"/>
        <v>2</v>
      </c>
      <c r="G28" s="2">
        <f>Tabella3[[#This Row],[Tot Guariti]]-E27</f>
        <v>2</v>
      </c>
      <c r="H28" s="2">
        <f>Tabella2[[#This Row],[Deceduti]]</f>
        <v>12</v>
      </c>
      <c r="I28" s="3">
        <f t="shared" si="7"/>
        <v>0.2</v>
      </c>
      <c r="J28" s="2">
        <f t="shared" si="3"/>
        <v>2</v>
      </c>
      <c r="K28" s="2">
        <f t="shared" si="0"/>
        <v>415</v>
      </c>
      <c r="L28" s="4">
        <f t="shared" si="6"/>
        <v>0.24624624624624625</v>
      </c>
      <c r="M28" s="13">
        <f t="shared" si="4"/>
        <v>82</v>
      </c>
      <c r="N28" s="2">
        <f>'Dati GitHub protezione civile'!C4</f>
        <v>128</v>
      </c>
      <c r="O28" s="2">
        <f>'Dati GitHub protezione civile'!D4</f>
        <v>36</v>
      </c>
      <c r="P28" s="3">
        <f>Tabella3[[#This Row],[In terapia intensiva]]/Tabella3[[#This Row],[Tot. Positivi]]</f>
        <v>0.09</v>
      </c>
      <c r="Q28" s="2">
        <f t="shared" si="13"/>
        <v>164</v>
      </c>
      <c r="R28" s="3">
        <f t="shared" si="8"/>
        <v>0.41</v>
      </c>
      <c r="S28" s="2">
        <f>'Dati GitHub protezione civile'!F4</f>
        <v>221</v>
      </c>
      <c r="T28" s="3">
        <f t="shared" si="9"/>
        <v>0.55249999999999999</v>
      </c>
      <c r="U28" s="3">
        <f t="shared" si="10"/>
        <v>2.891566265060241E-2</v>
      </c>
      <c r="V28" s="3">
        <f t="shared" si="11"/>
        <v>7.4999999999999997E-3</v>
      </c>
      <c r="W28" s="2">
        <f>'Dati GitHub protezione civile'!M4</f>
        <v>9587</v>
      </c>
      <c r="X28" s="3">
        <f t="shared" si="14"/>
        <v>4.1723166788359238E-2</v>
      </c>
      <c r="Y28" s="14">
        <v>60483973</v>
      </c>
      <c r="Z28" s="4">
        <f t="shared" si="1"/>
        <v>6.6133221770997086E-6</v>
      </c>
    </row>
    <row r="29" spans="1:26" x14ac:dyDescent="0.3">
      <c r="A29" s="12">
        <v>43888</v>
      </c>
      <c r="B29" s="2">
        <f>Tabella2[[#This Row],[Totale positivi]]</f>
        <v>650</v>
      </c>
      <c r="C29" s="3">
        <f t="shared" si="5"/>
        <v>0.625</v>
      </c>
      <c r="D29" s="2">
        <f t="shared" si="2"/>
        <v>250</v>
      </c>
      <c r="E29" s="2">
        <f>Tabella2[[#This Row],[Guariti]]</f>
        <v>45</v>
      </c>
      <c r="F29" s="3">
        <f t="shared" si="12"/>
        <v>14</v>
      </c>
      <c r="G29" s="2">
        <f>Tabella3[[#This Row],[Tot Guariti]]-E28</f>
        <v>42</v>
      </c>
      <c r="H29" s="2">
        <f>Tabella2[[#This Row],[Deceduti]]</f>
        <v>17</v>
      </c>
      <c r="I29" s="3">
        <f t="shared" si="7"/>
        <v>0.41666666666666669</v>
      </c>
      <c r="J29" s="2">
        <f t="shared" si="3"/>
        <v>5</v>
      </c>
      <c r="K29" s="2">
        <f t="shared" si="0"/>
        <v>712</v>
      </c>
      <c r="L29" s="4">
        <f t="shared" si="6"/>
        <v>0.71566265060240963</v>
      </c>
      <c r="M29" s="13">
        <f t="shared" si="4"/>
        <v>297</v>
      </c>
      <c r="N29" s="2">
        <f>'Dati GitHub protezione civile'!C5</f>
        <v>248</v>
      </c>
      <c r="O29" s="2">
        <f>'Dati GitHub protezione civile'!D5</f>
        <v>56</v>
      </c>
      <c r="P29" s="3">
        <f>Tabella3[[#This Row],[In terapia intensiva]]/Tabella3[[#This Row],[Tot. Positivi]]</f>
        <v>8.615384615384615E-2</v>
      </c>
      <c r="Q29" s="2">
        <f t="shared" si="13"/>
        <v>304</v>
      </c>
      <c r="R29" s="3">
        <f t="shared" si="8"/>
        <v>0.46769230769230768</v>
      </c>
      <c r="S29" s="2">
        <f>'Dati GitHub protezione civile'!F5</f>
        <v>284</v>
      </c>
      <c r="T29" s="3">
        <f t="shared" si="9"/>
        <v>0.43692307692307691</v>
      </c>
      <c r="U29" s="3">
        <f t="shared" si="10"/>
        <v>2.3876404494382022E-2</v>
      </c>
      <c r="V29" s="3">
        <f t="shared" si="11"/>
        <v>6.9230769230769235E-2</v>
      </c>
      <c r="W29" s="2">
        <f>'Dati GitHub protezione civile'!M5</f>
        <v>12014</v>
      </c>
      <c r="X29" s="3">
        <f t="shared" si="14"/>
        <v>5.4103545863159644E-2</v>
      </c>
      <c r="Y29" s="14">
        <v>60483973</v>
      </c>
      <c r="Z29" s="4">
        <f t="shared" si="1"/>
        <v>1.0746648537787027E-5</v>
      </c>
    </row>
    <row r="30" spans="1:26" x14ac:dyDescent="0.3">
      <c r="A30" s="12">
        <v>43889</v>
      </c>
      <c r="B30" s="2">
        <f>Tabella2[[#This Row],[Totale positivi]]</f>
        <v>888</v>
      </c>
      <c r="C30" s="3">
        <f t="shared" si="5"/>
        <v>0.36615384615384616</v>
      </c>
      <c r="D30" s="2">
        <f t="shared" si="2"/>
        <v>238</v>
      </c>
      <c r="E30" s="2">
        <f>Tabella2[[#This Row],[Guariti]]</f>
        <v>46</v>
      </c>
      <c r="F30" s="3">
        <f t="shared" si="12"/>
        <v>2.2222222222222223E-2</v>
      </c>
      <c r="G30" s="2">
        <f>Tabella3[[#This Row],[Tot Guariti]]-E29</f>
        <v>1</v>
      </c>
      <c r="H30" s="2">
        <f>Tabella2[[#This Row],[Deceduti]]</f>
        <v>21</v>
      </c>
      <c r="I30" s="3">
        <f t="shared" si="7"/>
        <v>0.23529411764705882</v>
      </c>
      <c r="J30" s="2">
        <f t="shared" si="3"/>
        <v>4</v>
      </c>
      <c r="K30" s="2">
        <f t="shared" si="0"/>
        <v>955</v>
      </c>
      <c r="L30" s="4">
        <f t="shared" si="6"/>
        <v>0.34129213483146065</v>
      </c>
      <c r="M30" s="13">
        <f t="shared" si="4"/>
        <v>243</v>
      </c>
      <c r="N30" s="2">
        <f>'Dati GitHub protezione civile'!C6</f>
        <v>345</v>
      </c>
      <c r="O30" s="2">
        <f>'Dati GitHub protezione civile'!D6</f>
        <v>64</v>
      </c>
      <c r="P30" s="3">
        <f>Tabella3[[#This Row],[In terapia intensiva]]/Tabella3[[#This Row],[Tot. Positivi]]</f>
        <v>7.2072072072072071E-2</v>
      </c>
      <c r="Q30" s="2">
        <f t="shared" si="13"/>
        <v>409</v>
      </c>
      <c r="R30" s="3">
        <f t="shared" si="8"/>
        <v>0.4605855855855856</v>
      </c>
      <c r="S30" s="2">
        <f>'Dati GitHub protezione civile'!F6</f>
        <v>412</v>
      </c>
      <c r="T30" s="3">
        <f t="shared" si="9"/>
        <v>0.46396396396396394</v>
      </c>
      <c r="U30" s="3">
        <f t="shared" si="10"/>
        <v>2.1989528795811519E-2</v>
      </c>
      <c r="V30" s="3">
        <f t="shared" si="11"/>
        <v>5.18018018018018E-2</v>
      </c>
      <c r="W30" s="2">
        <f>'Dati GitHub protezione civile'!M6</f>
        <v>15695</v>
      </c>
      <c r="X30" s="3">
        <f t="shared" si="14"/>
        <v>5.657852819369226E-2</v>
      </c>
      <c r="Y30" s="14">
        <v>60483973</v>
      </c>
      <c r="Z30" s="4">
        <f t="shared" si="1"/>
        <v>1.4681575233161353E-5</v>
      </c>
    </row>
    <row r="31" spans="1:26" x14ac:dyDescent="0.3">
      <c r="A31" s="12">
        <v>43890</v>
      </c>
      <c r="B31" s="2">
        <f>Tabella2[[#This Row],[Totale positivi]]</f>
        <v>1128</v>
      </c>
      <c r="C31" s="3">
        <f t="shared" si="5"/>
        <v>0.27027027027027029</v>
      </c>
      <c r="D31" s="2">
        <f t="shared" si="2"/>
        <v>240</v>
      </c>
      <c r="E31" s="2">
        <f>Tabella2[[#This Row],[Guariti]]</f>
        <v>50</v>
      </c>
      <c r="F31" s="3">
        <f t="shared" si="12"/>
        <v>8.6956521739130432E-2</v>
      </c>
      <c r="G31" s="2">
        <f>Tabella3[[#This Row],[Tot Guariti]]-E30</f>
        <v>4</v>
      </c>
      <c r="H31" s="2">
        <f>Tabella2[[#This Row],[Deceduti]]</f>
        <v>29</v>
      </c>
      <c r="I31" s="3">
        <f t="shared" si="7"/>
        <v>0.38095238095238093</v>
      </c>
      <c r="J31" s="2">
        <f t="shared" si="3"/>
        <v>8</v>
      </c>
      <c r="K31" s="2">
        <f t="shared" si="0"/>
        <v>1207</v>
      </c>
      <c r="L31" s="4">
        <f t="shared" si="6"/>
        <v>0.26387434554973821</v>
      </c>
      <c r="M31" s="13">
        <f t="shared" si="4"/>
        <v>252</v>
      </c>
      <c r="N31" s="2">
        <f>'Dati GitHub protezione civile'!C7</f>
        <v>401</v>
      </c>
      <c r="O31" s="2">
        <f>'Dati GitHub protezione civile'!D7</f>
        <v>105</v>
      </c>
      <c r="P31" s="3">
        <f>Tabella3[[#This Row],[In terapia intensiva]]/Tabella3[[#This Row],[Tot. Positivi]]</f>
        <v>9.3085106382978719E-2</v>
      </c>
      <c r="Q31" s="2">
        <f t="shared" si="13"/>
        <v>506</v>
      </c>
      <c r="R31" s="3">
        <f t="shared" si="8"/>
        <v>0.44858156028368795</v>
      </c>
      <c r="S31" s="2">
        <f>'Dati GitHub protezione civile'!F7</f>
        <v>543</v>
      </c>
      <c r="T31" s="3">
        <f t="shared" si="9"/>
        <v>0.48138297872340424</v>
      </c>
      <c r="U31" s="3">
        <f t="shared" si="10"/>
        <v>2.4026512013256007E-2</v>
      </c>
      <c r="V31" s="3">
        <f t="shared" si="11"/>
        <v>4.4326241134751775E-2</v>
      </c>
      <c r="W31" s="2">
        <f>'Dati GitHub protezione civile'!M7</f>
        <v>18661</v>
      </c>
      <c r="X31" s="3">
        <f t="shared" si="14"/>
        <v>6.0446921386849581E-2</v>
      </c>
      <c r="Y31" s="14">
        <v>60483973</v>
      </c>
      <c r="Z31" s="4">
        <f t="shared" si="1"/>
        <v>1.864956853942118E-5</v>
      </c>
    </row>
    <row r="32" spans="1:26" x14ac:dyDescent="0.3">
      <c r="A32" s="12">
        <v>43891</v>
      </c>
      <c r="B32" s="2">
        <f>Tabella2[[#This Row],[Totale positivi]]</f>
        <v>1694</v>
      </c>
      <c r="C32" s="3">
        <f t="shared" si="5"/>
        <v>0.50177304964539005</v>
      </c>
      <c r="D32" s="2">
        <f t="shared" si="2"/>
        <v>566</v>
      </c>
      <c r="E32" s="2">
        <f>Tabella2[[#This Row],[Guariti]]</f>
        <v>83</v>
      </c>
      <c r="F32" s="3">
        <f t="shared" si="12"/>
        <v>0.66</v>
      </c>
      <c r="G32" s="2">
        <f>Tabella3[[#This Row],[Tot Guariti]]-E31</f>
        <v>33</v>
      </c>
      <c r="H32" s="2">
        <f>Tabella2[[#This Row],[Deceduti]]</f>
        <v>34</v>
      </c>
      <c r="I32" s="3">
        <f t="shared" si="7"/>
        <v>0.17241379310344829</v>
      </c>
      <c r="J32" s="2">
        <f t="shared" si="3"/>
        <v>5</v>
      </c>
      <c r="K32" s="2">
        <f t="shared" si="0"/>
        <v>1811</v>
      </c>
      <c r="L32" s="4">
        <f t="shared" si="6"/>
        <v>0.50041425020712516</v>
      </c>
      <c r="M32" s="13">
        <f t="shared" si="4"/>
        <v>604</v>
      </c>
      <c r="N32" s="2">
        <f>'Dati GitHub protezione civile'!C8</f>
        <v>639</v>
      </c>
      <c r="O32" s="2">
        <f>'Dati GitHub protezione civile'!D8</f>
        <v>140</v>
      </c>
      <c r="P32" s="3">
        <f>Tabella3[[#This Row],[In terapia intensiva]]/Tabella3[[#This Row],[Tot. Positivi]]</f>
        <v>8.2644628099173556E-2</v>
      </c>
      <c r="Q32" s="2">
        <f t="shared" si="13"/>
        <v>779</v>
      </c>
      <c r="R32" s="3">
        <f t="shared" si="8"/>
        <v>0.45985832349468714</v>
      </c>
      <c r="S32" s="2">
        <f>'Dati GitHub protezione civile'!F8</f>
        <v>798</v>
      </c>
      <c r="T32" s="3">
        <f t="shared" si="9"/>
        <v>0.47107438016528924</v>
      </c>
      <c r="U32" s="3">
        <f t="shared" si="10"/>
        <v>1.8774157923799006E-2</v>
      </c>
      <c r="V32" s="3">
        <f t="shared" si="11"/>
        <v>4.8996458087367176E-2</v>
      </c>
      <c r="W32" s="2">
        <f>'Dati GitHub protezione civile'!M8</f>
        <v>21127</v>
      </c>
      <c r="X32" s="3">
        <f t="shared" si="14"/>
        <v>8.0181757940076676E-2</v>
      </c>
      <c r="Y32" s="14">
        <v>60483973</v>
      </c>
      <c r="Z32" s="4">
        <f t="shared" si="1"/>
        <v>2.8007419420017266E-5</v>
      </c>
    </row>
    <row r="33" spans="1:26" x14ac:dyDescent="0.3">
      <c r="A33" s="12">
        <v>43892</v>
      </c>
      <c r="B33" s="2">
        <f>Tabella2[[#This Row],[Totale positivi]]</f>
        <v>1694</v>
      </c>
      <c r="C33" s="3">
        <f t="shared" si="5"/>
        <v>0</v>
      </c>
      <c r="D33" s="2">
        <f t="shared" si="2"/>
        <v>0</v>
      </c>
      <c r="E33" s="2">
        <f>Tabella2[[#This Row],[Guariti]]</f>
        <v>149</v>
      </c>
      <c r="F33" s="3">
        <f t="shared" si="12"/>
        <v>0.79518072289156627</v>
      </c>
      <c r="G33" s="2">
        <f>Tabella3[[#This Row],[Tot Guariti]]-E32</f>
        <v>66</v>
      </c>
      <c r="H33" s="2">
        <f>Tabella2[[#This Row],[Deceduti]]</f>
        <v>52</v>
      </c>
      <c r="I33" s="3">
        <f t="shared" si="7"/>
        <v>0.52941176470588236</v>
      </c>
      <c r="J33" s="2">
        <f t="shared" si="3"/>
        <v>18</v>
      </c>
      <c r="K33" s="2">
        <f t="shared" si="0"/>
        <v>1895</v>
      </c>
      <c r="L33" s="4">
        <f t="shared" si="6"/>
        <v>4.6383213694091659E-2</v>
      </c>
      <c r="M33" s="13">
        <f t="shared" si="4"/>
        <v>84</v>
      </c>
      <c r="N33" s="2">
        <f>'Dati GitHub protezione civile'!C9</f>
        <v>742</v>
      </c>
      <c r="O33" s="2">
        <f>'Dati GitHub protezione civile'!D9</f>
        <v>166</v>
      </c>
      <c r="P33" s="3">
        <f>Tabella3[[#This Row],[In terapia intensiva]]/Tabella3[[#This Row],[Tot. Positivi]]</f>
        <v>9.7992916174734351E-2</v>
      </c>
      <c r="Q33" s="2">
        <f t="shared" si="13"/>
        <v>908</v>
      </c>
      <c r="R33" s="3">
        <f t="shared" si="8"/>
        <v>0.5360094451003542</v>
      </c>
      <c r="S33" s="2">
        <f>'Dati GitHub protezione civile'!F9</f>
        <v>927</v>
      </c>
      <c r="T33" s="3">
        <f t="shared" si="9"/>
        <v>0.5472255017709563</v>
      </c>
      <c r="U33" s="3">
        <f t="shared" si="10"/>
        <v>2.7440633245382585E-2</v>
      </c>
      <c r="V33" s="3">
        <f t="shared" si="11"/>
        <v>8.7957497048406136E-2</v>
      </c>
      <c r="W33" s="2">
        <f>'Dati GitHub protezione civile'!M9</f>
        <v>23345</v>
      </c>
      <c r="X33" s="3">
        <f t="shared" si="14"/>
        <v>7.2563718140929531E-2</v>
      </c>
      <c r="Y33" s="14">
        <v>60483973</v>
      </c>
      <c r="Z33" s="4">
        <f t="shared" si="1"/>
        <v>2.8007419420017266E-5</v>
      </c>
    </row>
    <row r="34" spans="1:26" x14ac:dyDescent="0.3">
      <c r="A34" s="12">
        <v>43893</v>
      </c>
      <c r="B34" s="2">
        <f>Tabella2[[#This Row],[Totale positivi]]</f>
        <v>2263</v>
      </c>
      <c r="C34" s="3">
        <f t="shared" si="5"/>
        <v>0.33589138134592678</v>
      </c>
      <c r="D34" s="2">
        <f t="shared" si="2"/>
        <v>569</v>
      </c>
      <c r="E34" s="2">
        <f>Tabella2[[#This Row],[Guariti]]</f>
        <v>160</v>
      </c>
      <c r="F34" s="3">
        <f t="shared" si="12"/>
        <v>7.3825503355704702E-2</v>
      </c>
      <c r="G34" s="2">
        <f>Tabella3[[#This Row],[Tot Guariti]]-E33</f>
        <v>11</v>
      </c>
      <c r="H34" s="2">
        <f>Tabella2[[#This Row],[Deceduti]]</f>
        <v>79</v>
      </c>
      <c r="I34" s="3">
        <f t="shared" si="7"/>
        <v>0.51923076923076927</v>
      </c>
      <c r="J34" s="2">
        <f t="shared" si="3"/>
        <v>27</v>
      </c>
      <c r="K34" s="2">
        <f t="shared" si="0"/>
        <v>2502</v>
      </c>
      <c r="L34" s="4">
        <f t="shared" si="6"/>
        <v>0.32031662269129285</v>
      </c>
      <c r="M34" s="13">
        <f t="shared" si="4"/>
        <v>607</v>
      </c>
      <c r="N34" s="2">
        <f>'Dati GitHub protezione civile'!C10</f>
        <v>1034</v>
      </c>
      <c r="O34" s="2">
        <f>'Dati GitHub protezione civile'!D10</f>
        <v>229</v>
      </c>
      <c r="P34" s="3">
        <f>Tabella3[[#This Row],[In terapia intensiva]]/Tabella3[[#This Row],[Tot. Positivi]]</f>
        <v>0.10119310649580203</v>
      </c>
      <c r="Q34" s="2">
        <f t="shared" si="13"/>
        <v>1263</v>
      </c>
      <c r="R34" s="3">
        <f t="shared" si="8"/>
        <v>0.55810870525850642</v>
      </c>
      <c r="S34" s="2">
        <f>'Dati GitHub protezione civile'!F10</f>
        <v>1000</v>
      </c>
      <c r="T34" s="3">
        <f t="shared" si="9"/>
        <v>0.44189129474149358</v>
      </c>
      <c r="U34" s="3">
        <f t="shared" si="10"/>
        <v>3.1574740207833733E-2</v>
      </c>
      <c r="V34" s="3">
        <f t="shared" si="11"/>
        <v>7.0702607158638978E-2</v>
      </c>
      <c r="W34" s="2">
        <f>'Dati GitHub protezione civile'!M10</f>
        <v>25856</v>
      </c>
      <c r="X34" s="3">
        <f t="shared" si="14"/>
        <v>8.7523205445544552E-2</v>
      </c>
      <c r="Y34" s="14">
        <v>60483973</v>
      </c>
      <c r="Z34" s="4">
        <f t="shared" si="1"/>
        <v>3.7414870216941602E-5</v>
      </c>
    </row>
    <row r="35" spans="1:26" x14ac:dyDescent="0.3">
      <c r="A35" s="12">
        <v>43894</v>
      </c>
      <c r="B35" s="2">
        <f>Tabella2[[#This Row],[Totale positivi]]</f>
        <v>2706</v>
      </c>
      <c r="C35" s="3">
        <f t="shared" si="5"/>
        <v>0.19575784357048165</v>
      </c>
      <c r="D35" s="2">
        <f t="shared" si="2"/>
        <v>443</v>
      </c>
      <c r="E35" s="2">
        <f>Tabella2[[#This Row],[Guariti]]</f>
        <v>276</v>
      </c>
      <c r="F35" s="3">
        <f t="shared" si="12"/>
        <v>0.72499999999999998</v>
      </c>
      <c r="G35" s="2">
        <f>Tabella3[[#This Row],[Tot Guariti]]-E34</f>
        <v>116</v>
      </c>
      <c r="H35" s="2">
        <f>Tabella2[[#This Row],[Deceduti]]</f>
        <v>107</v>
      </c>
      <c r="I35" s="3">
        <f t="shared" si="7"/>
        <v>0.35443037974683544</v>
      </c>
      <c r="J35" s="2">
        <f t="shared" si="3"/>
        <v>28</v>
      </c>
      <c r="K35" s="2">
        <f t="shared" si="0"/>
        <v>3089</v>
      </c>
      <c r="L35" s="4">
        <f t="shared" si="6"/>
        <v>0.2346123101518785</v>
      </c>
      <c r="M35" s="13">
        <f t="shared" si="4"/>
        <v>587</v>
      </c>
      <c r="N35" s="2">
        <f>'Dati GitHub protezione civile'!C11</f>
        <v>1346</v>
      </c>
      <c r="O35" s="2">
        <f>'Dati GitHub protezione civile'!D11</f>
        <v>295</v>
      </c>
      <c r="P35" s="3">
        <f>Tabella3[[#This Row],[In terapia intensiva]]/Tabella3[[#This Row],[Tot. Positivi]]</f>
        <v>0.10901699926090171</v>
      </c>
      <c r="Q35" s="2">
        <f t="shared" si="13"/>
        <v>1641</v>
      </c>
      <c r="R35" s="3">
        <f t="shared" si="8"/>
        <v>0.60643015521064303</v>
      </c>
      <c r="S35" s="2">
        <f>'Dati GitHub protezione civile'!F11</f>
        <v>1065</v>
      </c>
      <c r="T35" s="3">
        <f t="shared" si="9"/>
        <v>0.39356984478935697</v>
      </c>
      <c r="U35" s="3">
        <f t="shared" si="10"/>
        <v>3.463904176108773E-2</v>
      </c>
      <c r="V35" s="3">
        <f t="shared" si="11"/>
        <v>0.10199556541019955</v>
      </c>
      <c r="W35" s="2">
        <f>'Dati GitHub protezione civile'!M11</f>
        <v>29837</v>
      </c>
      <c r="X35" s="3">
        <f t="shared" si="14"/>
        <v>9.0692764017830205E-2</v>
      </c>
      <c r="Y35" s="14">
        <v>60483973</v>
      </c>
      <c r="Z35" s="4">
        <f t="shared" si="1"/>
        <v>4.4739124528079532E-5</v>
      </c>
    </row>
    <row r="36" spans="1:26" x14ac:dyDescent="0.3">
      <c r="A36" s="12">
        <v>43895</v>
      </c>
      <c r="B36" s="2">
        <f>Tabella2[[#This Row],[Totale positivi]]</f>
        <v>3296</v>
      </c>
      <c r="C36" s="3">
        <f t="shared" si="5"/>
        <v>0.21803399852180341</v>
      </c>
      <c r="D36" s="2">
        <f t="shared" si="2"/>
        <v>590</v>
      </c>
      <c r="E36" s="2">
        <f>Tabella2[[#This Row],[Guariti]]</f>
        <v>414</v>
      </c>
      <c r="F36" s="3">
        <f t="shared" si="12"/>
        <v>0.5</v>
      </c>
      <c r="G36" s="2">
        <f>Tabella3[[#This Row],[Tot Guariti]]-E35</f>
        <v>138</v>
      </c>
      <c r="H36" s="2">
        <f>Tabella2[[#This Row],[Deceduti]]</f>
        <v>148</v>
      </c>
      <c r="I36" s="3">
        <f t="shared" si="7"/>
        <v>0.38317757009345793</v>
      </c>
      <c r="J36" s="2">
        <f t="shared" si="3"/>
        <v>41</v>
      </c>
      <c r="K36" s="2">
        <f t="shared" si="0"/>
        <v>3858</v>
      </c>
      <c r="L36" s="4">
        <f t="shared" si="6"/>
        <v>0.24894787957267725</v>
      </c>
      <c r="M36" s="13">
        <f t="shared" si="4"/>
        <v>769</v>
      </c>
      <c r="N36" s="2">
        <f>'Dati GitHub protezione civile'!C12</f>
        <v>1790</v>
      </c>
      <c r="O36" s="2">
        <f>'Dati GitHub protezione civile'!D12</f>
        <v>351</v>
      </c>
      <c r="P36" s="3">
        <f>Tabella3[[#This Row],[In terapia intensiva]]/Tabella3[[#This Row],[Tot. Positivi]]</f>
        <v>0.10649271844660194</v>
      </c>
      <c r="Q36" s="2">
        <f t="shared" si="13"/>
        <v>2141</v>
      </c>
      <c r="R36" s="3">
        <f t="shared" si="8"/>
        <v>0.64957524271844658</v>
      </c>
      <c r="S36" s="2">
        <f>'Dati GitHub protezione civile'!F12</f>
        <v>1155</v>
      </c>
      <c r="T36" s="3">
        <f t="shared" si="9"/>
        <v>0.35042475728155342</v>
      </c>
      <c r="U36" s="3">
        <f t="shared" si="10"/>
        <v>3.8361845515811302E-2</v>
      </c>
      <c r="V36" s="3">
        <f t="shared" si="11"/>
        <v>0.12560679611650485</v>
      </c>
      <c r="W36" s="2">
        <f>'Dati GitHub protezione civile'!M12</f>
        <v>32362</v>
      </c>
      <c r="X36" s="3">
        <f t="shared" si="14"/>
        <v>0.1018478462394166</v>
      </c>
      <c r="Y36" s="14">
        <v>60483973</v>
      </c>
      <c r="Z36" s="4">
        <f t="shared" si="1"/>
        <v>5.4493774739301597E-5</v>
      </c>
    </row>
    <row r="37" spans="1:26" x14ac:dyDescent="0.3">
      <c r="A37" s="12">
        <v>43896</v>
      </c>
      <c r="B37" s="2">
        <f>Tabella2[[#This Row],[Totale positivi]]</f>
        <v>3916</v>
      </c>
      <c r="C37" s="3">
        <f t="shared" si="5"/>
        <v>0.18810679611650485</v>
      </c>
      <c r="D37" s="2">
        <f t="shared" si="2"/>
        <v>620</v>
      </c>
      <c r="E37" s="2">
        <f>Tabella2[[#This Row],[Guariti]]</f>
        <v>523</v>
      </c>
      <c r="F37" s="3">
        <f t="shared" si="12"/>
        <v>0.26328502415458938</v>
      </c>
      <c r="G37" s="2">
        <f>Tabella3[[#This Row],[Tot Guariti]]-E36</f>
        <v>109</v>
      </c>
      <c r="H37" s="2">
        <f>Tabella2[[#This Row],[Deceduti]]</f>
        <v>197</v>
      </c>
      <c r="I37" s="3">
        <f t="shared" si="7"/>
        <v>0.33108108108108109</v>
      </c>
      <c r="J37" s="2">
        <f t="shared" si="3"/>
        <v>49</v>
      </c>
      <c r="K37" s="2">
        <f t="shared" si="0"/>
        <v>4636</v>
      </c>
      <c r="L37" s="4">
        <f t="shared" si="6"/>
        <v>0.20165889061689996</v>
      </c>
      <c r="M37" s="13">
        <f t="shared" si="4"/>
        <v>778</v>
      </c>
      <c r="N37" s="2">
        <f>'Dati GitHub protezione civile'!C13</f>
        <v>2394</v>
      </c>
      <c r="O37" s="2">
        <f>'Dati GitHub protezione civile'!D13</f>
        <v>462</v>
      </c>
      <c r="P37" s="3">
        <f>Tabella3[[#This Row],[In terapia intensiva]]/Tabella3[[#This Row],[Tot. Positivi]]</f>
        <v>0.11797752808988764</v>
      </c>
      <c r="Q37" s="2">
        <f t="shared" si="13"/>
        <v>2856</v>
      </c>
      <c r="R37" s="3">
        <f t="shared" si="8"/>
        <v>0.72931562819203266</v>
      </c>
      <c r="S37" s="2">
        <f>'Dati GitHub protezione civile'!F13</f>
        <v>1060</v>
      </c>
      <c r="T37" s="3">
        <f t="shared" si="9"/>
        <v>0.27068437180796734</v>
      </c>
      <c r="U37" s="3">
        <f t="shared" si="10"/>
        <v>4.2493528904227786E-2</v>
      </c>
      <c r="V37" s="3">
        <f t="shared" si="11"/>
        <v>0.13355464759959143</v>
      </c>
      <c r="W37" s="2">
        <f>'Dati GitHub protezione civile'!M13</f>
        <v>36359</v>
      </c>
      <c r="X37" s="3">
        <f t="shared" si="14"/>
        <v>0.1077037322258588</v>
      </c>
      <c r="Y37" s="14">
        <v>60483973</v>
      </c>
      <c r="Z37" s="4">
        <f t="shared" si="1"/>
        <v>6.4744424113806143E-5</v>
      </c>
    </row>
    <row r="38" spans="1:26" x14ac:dyDescent="0.3">
      <c r="A38" s="12">
        <v>43897</v>
      </c>
      <c r="B38" s="2">
        <f>Tabella2[[#This Row],[Totale positivi]]</f>
        <v>5061</v>
      </c>
      <c r="C38" s="3">
        <f t="shared" si="5"/>
        <v>0.29239019407558731</v>
      </c>
      <c r="D38" s="2">
        <f t="shared" si="2"/>
        <v>1145</v>
      </c>
      <c r="E38" s="2">
        <f>Tabella2[[#This Row],[Guariti]]</f>
        <v>589</v>
      </c>
      <c r="F38" s="3">
        <f t="shared" si="12"/>
        <v>0.12619502868068833</v>
      </c>
      <c r="G38" s="2">
        <f>Tabella3[[#This Row],[Tot Guariti]]-E37</f>
        <v>66</v>
      </c>
      <c r="H38" s="2">
        <f>Tabella2[[#This Row],[Deceduti]]</f>
        <v>233</v>
      </c>
      <c r="I38" s="3">
        <f t="shared" si="7"/>
        <v>0.18274111675126903</v>
      </c>
      <c r="J38" s="2">
        <f t="shared" si="3"/>
        <v>36</v>
      </c>
      <c r="K38" s="2">
        <f t="shared" si="0"/>
        <v>5883</v>
      </c>
      <c r="L38" s="4">
        <f t="shared" si="6"/>
        <v>0.26898188093183778</v>
      </c>
      <c r="M38" s="13">
        <f t="shared" si="4"/>
        <v>1247</v>
      </c>
      <c r="N38" s="2">
        <f>'Dati GitHub protezione civile'!C14</f>
        <v>2651</v>
      </c>
      <c r="O38" s="2">
        <f>'Dati GitHub protezione civile'!D14</f>
        <v>567</v>
      </c>
      <c r="P38" s="3">
        <f>Tabella3[[#This Row],[In terapia intensiva]]/Tabella3[[#This Row],[Tot. Positivi]]</f>
        <v>0.11203319502074689</v>
      </c>
      <c r="Q38" s="2">
        <f t="shared" si="13"/>
        <v>3218</v>
      </c>
      <c r="R38" s="3">
        <f t="shared" si="8"/>
        <v>0.63584271883027066</v>
      </c>
      <c r="S38" s="2">
        <f>'Dati GitHub protezione civile'!F14</f>
        <v>1843</v>
      </c>
      <c r="T38" s="3">
        <f t="shared" si="9"/>
        <v>0.36415728116972929</v>
      </c>
      <c r="U38" s="3">
        <f t="shared" si="10"/>
        <v>3.9605643379228284E-2</v>
      </c>
      <c r="V38" s="3">
        <f t="shared" si="11"/>
        <v>0.11638016202331555</v>
      </c>
      <c r="W38" s="2">
        <f>'Dati GitHub protezione civile'!M14</f>
        <v>42062</v>
      </c>
      <c r="X38" s="3">
        <f t="shared" si="14"/>
        <v>0.12032238124673102</v>
      </c>
      <c r="Y38" s="14">
        <v>60483973</v>
      </c>
      <c r="Z38" s="4">
        <f t="shared" si="1"/>
        <v>8.3675058845754063E-5</v>
      </c>
    </row>
    <row r="39" spans="1:26" x14ac:dyDescent="0.3">
      <c r="A39" s="12">
        <v>43898</v>
      </c>
      <c r="B39" s="2">
        <f>Tabella2[[#This Row],[Totale positivi]]</f>
        <v>6387</v>
      </c>
      <c r="C39" s="3">
        <f t="shared" si="5"/>
        <v>0.26200355660936575</v>
      </c>
      <c r="D39" s="2">
        <f t="shared" si="2"/>
        <v>1326</v>
      </c>
      <c r="E39" s="2">
        <f>Tabella2[[#This Row],[Guariti]]</f>
        <v>622</v>
      </c>
      <c r="F39" s="3">
        <f t="shared" si="12"/>
        <v>5.6027164685908321E-2</v>
      </c>
      <c r="G39" s="2">
        <f>Tabella3[[#This Row],[Tot Guariti]]-E38</f>
        <v>33</v>
      </c>
      <c r="H39" s="2">
        <f>Tabella2[[#This Row],[Deceduti]]</f>
        <v>366</v>
      </c>
      <c r="I39" s="3">
        <f t="shared" si="7"/>
        <v>0.57081545064377681</v>
      </c>
      <c r="J39" s="2">
        <f t="shared" si="3"/>
        <v>133</v>
      </c>
      <c r="K39" s="2">
        <f t="shared" si="0"/>
        <v>7375</v>
      </c>
      <c r="L39" s="4">
        <f t="shared" si="6"/>
        <v>0.25361210266870643</v>
      </c>
      <c r="M39" s="13">
        <f t="shared" si="4"/>
        <v>1492</v>
      </c>
      <c r="N39" s="2">
        <f>'Dati GitHub protezione civile'!C15</f>
        <v>3557</v>
      </c>
      <c r="O39" s="2">
        <f>'Dati GitHub protezione civile'!D15</f>
        <v>650</v>
      </c>
      <c r="P39" s="3">
        <f>Tabella3[[#This Row],[In terapia intensiva]]/Tabella3[[#This Row],[Tot. Positivi]]</f>
        <v>0.10176921872553625</v>
      </c>
      <c r="Q39" s="2">
        <f t="shared" si="13"/>
        <v>4207</v>
      </c>
      <c r="R39" s="3">
        <f t="shared" si="8"/>
        <v>0.6586816971974323</v>
      </c>
      <c r="S39" s="2">
        <f>'Dati GitHub protezione civile'!F15</f>
        <v>2180</v>
      </c>
      <c r="T39" s="3">
        <f t="shared" si="9"/>
        <v>0.3413183028025677</v>
      </c>
      <c r="U39" s="3">
        <f t="shared" si="10"/>
        <v>4.9627118644067797E-2</v>
      </c>
      <c r="V39" s="3">
        <f t="shared" si="11"/>
        <v>9.7385313918897765E-2</v>
      </c>
      <c r="W39" s="2">
        <f>'Dati GitHub protezione civile'!M15</f>
        <v>49937</v>
      </c>
      <c r="X39" s="3">
        <f t="shared" si="14"/>
        <v>0.12790115545587441</v>
      </c>
      <c r="Y39" s="14">
        <v>60483973</v>
      </c>
      <c r="Z39" s="4">
        <f t="shared" si="1"/>
        <v>1.055982218628396E-4</v>
      </c>
    </row>
    <row r="40" spans="1:26" x14ac:dyDescent="0.3">
      <c r="A40" s="12">
        <v>43899</v>
      </c>
      <c r="B40" s="2">
        <f>Tabella2[[#This Row],[Totale positivi]]</f>
        <v>7985</v>
      </c>
      <c r="C40" s="3">
        <f t="shared" si="5"/>
        <v>0.25019571003601065</v>
      </c>
      <c r="D40" s="2">
        <f t="shared" si="2"/>
        <v>1598</v>
      </c>
      <c r="E40" s="2">
        <f>Tabella2[[#This Row],[Guariti]]</f>
        <v>724</v>
      </c>
      <c r="F40" s="3">
        <f t="shared" si="12"/>
        <v>0.16398713826366559</v>
      </c>
      <c r="G40" s="2">
        <f>Tabella3[[#This Row],[Tot Guariti]]-E39</f>
        <v>102</v>
      </c>
      <c r="H40" s="2">
        <f>Tabella2[[#This Row],[Deceduti]]</f>
        <v>463</v>
      </c>
      <c r="I40" s="3">
        <f t="shared" si="7"/>
        <v>0.2650273224043716</v>
      </c>
      <c r="J40" s="2">
        <f t="shared" si="3"/>
        <v>97</v>
      </c>
      <c r="K40" s="2">
        <f t="shared" si="0"/>
        <v>9172</v>
      </c>
      <c r="L40" s="4">
        <f t="shared" si="6"/>
        <v>0.24366101694915254</v>
      </c>
      <c r="M40" s="13">
        <f t="shared" si="4"/>
        <v>1797</v>
      </c>
      <c r="N40" s="2">
        <f>'Dati GitHub protezione civile'!C16</f>
        <v>4316</v>
      </c>
      <c r="O40" s="2">
        <f>'Dati GitHub protezione civile'!D16</f>
        <v>733</v>
      </c>
      <c r="P40" s="3">
        <f>Tabella3[[#This Row],[In terapia intensiva]]/Tabella3[[#This Row],[Tot. Positivi]]</f>
        <v>9.1797119599248592E-2</v>
      </c>
      <c r="Q40" s="2">
        <f t="shared" si="13"/>
        <v>5049</v>
      </c>
      <c r="R40" s="3">
        <f t="shared" si="8"/>
        <v>0.63231058234189108</v>
      </c>
      <c r="S40" s="2">
        <f>'Dati GitHub protezione civile'!F16</f>
        <v>2936</v>
      </c>
      <c r="T40" s="3">
        <f t="shared" si="9"/>
        <v>0.36768941765810897</v>
      </c>
      <c r="U40" s="3">
        <f t="shared" si="10"/>
        <v>5.0479720889664195E-2</v>
      </c>
      <c r="V40" s="3">
        <f t="shared" si="11"/>
        <v>9.0670006261740765E-2</v>
      </c>
      <c r="W40" s="2">
        <f>'Dati GitHub protezione civile'!M16</f>
        <v>53826</v>
      </c>
      <c r="X40" s="3">
        <f t="shared" si="14"/>
        <v>0.14834838182291085</v>
      </c>
      <c r="Y40" s="14">
        <v>60483973</v>
      </c>
      <c r="Z40" s="4">
        <f t="shared" si="1"/>
        <v>1.3201844396035293E-4</v>
      </c>
    </row>
    <row r="41" spans="1:26" x14ac:dyDescent="0.3">
      <c r="A41" s="12">
        <v>43900</v>
      </c>
      <c r="B41" s="2">
        <f>Tabella2[[#This Row],[Totale positivi]]</f>
        <v>8514</v>
      </c>
      <c r="C41" s="3">
        <f t="shared" si="5"/>
        <v>6.6249217282404502E-2</v>
      </c>
      <c r="D41" s="2">
        <f t="shared" si="2"/>
        <v>529</v>
      </c>
      <c r="E41" s="2">
        <f>Tabella2[[#This Row],[Guariti]]</f>
        <v>1004</v>
      </c>
      <c r="F41" s="3">
        <f t="shared" si="12"/>
        <v>0.38674033149171272</v>
      </c>
      <c r="G41" s="2">
        <f>Tabella3[[#This Row],[Tot Guariti]]-E40</f>
        <v>280</v>
      </c>
      <c r="H41" s="2">
        <f>Tabella2[[#This Row],[Deceduti]]</f>
        <v>631</v>
      </c>
      <c r="I41" s="3">
        <f t="shared" si="7"/>
        <v>0.36285097192224625</v>
      </c>
      <c r="J41" s="2">
        <f t="shared" si="3"/>
        <v>168</v>
      </c>
      <c r="K41" s="2">
        <f t="shared" si="0"/>
        <v>10149</v>
      </c>
      <c r="L41" s="4">
        <f t="shared" si="6"/>
        <v>0.10651984300043611</v>
      </c>
      <c r="M41" s="13">
        <f t="shared" si="4"/>
        <v>977</v>
      </c>
      <c r="N41" s="2">
        <f>'Dati GitHub protezione civile'!C17</f>
        <v>5038</v>
      </c>
      <c r="O41" s="2">
        <f>'Dati GitHub protezione civile'!D17</f>
        <v>877</v>
      </c>
      <c r="P41" s="3">
        <f>Tabella3[[#This Row],[In terapia intensiva]]/Tabella3[[#This Row],[Tot. Positivi]]</f>
        <v>0.10300681230913789</v>
      </c>
      <c r="Q41" s="2">
        <f t="shared" si="13"/>
        <v>5915</v>
      </c>
      <c r="R41" s="3">
        <f t="shared" si="8"/>
        <v>0.6947380784590087</v>
      </c>
      <c r="S41" s="2">
        <f>'Dati GitHub protezione civile'!F17</f>
        <v>2599</v>
      </c>
      <c r="T41" s="3">
        <f t="shared" si="9"/>
        <v>0.3052619215409913</v>
      </c>
      <c r="U41" s="3">
        <f t="shared" si="10"/>
        <v>6.2173613163858506E-2</v>
      </c>
      <c r="V41" s="3">
        <f t="shared" si="11"/>
        <v>0.11792342024900164</v>
      </c>
      <c r="W41" s="2">
        <f>'Dati GitHub protezione civile'!M17</f>
        <v>60761</v>
      </c>
      <c r="X41" s="3">
        <f t="shared" si="14"/>
        <v>0.14012277612284196</v>
      </c>
      <c r="Y41" s="14">
        <v>60483973</v>
      </c>
      <c r="Z41" s="4">
        <f t="shared" si="1"/>
        <v>1.4076456253956729E-4</v>
      </c>
    </row>
    <row r="42" spans="1:26" x14ac:dyDescent="0.3">
      <c r="A42" s="12">
        <v>43901</v>
      </c>
      <c r="B42" s="2">
        <f>Tabella2[[#This Row],[Totale positivi]]</f>
        <v>10590</v>
      </c>
      <c r="C42" s="3">
        <f t="shared" si="5"/>
        <v>0.24383368569415081</v>
      </c>
      <c r="D42" s="2">
        <f t="shared" si="2"/>
        <v>2076</v>
      </c>
      <c r="E42" s="2">
        <f>Tabella2[[#This Row],[Guariti]]</f>
        <v>1045</v>
      </c>
      <c r="F42" s="3">
        <f t="shared" si="12"/>
        <v>4.0836653386454182E-2</v>
      </c>
      <c r="G42" s="2">
        <f>Tabella3[[#This Row],[Tot Guariti]]-E41</f>
        <v>41</v>
      </c>
      <c r="H42" s="2">
        <f>Tabella2[[#This Row],[Deceduti]]</f>
        <v>827</v>
      </c>
      <c r="I42" s="3">
        <f t="shared" si="7"/>
        <v>0.31061806656101426</v>
      </c>
      <c r="J42" s="2">
        <f t="shared" si="3"/>
        <v>196</v>
      </c>
      <c r="K42" s="2">
        <f t="shared" si="0"/>
        <v>12462</v>
      </c>
      <c r="L42" s="4">
        <f t="shared" si="6"/>
        <v>0.22790422701744015</v>
      </c>
      <c r="M42" s="13">
        <f t="shared" si="4"/>
        <v>2313</v>
      </c>
      <c r="N42" s="2">
        <f>'Dati GitHub protezione civile'!C18</f>
        <v>5838</v>
      </c>
      <c r="O42" s="2">
        <f>'Dati GitHub protezione civile'!D18</f>
        <v>1028</v>
      </c>
      <c r="P42" s="3">
        <f>Tabella3[[#This Row],[In terapia intensiva]]/Tabella3[[#This Row],[Tot. Positivi]]</f>
        <v>9.7072710103871571E-2</v>
      </c>
      <c r="Q42" s="2">
        <f t="shared" si="13"/>
        <v>6866</v>
      </c>
      <c r="R42" s="3">
        <f t="shared" si="8"/>
        <v>0.64834749763928234</v>
      </c>
      <c r="S42" s="2">
        <f>'Dati GitHub protezione civile'!F18</f>
        <v>3724</v>
      </c>
      <c r="T42" s="3">
        <f t="shared" si="9"/>
        <v>0.35165250236071766</v>
      </c>
      <c r="U42" s="3">
        <f t="shared" si="10"/>
        <v>6.6361739688653512E-2</v>
      </c>
      <c r="V42" s="3">
        <f t="shared" si="11"/>
        <v>9.8677998111425871E-2</v>
      </c>
      <c r="W42" s="2">
        <f>'Dati GitHub protezione civile'!M18</f>
        <v>73154</v>
      </c>
      <c r="X42" s="3">
        <f t="shared" si="14"/>
        <v>0.14476310249610411</v>
      </c>
      <c r="Y42" s="14">
        <v>60483973</v>
      </c>
      <c r="Z42" s="4">
        <f t="shared" si="1"/>
        <v>1.7508770463871479E-4</v>
      </c>
    </row>
    <row r="43" spans="1:26" x14ac:dyDescent="0.3">
      <c r="A43" s="12">
        <v>43902</v>
      </c>
      <c r="B43" s="2">
        <f>Tabella2[[#This Row],[Totale positivi]]</f>
        <v>12839</v>
      </c>
      <c r="C43" s="3">
        <f t="shared" si="5"/>
        <v>0.21237016052880076</v>
      </c>
      <c r="D43" s="2">
        <f t="shared" si="2"/>
        <v>2249</v>
      </c>
      <c r="E43" s="2">
        <f>Tabella2[[#This Row],[Guariti]]</f>
        <v>1258</v>
      </c>
      <c r="F43" s="3">
        <f t="shared" si="12"/>
        <v>0.20382775119617225</v>
      </c>
      <c r="G43" s="2">
        <f>Tabella3[[#This Row],[Tot Guariti]]-E42</f>
        <v>213</v>
      </c>
      <c r="H43" s="2">
        <f>Tabella2[[#This Row],[Deceduti]]</f>
        <v>1016</v>
      </c>
      <c r="I43" s="3">
        <f t="shared" si="7"/>
        <v>0.22853688029020555</v>
      </c>
      <c r="J43" s="2">
        <f t="shared" si="3"/>
        <v>189</v>
      </c>
      <c r="K43" s="2">
        <f t="shared" si="0"/>
        <v>15113</v>
      </c>
      <c r="L43" s="4">
        <f t="shared" si="6"/>
        <v>0.21272668913497031</v>
      </c>
      <c r="M43" s="13">
        <f t="shared" si="4"/>
        <v>2651</v>
      </c>
      <c r="N43" s="2">
        <f>'Dati GitHub protezione civile'!C19</f>
        <v>6650</v>
      </c>
      <c r="O43" s="2">
        <f>'Dati GitHub protezione civile'!D19</f>
        <v>1153</v>
      </c>
      <c r="P43" s="3">
        <f>Tabella3[[#This Row],[In terapia intensiva]]/Tabella3[[#This Row],[Tot. Positivi]]</f>
        <v>8.9804501908248305E-2</v>
      </c>
      <c r="Q43" s="2">
        <f t="shared" si="13"/>
        <v>7803</v>
      </c>
      <c r="R43" s="3">
        <f t="shared" si="8"/>
        <v>0.60775761352130231</v>
      </c>
      <c r="S43" s="2">
        <f>'Dati GitHub protezione civile'!F19</f>
        <v>5036</v>
      </c>
      <c r="T43" s="3">
        <f t="shared" si="9"/>
        <v>0.39224238647869769</v>
      </c>
      <c r="U43" s="3">
        <f t="shared" si="10"/>
        <v>6.7226890756302518E-2</v>
      </c>
      <c r="V43" s="3">
        <f t="shared" si="11"/>
        <v>9.7982708933717577E-2</v>
      </c>
      <c r="W43" s="2">
        <f>'Dati GitHub protezione civile'!M19</f>
        <v>86011</v>
      </c>
      <c r="X43" s="3">
        <f t="shared" si="14"/>
        <v>0.14927160479473556</v>
      </c>
      <c r="Y43" s="14">
        <v>60483973</v>
      </c>
      <c r="Z43" s="4">
        <f t="shared" si="1"/>
        <v>2.1227110857945791E-4</v>
      </c>
    </row>
    <row r="44" spans="1:26" x14ac:dyDescent="0.3">
      <c r="A44" s="12">
        <v>43903</v>
      </c>
      <c r="B44" s="2">
        <f>Tabella2[[#This Row],[Totale positivi]]</f>
        <v>14955</v>
      </c>
      <c r="C44" s="3">
        <f t="shared" si="5"/>
        <v>0.16481034348469506</v>
      </c>
      <c r="D44" s="2">
        <f t="shared" si="2"/>
        <v>2116</v>
      </c>
      <c r="E44" s="2">
        <f>Tabella2[[#This Row],[Guariti]]</f>
        <v>1439</v>
      </c>
      <c r="F44" s="3">
        <f t="shared" si="12"/>
        <v>0.143879173290938</v>
      </c>
      <c r="G44" s="2">
        <f>Tabella3[[#This Row],[Tot Guariti]]-E43</f>
        <v>181</v>
      </c>
      <c r="H44" s="2">
        <f>Tabella2[[#This Row],[Deceduti]]</f>
        <v>1266</v>
      </c>
      <c r="I44" s="3">
        <f t="shared" si="7"/>
        <v>0.24606299212598426</v>
      </c>
      <c r="J44" s="2">
        <f t="shared" si="3"/>
        <v>250</v>
      </c>
      <c r="K44" s="2">
        <f t="shared" si="0"/>
        <v>17660</v>
      </c>
      <c r="L44" s="4">
        <f t="shared" si="6"/>
        <v>0.16853040428769933</v>
      </c>
      <c r="M44" s="13">
        <f t="shared" si="4"/>
        <v>2547</v>
      </c>
      <c r="N44" s="2">
        <f>'Dati GitHub protezione civile'!C20</f>
        <v>7426</v>
      </c>
      <c r="O44" s="2">
        <f>'Dati GitHub protezione civile'!D20</f>
        <v>1328</v>
      </c>
      <c r="P44" s="3">
        <f>Tabella3[[#This Row],[In terapia intensiva]]/Tabella3[[#This Row],[Tot. Positivi]]</f>
        <v>8.8799732530926115E-2</v>
      </c>
      <c r="Q44" s="2">
        <f t="shared" si="13"/>
        <v>8754</v>
      </c>
      <c r="R44" s="3">
        <f t="shared" si="8"/>
        <v>0.58535606820461383</v>
      </c>
      <c r="S44" s="2">
        <f>'Dati GitHub protezione civile'!F20</f>
        <v>6201</v>
      </c>
      <c r="T44" s="3">
        <f t="shared" si="9"/>
        <v>0.41464393179538617</v>
      </c>
      <c r="U44" s="3">
        <f t="shared" si="10"/>
        <v>7.1687429218573046E-2</v>
      </c>
      <c r="V44" s="3">
        <f t="shared" si="11"/>
        <v>9.6221999331327315E-2</v>
      </c>
      <c r="W44" s="2">
        <f>'Dati GitHub protezione civile'!M20</f>
        <v>97488</v>
      </c>
      <c r="X44" s="3">
        <f t="shared" si="14"/>
        <v>0.15340349581486953</v>
      </c>
      <c r="Y44" s="14">
        <v>60483973</v>
      </c>
      <c r="Z44" s="4">
        <f t="shared" si="1"/>
        <v>2.4725558289631535E-4</v>
      </c>
    </row>
    <row r="45" spans="1:26" x14ac:dyDescent="0.3">
      <c r="A45" s="12">
        <v>43904</v>
      </c>
      <c r="B45" s="2">
        <f>Tabella2[[#This Row],[Totale positivi]]</f>
        <v>17750</v>
      </c>
      <c r="C45" s="3">
        <f t="shared" si="5"/>
        <v>0.18689401537947176</v>
      </c>
      <c r="D45" s="2">
        <f t="shared" si="2"/>
        <v>2795</v>
      </c>
      <c r="E45" s="2">
        <f>Tabella2[[#This Row],[Guariti]]</f>
        <v>1966</v>
      </c>
      <c r="F45" s="3">
        <f t="shared" si="12"/>
        <v>0.36622654621264766</v>
      </c>
      <c r="G45" s="2">
        <f>Tabella3[[#This Row],[Tot Guariti]]-E44</f>
        <v>527</v>
      </c>
      <c r="H45" s="2">
        <f>Tabella2[[#This Row],[Deceduti]]</f>
        <v>1441</v>
      </c>
      <c r="I45" s="3">
        <f t="shared" si="7"/>
        <v>0.1382306477093207</v>
      </c>
      <c r="J45" s="2">
        <f t="shared" si="3"/>
        <v>175</v>
      </c>
      <c r="K45" s="2">
        <f t="shared" si="0"/>
        <v>21157</v>
      </c>
      <c r="L45" s="4">
        <f t="shared" si="6"/>
        <v>0.19801812004530012</v>
      </c>
      <c r="M45" s="13">
        <f t="shared" si="4"/>
        <v>3497</v>
      </c>
      <c r="N45" s="2">
        <f>'Dati GitHub protezione civile'!C21</f>
        <v>8372</v>
      </c>
      <c r="O45" s="2">
        <f>'Dati GitHub protezione civile'!D21</f>
        <v>1518</v>
      </c>
      <c r="P45" s="3">
        <f>Tabella3[[#This Row],[In terapia intensiva]]/Tabella3[[#This Row],[Tot. Positivi]]</f>
        <v>8.5521126760563379E-2</v>
      </c>
      <c r="Q45" s="2">
        <f t="shared" si="13"/>
        <v>9890</v>
      </c>
      <c r="R45" s="3">
        <f t="shared" si="8"/>
        <v>0.55718309859154924</v>
      </c>
      <c r="S45" s="2">
        <f>'Dati GitHub protezione civile'!F21</f>
        <v>7860</v>
      </c>
      <c r="T45" s="3">
        <f t="shared" si="9"/>
        <v>0.4428169014084507</v>
      </c>
      <c r="U45" s="3">
        <f t="shared" si="10"/>
        <v>6.8109845441225128E-2</v>
      </c>
      <c r="V45" s="3">
        <f t="shared" si="11"/>
        <v>0.11076056338028169</v>
      </c>
      <c r="W45" s="2">
        <f>'Dati GitHub protezione civile'!M21</f>
        <v>109170</v>
      </c>
      <c r="X45" s="3">
        <f t="shared" si="14"/>
        <v>0.1625904552532747</v>
      </c>
      <c r="Y45" s="14">
        <v>60483973</v>
      </c>
      <c r="Z45" s="4">
        <f t="shared" si="1"/>
        <v>2.9346617160879958E-4</v>
      </c>
    </row>
    <row r="46" spans="1:26" x14ac:dyDescent="0.3">
      <c r="A46" s="12">
        <v>43905</v>
      </c>
      <c r="B46" s="2">
        <f>Tabella2[[#This Row],[Totale positivi]]</f>
        <v>20603</v>
      </c>
      <c r="C46" s="3">
        <f t="shared" si="5"/>
        <v>0.16073239436619718</v>
      </c>
      <c r="D46" s="2">
        <f t="shared" si="2"/>
        <v>2853</v>
      </c>
      <c r="E46" s="2">
        <f>Tabella2[[#This Row],[Guariti]]</f>
        <v>2335</v>
      </c>
      <c r="F46" s="3">
        <f t="shared" si="12"/>
        <v>0.18769074262461852</v>
      </c>
      <c r="G46" s="2">
        <f>Tabella3[[#This Row],[Tot Guariti]]-E45</f>
        <v>369</v>
      </c>
      <c r="H46" s="2">
        <f>Tabella2[[#This Row],[Deceduti]]</f>
        <v>1809</v>
      </c>
      <c r="I46" s="3">
        <f t="shared" si="7"/>
        <v>0.25537820957668284</v>
      </c>
      <c r="J46" s="2">
        <f t="shared" si="3"/>
        <v>368</v>
      </c>
      <c r="K46" s="2">
        <f t="shared" si="0"/>
        <v>24747</v>
      </c>
      <c r="L46" s="4">
        <f t="shared" si="6"/>
        <v>0.16968379259819444</v>
      </c>
      <c r="M46" s="13">
        <f t="shared" si="4"/>
        <v>3590</v>
      </c>
      <c r="N46" s="2">
        <f>'Dati GitHub protezione civile'!C22</f>
        <v>9663</v>
      </c>
      <c r="O46" s="2">
        <f>'Dati GitHub protezione civile'!D22</f>
        <v>1672</v>
      </c>
      <c r="P46" s="3">
        <f>Tabella3[[#This Row],[In terapia intensiva]]/Tabella3[[#This Row],[Tot. Positivi]]</f>
        <v>8.1153230112119598E-2</v>
      </c>
      <c r="Q46" s="2">
        <f t="shared" si="13"/>
        <v>11335</v>
      </c>
      <c r="R46" s="3">
        <f t="shared" si="8"/>
        <v>0.55016259767994957</v>
      </c>
      <c r="S46" s="2">
        <f>'Dati GitHub protezione civile'!F22</f>
        <v>9268</v>
      </c>
      <c r="T46" s="3">
        <f t="shared" si="9"/>
        <v>0.44983740232005048</v>
      </c>
      <c r="U46" s="3">
        <f t="shared" si="10"/>
        <v>7.3099769669050796E-2</v>
      </c>
      <c r="V46" s="3">
        <f t="shared" si="11"/>
        <v>0.1133330097558608</v>
      </c>
      <c r="W46" s="2">
        <f>'Dati GitHub protezione civile'!M22</f>
        <v>124899</v>
      </c>
      <c r="X46" s="3">
        <f t="shared" si="14"/>
        <v>0.16495728548667324</v>
      </c>
      <c r="Y46" s="14">
        <v>60483973</v>
      </c>
      <c r="Z46" s="4">
        <f t="shared" si="1"/>
        <v>3.4063569203696326E-4</v>
      </c>
    </row>
    <row r="47" spans="1:26" x14ac:dyDescent="0.3">
      <c r="A47" s="12">
        <v>43906</v>
      </c>
      <c r="B47" s="2">
        <f>Tabella2[[#This Row],[Totale positivi]]</f>
        <v>23073</v>
      </c>
      <c r="C47" s="3">
        <f t="shared" si="5"/>
        <v>0.11988545357472213</v>
      </c>
      <c r="D47" s="2">
        <f t="shared" si="2"/>
        <v>2470</v>
      </c>
      <c r="E47" s="2">
        <f>Tabella2[[#This Row],[Guariti]]</f>
        <v>2749</v>
      </c>
      <c r="F47" s="3">
        <f t="shared" si="12"/>
        <v>0.17730192719486082</v>
      </c>
      <c r="G47" s="2">
        <f>Tabella3[[#This Row],[Tot Guariti]]-E46</f>
        <v>414</v>
      </c>
      <c r="H47" s="2">
        <f>Tabella2[[#This Row],[Deceduti]]</f>
        <v>2158</v>
      </c>
      <c r="I47" s="3">
        <f t="shared" si="7"/>
        <v>0.19292426755113323</v>
      </c>
      <c r="J47" s="2">
        <f t="shared" si="3"/>
        <v>349</v>
      </c>
      <c r="K47" s="2">
        <f t="shared" si="0"/>
        <v>27980</v>
      </c>
      <c r="L47" s="4">
        <f t="shared" si="6"/>
        <v>0.13064209803208471</v>
      </c>
      <c r="M47" s="13">
        <f t="shared" si="4"/>
        <v>3233</v>
      </c>
      <c r="N47" s="2">
        <f>'Dati GitHub protezione civile'!C23</f>
        <v>11025</v>
      </c>
      <c r="O47" s="2">
        <f>'Dati GitHub protezione civile'!D23</f>
        <v>1851</v>
      </c>
      <c r="P47" s="3">
        <f>Tabella3[[#This Row],[In terapia intensiva]]/Tabella3[[#This Row],[Tot. Positivi]]</f>
        <v>8.0223638018463134E-2</v>
      </c>
      <c r="Q47" s="2">
        <f t="shared" si="13"/>
        <v>12876</v>
      </c>
      <c r="R47" s="3">
        <f t="shared" si="8"/>
        <v>0.5580548693277857</v>
      </c>
      <c r="S47" s="2">
        <f>'Dati GitHub protezione civile'!F23</f>
        <v>10197</v>
      </c>
      <c r="T47" s="3">
        <f t="shared" si="9"/>
        <v>0.4419451306722143</v>
      </c>
      <c r="U47" s="3">
        <f t="shared" si="10"/>
        <v>7.7126518942101499E-2</v>
      </c>
      <c r="V47" s="3">
        <f t="shared" si="11"/>
        <v>0.11914358774324968</v>
      </c>
      <c r="W47" s="2">
        <f>'Dati GitHub protezione civile'!M23</f>
        <v>137962</v>
      </c>
      <c r="X47" s="3">
        <f t="shared" si="14"/>
        <v>0.1672417042373987</v>
      </c>
      <c r="Y47" s="14">
        <v>60483973</v>
      </c>
      <c r="Z47" s="4">
        <f t="shared" si="1"/>
        <v>3.8147295648055394E-4</v>
      </c>
    </row>
    <row r="48" spans="1:26" x14ac:dyDescent="0.3">
      <c r="A48" s="12">
        <v>43907</v>
      </c>
      <c r="B48" s="2">
        <f>Tabella2[[#This Row],[Totale positivi]]</f>
        <v>26062</v>
      </c>
      <c r="C48" s="3">
        <f t="shared" si="5"/>
        <v>0.12954535604386078</v>
      </c>
      <c r="D48" s="2">
        <f t="shared" si="2"/>
        <v>2989</v>
      </c>
      <c r="E48" s="2">
        <f>Tabella2[[#This Row],[Guariti]]</f>
        <v>2941</v>
      </c>
      <c r="F48" s="3">
        <f t="shared" si="12"/>
        <v>6.984357948344852E-2</v>
      </c>
      <c r="G48" s="2">
        <f>Tabella3[[#This Row],[Tot Guariti]]-E47</f>
        <v>192</v>
      </c>
      <c r="H48" s="2">
        <f>Tabella2[[#This Row],[Deceduti]]</f>
        <v>2503</v>
      </c>
      <c r="I48" s="3">
        <f t="shared" si="7"/>
        <v>0.15987025023169602</v>
      </c>
      <c r="J48" s="2">
        <f t="shared" si="3"/>
        <v>345</v>
      </c>
      <c r="K48" s="2">
        <f t="shared" si="0"/>
        <v>31506</v>
      </c>
      <c r="L48" s="4">
        <f t="shared" si="6"/>
        <v>0.12601858470335955</v>
      </c>
      <c r="M48" s="13">
        <f t="shared" si="4"/>
        <v>3526</v>
      </c>
      <c r="N48" s="2">
        <f>'Dati GitHub protezione civile'!C24</f>
        <v>12894</v>
      </c>
      <c r="O48" s="2">
        <f>'Dati GitHub protezione civile'!D24</f>
        <v>2060</v>
      </c>
      <c r="P48" s="3">
        <f>Tabella3[[#This Row],[In terapia intensiva]]/Tabella3[[#This Row],[Tot. Positivi]]</f>
        <v>7.904228378482081E-2</v>
      </c>
      <c r="Q48" s="2">
        <f t="shared" si="13"/>
        <v>14954</v>
      </c>
      <c r="R48" s="3">
        <f t="shared" si="8"/>
        <v>0.57378558821272352</v>
      </c>
      <c r="S48" s="2">
        <f>'Dati GitHub protezione civile'!F24</f>
        <v>11108</v>
      </c>
      <c r="T48" s="3">
        <f t="shared" si="9"/>
        <v>0.42621441178727648</v>
      </c>
      <c r="U48" s="3">
        <f t="shared" si="10"/>
        <v>7.9445185044118585E-2</v>
      </c>
      <c r="V48" s="3">
        <f t="shared" si="11"/>
        <v>0.112846289617067</v>
      </c>
      <c r="W48" s="2">
        <f>'Dati GitHub protezione civile'!M24</f>
        <v>148657</v>
      </c>
      <c r="X48" s="3">
        <f t="shared" si="14"/>
        <v>0.17531633222788029</v>
      </c>
      <c r="Y48" s="14">
        <v>60483973</v>
      </c>
      <c r="Z48" s="4">
        <f t="shared" si="1"/>
        <v>4.3089100644893154E-4</v>
      </c>
    </row>
    <row r="49" spans="1:26" x14ac:dyDescent="0.3">
      <c r="A49" s="12">
        <v>43908</v>
      </c>
      <c r="B49" s="2">
        <f>Tabella2[[#This Row],[Totale positivi]]</f>
        <v>28710</v>
      </c>
      <c r="C49" s="3">
        <f t="shared" si="5"/>
        <v>0.10160386770009976</v>
      </c>
      <c r="D49" s="2">
        <f t="shared" si="2"/>
        <v>2648</v>
      </c>
      <c r="E49" s="2">
        <f>Tabella2[[#This Row],[Guariti]]</f>
        <v>4025</v>
      </c>
      <c r="F49" s="3">
        <f t="shared" si="12"/>
        <v>0.36858211492689563</v>
      </c>
      <c r="G49" s="2">
        <f>Tabella3[[#This Row],[Tot Guariti]]-E48</f>
        <v>1084</v>
      </c>
      <c r="H49" s="2">
        <f>Tabella2[[#This Row],[Deceduti]]</f>
        <v>2978</v>
      </c>
      <c r="I49" s="3">
        <f t="shared" si="7"/>
        <v>0.18977227327207352</v>
      </c>
      <c r="J49" s="2">
        <f t="shared" si="3"/>
        <v>475</v>
      </c>
      <c r="K49" s="2">
        <f t="shared" si="0"/>
        <v>35713</v>
      </c>
      <c r="L49" s="4">
        <f t="shared" si="6"/>
        <v>0.13353012124674665</v>
      </c>
      <c r="M49" s="13">
        <f t="shared" si="4"/>
        <v>4207</v>
      </c>
      <c r="N49" s="2">
        <f>'Dati GitHub protezione civile'!C25</f>
        <v>14363</v>
      </c>
      <c r="O49" s="2">
        <f>'Dati GitHub protezione civile'!D25</f>
        <v>2257</v>
      </c>
      <c r="P49" s="3">
        <f>Tabella3[[#This Row],[In terapia intensiva]]/Tabella3[[#This Row],[Tot. Positivi]]</f>
        <v>7.8613723441309652E-2</v>
      </c>
      <c r="Q49" s="2">
        <f t="shared" si="13"/>
        <v>16620</v>
      </c>
      <c r="R49" s="3">
        <f t="shared" si="8"/>
        <v>0.57889237199582022</v>
      </c>
      <c r="S49" s="2">
        <f>'Dati GitHub protezione civile'!F25</f>
        <v>12090</v>
      </c>
      <c r="T49" s="3">
        <f t="shared" si="9"/>
        <v>0.42110762800417972</v>
      </c>
      <c r="U49" s="3">
        <f t="shared" si="10"/>
        <v>8.3387001932069549E-2</v>
      </c>
      <c r="V49" s="3">
        <f t="shared" si="11"/>
        <v>0.14019505398815743</v>
      </c>
      <c r="W49" s="2">
        <f>'Dati GitHub protezione civile'!M25</f>
        <v>165541</v>
      </c>
      <c r="X49" s="3">
        <f t="shared" si="14"/>
        <v>0.17343135537419732</v>
      </c>
      <c r="Y49" s="14">
        <v>60483973</v>
      </c>
      <c r="Z49" s="4">
        <f t="shared" si="1"/>
        <v>4.7467119926133158E-4</v>
      </c>
    </row>
    <row r="50" spans="1:26" x14ac:dyDescent="0.3">
      <c r="A50" s="12">
        <v>43909</v>
      </c>
      <c r="B50" s="2">
        <f>Tabella2[[#This Row],[Totale positivi]]</f>
        <v>33190</v>
      </c>
      <c r="C50" s="3">
        <f t="shared" si="5"/>
        <v>0.15604319052594914</v>
      </c>
      <c r="D50" s="2">
        <f t="shared" si="2"/>
        <v>4480</v>
      </c>
      <c r="E50" s="2">
        <f>Tabella2[[#This Row],[Guariti]]</f>
        <v>4440</v>
      </c>
      <c r="F50" s="3">
        <f t="shared" si="12"/>
        <v>0.1031055900621118</v>
      </c>
      <c r="G50" s="2">
        <f>Tabella3[[#This Row],[Tot Guariti]]-E49</f>
        <v>415</v>
      </c>
      <c r="H50" s="2">
        <f>Tabella2[[#This Row],[Deceduti]]</f>
        <v>3405</v>
      </c>
      <c r="I50" s="3">
        <f t="shared" si="7"/>
        <v>0.14338482202820685</v>
      </c>
      <c r="J50" s="2">
        <f t="shared" si="3"/>
        <v>427</v>
      </c>
      <c r="K50" s="2">
        <f t="shared" si="0"/>
        <v>41035</v>
      </c>
      <c r="L50" s="4">
        <f t="shared" si="6"/>
        <v>0.14902136476913169</v>
      </c>
      <c r="M50" s="13">
        <f t="shared" si="4"/>
        <v>5322</v>
      </c>
      <c r="N50" s="2">
        <f>'Dati GitHub protezione civile'!C26</f>
        <v>15757</v>
      </c>
      <c r="O50" s="2">
        <f>'Dati GitHub protezione civile'!D26</f>
        <v>2498</v>
      </c>
      <c r="P50" s="3">
        <f>Tabella3[[#This Row],[In terapia intensiva]]/Tabella3[[#This Row],[Tot. Positivi]]</f>
        <v>7.5263633624585713E-2</v>
      </c>
      <c r="Q50" s="2">
        <f t="shared" si="13"/>
        <v>18255</v>
      </c>
      <c r="R50" s="3">
        <f t="shared" si="8"/>
        <v>0.55001506477854778</v>
      </c>
      <c r="S50" s="2">
        <f>'Dati GitHub protezione civile'!F26</f>
        <v>14935</v>
      </c>
      <c r="T50" s="3">
        <f t="shared" si="9"/>
        <v>0.44998493522145222</v>
      </c>
      <c r="U50" s="3">
        <f t="shared" si="10"/>
        <v>8.297794565614719E-2</v>
      </c>
      <c r="V50" s="3">
        <f t="shared" si="11"/>
        <v>0.1337752335040675</v>
      </c>
      <c r="W50" s="2">
        <f>'Dati GitHub protezione civile'!M26</f>
        <v>182777</v>
      </c>
      <c r="X50" s="3">
        <f t="shared" si="14"/>
        <v>0.18158739885215316</v>
      </c>
      <c r="Y50" s="14">
        <v>60483973</v>
      </c>
      <c r="Z50" s="4">
        <f t="shared" si="1"/>
        <v>5.4874040764484836E-4</v>
      </c>
    </row>
    <row r="51" spans="1:26" x14ac:dyDescent="0.3">
      <c r="A51" s="12">
        <v>43910</v>
      </c>
      <c r="B51" s="2">
        <f>Tabella2[[#This Row],[Totale positivi]]</f>
        <v>37860</v>
      </c>
      <c r="C51" s="3">
        <f t="shared" si="5"/>
        <v>0.14070503163603496</v>
      </c>
      <c r="D51" s="2">
        <f t="shared" si="2"/>
        <v>4670</v>
      </c>
      <c r="E51" s="2">
        <f>Tabella2[[#This Row],[Guariti]]</f>
        <v>5129</v>
      </c>
      <c r="F51" s="3">
        <f t="shared" si="12"/>
        <v>0.15518018018018018</v>
      </c>
      <c r="G51" s="2">
        <f>Tabella3[[#This Row],[Tot Guariti]]-E50</f>
        <v>689</v>
      </c>
      <c r="H51" s="2">
        <f>Tabella2[[#This Row],[Deceduti]]</f>
        <v>4032</v>
      </c>
      <c r="I51" s="3">
        <f t="shared" si="7"/>
        <v>0.1841409691629956</v>
      </c>
      <c r="J51" s="2">
        <f t="shared" si="3"/>
        <v>627</v>
      </c>
      <c r="K51" s="2">
        <f t="shared" si="0"/>
        <v>47021</v>
      </c>
      <c r="L51" s="4">
        <f t="shared" si="6"/>
        <v>0.14587547215791397</v>
      </c>
      <c r="M51" s="13">
        <f t="shared" si="4"/>
        <v>5986</v>
      </c>
      <c r="N51" s="2">
        <f>'Dati GitHub protezione civile'!C27</f>
        <v>16020</v>
      </c>
      <c r="O51" s="2">
        <f>'Dati GitHub protezione civile'!D27</f>
        <v>2655</v>
      </c>
      <c r="P51" s="3">
        <f>Tabella3[[#This Row],[In terapia intensiva]]/Tabella3[[#This Row],[Tot. Positivi]]</f>
        <v>7.0126782884310623E-2</v>
      </c>
      <c r="Q51" s="2">
        <f t="shared" si="13"/>
        <v>18675</v>
      </c>
      <c r="R51" s="3">
        <f t="shared" si="8"/>
        <v>0.49326465927099844</v>
      </c>
      <c r="S51" s="2">
        <f>'Dati GitHub protezione civile'!F27</f>
        <v>19185</v>
      </c>
      <c r="T51" s="3">
        <f t="shared" si="9"/>
        <v>0.50673534072900162</v>
      </c>
      <c r="U51" s="3">
        <f t="shared" si="10"/>
        <v>8.5748920695008612E-2</v>
      </c>
      <c r="V51" s="3">
        <f t="shared" si="11"/>
        <v>0.13547279450607502</v>
      </c>
      <c r="W51" s="2">
        <f>'Dati GitHub protezione civile'!M27</f>
        <v>206886</v>
      </c>
      <c r="X51" s="3">
        <f t="shared" si="14"/>
        <v>0.18299933296598125</v>
      </c>
      <c r="Y51" s="14">
        <v>60483973</v>
      </c>
      <c r="Z51" s="4">
        <f t="shared" si="1"/>
        <v>6.2595094406248748E-4</v>
      </c>
    </row>
    <row r="52" spans="1:26" x14ac:dyDescent="0.3">
      <c r="A52" s="12">
        <v>43911</v>
      </c>
      <c r="B52" s="2">
        <f>Tabella2[[#This Row],[Totale positivi]]</f>
        <v>42681</v>
      </c>
      <c r="C52" s="3">
        <f t="shared" si="5"/>
        <v>0.12733755942947703</v>
      </c>
      <c r="D52" s="2">
        <f t="shared" si="2"/>
        <v>4821</v>
      </c>
      <c r="E52" s="2">
        <f>Tabella2[[#This Row],[Guariti]]</f>
        <v>6072</v>
      </c>
      <c r="F52" s="3">
        <f t="shared" si="12"/>
        <v>0.18385650224215247</v>
      </c>
      <c r="G52" s="2">
        <f>Tabella3[[#This Row],[Tot Guariti]]-E51</f>
        <v>943</v>
      </c>
      <c r="H52" s="2">
        <f>Tabella2[[#This Row],[Deceduti]]</f>
        <v>4825</v>
      </c>
      <c r="I52" s="3">
        <f t="shared" si="7"/>
        <v>0.1966765873015873</v>
      </c>
      <c r="J52" s="2">
        <f t="shared" si="3"/>
        <v>793</v>
      </c>
      <c r="K52" s="2">
        <f t="shared" si="0"/>
        <v>53578</v>
      </c>
      <c r="L52" s="4">
        <f t="shared" si="6"/>
        <v>0.1394483315965207</v>
      </c>
      <c r="M52" s="13">
        <f t="shared" si="4"/>
        <v>6557</v>
      </c>
      <c r="N52" s="2">
        <f>'Dati GitHub protezione civile'!C28</f>
        <v>17708</v>
      </c>
      <c r="O52" s="2">
        <f>'Dati GitHub protezione civile'!D28</f>
        <v>2857</v>
      </c>
      <c r="P52" s="3">
        <f>Tabella3[[#This Row],[In terapia intensiva]]/Tabella3[[#This Row],[Tot. Positivi]]</f>
        <v>6.6938450364330729E-2</v>
      </c>
      <c r="Q52" s="2">
        <f t="shared" si="13"/>
        <v>20565</v>
      </c>
      <c r="R52" s="3">
        <f t="shared" si="8"/>
        <v>0.48183032262599285</v>
      </c>
      <c r="S52" s="2">
        <f>'Dati GitHub protezione civile'!F28</f>
        <v>22116</v>
      </c>
      <c r="T52" s="3">
        <f t="shared" si="9"/>
        <v>0.51816967737400721</v>
      </c>
      <c r="U52" s="3">
        <f t="shared" si="10"/>
        <v>9.0055619843965803E-2</v>
      </c>
      <c r="V52" s="3">
        <f t="shared" si="11"/>
        <v>0.14226470794967316</v>
      </c>
      <c r="W52" s="2">
        <f>'Dati GitHub protezione civile'!M28</f>
        <v>233222</v>
      </c>
      <c r="X52" s="3">
        <f t="shared" si="14"/>
        <v>0.18300589138245962</v>
      </c>
      <c r="Y52" s="14">
        <v>60483973</v>
      </c>
      <c r="Z52" s="4">
        <f t="shared" si="1"/>
        <v>7.0565800960198171E-4</v>
      </c>
    </row>
    <row r="53" spans="1:26" x14ac:dyDescent="0.3">
      <c r="A53" s="12">
        <v>43912</v>
      </c>
      <c r="B53" s="2">
        <f>Tabella2[[#This Row],[Totale positivi]]</f>
        <v>46638</v>
      </c>
      <c r="C53" s="3">
        <f t="shared" si="5"/>
        <v>9.2711042384199055E-2</v>
      </c>
      <c r="D53" s="2">
        <f t="shared" si="2"/>
        <v>3957</v>
      </c>
      <c r="E53" s="2">
        <f>Tabella2[[#This Row],[Guariti]]</f>
        <v>7024</v>
      </c>
      <c r="F53" s="3">
        <f t="shared" si="12"/>
        <v>0.15678524374176547</v>
      </c>
      <c r="G53" s="2">
        <f>Tabella3[[#This Row],[Tot Guariti]]-E52</f>
        <v>952</v>
      </c>
      <c r="H53" s="2">
        <f>Tabella2[[#This Row],[Deceduti]]</f>
        <v>5476</v>
      </c>
      <c r="I53" s="3">
        <f t="shared" si="7"/>
        <v>0.13492227979274612</v>
      </c>
      <c r="J53" s="2">
        <f t="shared" si="3"/>
        <v>651</v>
      </c>
      <c r="K53" s="2">
        <f t="shared" si="0"/>
        <v>59138</v>
      </c>
      <c r="L53" s="4">
        <f t="shared" si="6"/>
        <v>0.10377393706372018</v>
      </c>
      <c r="M53" s="13">
        <f t="shared" si="4"/>
        <v>5560</v>
      </c>
      <c r="N53" s="2">
        <f>'Dati GitHub protezione civile'!C29</f>
        <v>19846</v>
      </c>
      <c r="O53" s="2">
        <f>'Dati GitHub protezione civile'!D29</f>
        <v>3009</v>
      </c>
      <c r="P53" s="3">
        <f>Tabella3[[#This Row],[In terapia intensiva]]/Tabella3[[#This Row],[Tot. Positivi]]</f>
        <v>6.4518204039624341E-2</v>
      </c>
      <c r="Q53" s="2">
        <f t="shared" si="13"/>
        <v>22855</v>
      </c>
      <c r="R53" s="3">
        <f t="shared" si="8"/>
        <v>0.49005103134782796</v>
      </c>
      <c r="S53" s="2">
        <f>'Dati GitHub protezione civile'!F29</f>
        <v>23783</v>
      </c>
      <c r="T53" s="3">
        <f t="shared" si="9"/>
        <v>0.5099489686521721</v>
      </c>
      <c r="U53" s="3">
        <f t="shared" si="10"/>
        <v>9.2596976563292632E-2</v>
      </c>
      <c r="V53" s="3">
        <f t="shared" si="11"/>
        <v>0.15060680132081136</v>
      </c>
      <c r="W53" s="2">
        <f>'Dati GitHub protezione civile'!M29</f>
        <v>258402</v>
      </c>
      <c r="X53" s="3">
        <f t="shared" si="14"/>
        <v>0.18048621914691063</v>
      </c>
      <c r="Y53" s="14">
        <v>60483973</v>
      </c>
      <c r="Z53" s="4">
        <f t="shared" si="1"/>
        <v>7.7108029923894054E-4</v>
      </c>
    </row>
    <row r="54" spans="1:26" x14ac:dyDescent="0.3">
      <c r="A54" s="12">
        <v>43913</v>
      </c>
      <c r="B54" s="2">
        <f>Tabella2[[#This Row],[Totale positivi]]</f>
        <v>50418</v>
      </c>
      <c r="C54" s="3">
        <f t="shared" si="5"/>
        <v>8.1049787726746425E-2</v>
      </c>
      <c r="D54" s="2">
        <f t="shared" si="2"/>
        <v>3780</v>
      </c>
      <c r="E54" s="2">
        <f>Tabella2[[#This Row],[Guariti]]</f>
        <v>7432</v>
      </c>
      <c r="F54" s="3">
        <f t="shared" si="12"/>
        <v>5.808656036446469E-2</v>
      </c>
      <c r="G54" s="2">
        <f>Tabella3[[#This Row],[Tot Guariti]]-E53</f>
        <v>408</v>
      </c>
      <c r="H54" s="2">
        <f>Tabella2[[#This Row],[Deceduti]]</f>
        <v>6077</v>
      </c>
      <c r="I54" s="3">
        <f t="shared" si="7"/>
        <v>0.10975164353542732</v>
      </c>
      <c r="J54" s="2">
        <f t="shared" si="3"/>
        <v>601</v>
      </c>
      <c r="K54" s="2">
        <f t="shared" si="0"/>
        <v>63927</v>
      </c>
      <c r="L54" s="4">
        <f t="shared" si="6"/>
        <v>8.0980080489702053E-2</v>
      </c>
      <c r="M54" s="13">
        <f t="shared" si="4"/>
        <v>4789</v>
      </c>
      <c r="N54" s="2">
        <f>'Dati GitHub protezione civile'!C30</f>
        <v>20692</v>
      </c>
      <c r="O54" s="2">
        <f>'Dati GitHub protezione civile'!D30</f>
        <v>3204</v>
      </c>
      <c r="P54" s="3">
        <f>Tabella3[[#This Row],[In terapia intensiva]]/Tabella3[[#This Row],[Tot. Positivi]]</f>
        <v>6.3548732595501603E-2</v>
      </c>
      <c r="Q54" s="2">
        <f t="shared" si="13"/>
        <v>23896</v>
      </c>
      <c r="R54" s="3">
        <f t="shared" si="8"/>
        <v>0.47395771351501448</v>
      </c>
      <c r="S54" s="2">
        <f>'Dati GitHub protezione civile'!F30</f>
        <v>26522</v>
      </c>
      <c r="T54" s="3">
        <f t="shared" si="9"/>
        <v>0.52604228648498552</v>
      </c>
      <c r="U54" s="3">
        <f t="shared" si="10"/>
        <v>9.5061554585699315E-2</v>
      </c>
      <c r="V54" s="3">
        <f t="shared" si="11"/>
        <v>0.14740767186322346</v>
      </c>
      <c r="W54" s="2">
        <f>'Dati GitHub protezione civile'!M30</f>
        <v>275468</v>
      </c>
      <c r="X54" s="3">
        <f t="shared" si="14"/>
        <v>0.18302670364615853</v>
      </c>
      <c r="Y54" s="14">
        <v>60483973</v>
      </c>
      <c r="Z54" s="4">
        <f t="shared" si="1"/>
        <v>8.335761938125328E-4</v>
      </c>
    </row>
    <row r="55" spans="1:26" x14ac:dyDescent="0.3">
      <c r="A55" s="12">
        <v>43914</v>
      </c>
      <c r="B55" s="2">
        <f>Tabella2[[#This Row],[Totale positivi]]</f>
        <v>54030</v>
      </c>
      <c r="C55" s="3">
        <f t="shared" si="5"/>
        <v>7.1641080566464357E-2</v>
      </c>
      <c r="D55" s="2">
        <f t="shared" si="2"/>
        <v>3612</v>
      </c>
      <c r="E55" s="2">
        <f>Tabella2[[#This Row],[Guariti]]</f>
        <v>8326</v>
      </c>
      <c r="F55" s="3">
        <f t="shared" si="12"/>
        <v>0.12029063509149623</v>
      </c>
      <c r="G55" s="2">
        <f>Tabella3[[#This Row],[Tot Guariti]]-E54</f>
        <v>894</v>
      </c>
      <c r="H55" s="2">
        <f>Tabella2[[#This Row],[Deceduti]]</f>
        <v>6820</v>
      </c>
      <c r="I55" s="3">
        <f t="shared" si="7"/>
        <v>0.12226427513575777</v>
      </c>
      <c r="J55" s="2">
        <f t="shared" si="3"/>
        <v>743</v>
      </c>
      <c r="K55" s="2">
        <f t="shared" si="0"/>
        <v>69176</v>
      </c>
      <c r="L55" s="4">
        <f t="shared" si="6"/>
        <v>8.2109280898524886E-2</v>
      </c>
      <c r="M55" s="13">
        <f t="shared" si="4"/>
        <v>5249</v>
      </c>
      <c r="N55" s="2">
        <f>'Dati GitHub protezione civile'!C31</f>
        <v>21937</v>
      </c>
      <c r="O55" s="2">
        <f>'Dati GitHub protezione civile'!D31</f>
        <v>3396</v>
      </c>
      <c r="P55" s="3">
        <f>Tabella3[[#This Row],[In terapia intensiva]]/Tabella3[[#This Row],[Tot. Positivi]]</f>
        <v>6.2853970016657407E-2</v>
      </c>
      <c r="Q55" s="2">
        <f t="shared" si="13"/>
        <v>25333</v>
      </c>
      <c r="R55" s="3">
        <f t="shared" si="8"/>
        <v>0.46886914677031277</v>
      </c>
      <c r="S55" s="2">
        <f>'Dati GitHub protezione civile'!F31</f>
        <v>28697</v>
      </c>
      <c r="T55" s="3">
        <f t="shared" si="9"/>
        <v>0.53113085322968723</v>
      </c>
      <c r="U55" s="3">
        <f t="shared" si="10"/>
        <v>9.8589106048340466E-2</v>
      </c>
      <c r="V55" s="3">
        <f t="shared" si="11"/>
        <v>0.1540995743105682</v>
      </c>
      <c r="W55" s="2">
        <f>'Dati GitHub protezione civile'!M31</f>
        <v>296964</v>
      </c>
      <c r="X55" s="3">
        <f t="shared" si="14"/>
        <v>0.18194124540348325</v>
      </c>
      <c r="Y55" s="14">
        <v>60483973</v>
      </c>
      <c r="Z55" s="4">
        <f t="shared" si="1"/>
        <v>8.9329449307174315E-4</v>
      </c>
    </row>
    <row r="56" spans="1:26" x14ac:dyDescent="0.3">
      <c r="A56" s="12">
        <v>43915</v>
      </c>
      <c r="B56" s="2">
        <f>Tabella2[[#This Row],[Totale positivi]]</f>
        <v>57521</v>
      </c>
      <c r="C56" s="3">
        <f t="shared" si="5"/>
        <v>6.4612252452341298E-2</v>
      </c>
      <c r="D56" s="2">
        <f t="shared" si="2"/>
        <v>3491</v>
      </c>
      <c r="E56" s="2">
        <f>Tabella2[[#This Row],[Guariti]]</f>
        <v>9362</v>
      </c>
      <c r="F56" s="3">
        <f t="shared" si="12"/>
        <v>0.12442949795820323</v>
      </c>
      <c r="G56" s="2">
        <f>Tabella3[[#This Row],[Tot Guariti]]-E55</f>
        <v>1036</v>
      </c>
      <c r="H56" s="2">
        <f>Tabella2[[#This Row],[Deceduti]]</f>
        <v>7503</v>
      </c>
      <c r="I56" s="3">
        <f t="shared" si="7"/>
        <v>0.1001466275659824</v>
      </c>
      <c r="J56" s="2">
        <f t="shared" si="3"/>
        <v>683</v>
      </c>
      <c r="K56" s="2">
        <f t="shared" si="0"/>
        <v>74386</v>
      </c>
      <c r="L56" s="4">
        <f t="shared" si="6"/>
        <v>7.5315138198219042E-2</v>
      </c>
      <c r="M56" s="13">
        <f t="shared" si="4"/>
        <v>5210</v>
      </c>
      <c r="N56" s="2">
        <f>'Dati GitHub protezione civile'!C32</f>
        <v>23112</v>
      </c>
      <c r="O56" s="2">
        <f>'Dati GitHub protezione civile'!D32</f>
        <v>3489</v>
      </c>
      <c r="P56" s="3">
        <f>Tabella3[[#This Row],[In terapia intensiva]]/Tabella3[[#This Row],[Tot. Positivi]]</f>
        <v>6.0656108203960293E-2</v>
      </c>
      <c r="Q56" s="2">
        <f t="shared" si="13"/>
        <v>26601</v>
      </c>
      <c r="R56" s="3">
        <f t="shared" si="8"/>
        <v>0.462457189548165</v>
      </c>
      <c r="S56" s="2">
        <f>'Dati GitHub protezione civile'!F32</f>
        <v>30920</v>
      </c>
      <c r="T56" s="3">
        <f t="shared" si="9"/>
        <v>0.53754281045183494</v>
      </c>
      <c r="U56" s="3">
        <f t="shared" si="10"/>
        <v>0.10086575430860646</v>
      </c>
      <c r="V56" s="3">
        <f t="shared" si="11"/>
        <v>0.16275794927070114</v>
      </c>
      <c r="W56" s="2">
        <f>'Dati GitHub protezione civile'!M32</f>
        <v>324445</v>
      </c>
      <c r="X56" s="3">
        <f t="shared" si="14"/>
        <v>0.17729044984512013</v>
      </c>
      <c r="Y56" s="14">
        <v>60483973</v>
      </c>
      <c r="Z56" s="4">
        <f t="shared" si="1"/>
        <v>9.5101226237238087E-4</v>
      </c>
    </row>
    <row r="57" spans="1:26" x14ac:dyDescent="0.3">
      <c r="A57" s="12">
        <v>43916</v>
      </c>
      <c r="B57" s="2">
        <f>Tabella2[[#This Row],[Totale positivi]]</f>
        <v>62013</v>
      </c>
      <c r="C57" s="3">
        <f t="shared" si="5"/>
        <v>7.8093218129031139E-2</v>
      </c>
      <c r="D57" s="2">
        <f t="shared" si="2"/>
        <v>4492</v>
      </c>
      <c r="E57" s="2">
        <f>Tabella2[[#This Row],[Guariti]]</f>
        <v>10361</v>
      </c>
      <c r="F57" s="3">
        <f t="shared" si="12"/>
        <v>0.10670796838282419</v>
      </c>
      <c r="G57" s="2">
        <f>Tabella3[[#This Row],[Tot Guariti]]-E56</f>
        <v>999</v>
      </c>
      <c r="H57" s="2">
        <f>Tabella2[[#This Row],[Deceduti]]</f>
        <v>8165</v>
      </c>
      <c r="I57" s="3">
        <f t="shared" si="7"/>
        <v>8.8231374117019853E-2</v>
      </c>
      <c r="J57" s="2">
        <f t="shared" si="3"/>
        <v>662</v>
      </c>
      <c r="K57" s="2">
        <f t="shared" si="0"/>
        <v>80539</v>
      </c>
      <c r="L57" s="4">
        <f t="shared" si="6"/>
        <v>8.2717177963595304E-2</v>
      </c>
      <c r="M57" s="13">
        <f t="shared" si="4"/>
        <v>6153</v>
      </c>
      <c r="N57" s="2">
        <f>'Dati GitHub protezione civile'!C33</f>
        <v>24753</v>
      </c>
      <c r="O57" s="2">
        <f>'Dati GitHub protezione civile'!D33</f>
        <v>3612</v>
      </c>
      <c r="P57" s="3">
        <f>Tabella3[[#This Row],[In terapia intensiva]]/Tabella3[[#This Row],[Tot. Positivi]]</f>
        <v>5.824585167626143E-2</v>
      </c>
      <c r="Q57" s="2">
        <f t="shared" si="13"/>
        <v>28365</v>
      </c>
      <c r="R57" s="3">
        <f t="shared" si="8"/>
        <v>0.45740409269024235</v>
      </c>
      <c r="S57" s="2">
        <f>'Dati GitHub protezione civile'!F33</f>
        <v>33648</v>
      </c>
      <c r="T57" s="3">
        <f t="shared" si="9"/>
        <v>0.5425959073097576</v>
      </c>
      <c r="U57" s="3">
        <f t="shared" si="10"/>
        <v>0.10137945591576751</v>
      </c>
      <c r="V57" s="3">
        <f t="shared" si="11"/>
        <v>0.1670778707690323</v>
      </c>
      <c r="W57" s="2">
        <f>'Dati GitHub protezione civile'!M33</f>
        <v>361060</v>
      </c>
      <c r="X57" s="3">
        <f t="shared" si="14"/>
        <v>0.17175261729352462</v>
      </c>
      <c r="Y57" s="14">
        <v>60483973</v>
      </c>
      <c r="Z57" s="4">
        <f t="shared" si="1"/>
        <v>1.0252798704212106E-3</v>
      </c>
    </row>
    <row r="58" spans="1:26" x14ac:dyDescent="0.3">
      <c r="A58" s="12">
        <v>43917</v>
      </c>
      <c r="B58" s="2">
        <f>Tabella2[[#This Row],[Totale positivi]]</f>
        <v>66369</v>
      </c>
      <c r="C58" s="3">
        <f t="shared" si="5"/>
        <v>7.0243336074694018E-2</v>
      </c>
      <c r="D58" s="2">
        <f t="shared" si="2"/>
        <v>4356</v>
      </c>
      <c r="E58" s="2">
        <f>Tabella2[[#This Row],[Guariti]]</f>
        <v>10950</v>
      </c>
      <c r="F58" s="3">
        <f t="shared" si="12"/>
        <v>5.684779461441946E-2</v>
      </c>
      <c r="G58" s="2">
        <f>Tabella3[[#This Row],[Tot Guariti]]-E57</f>
        <v>589</v>
      </c>
      <c r="H58" s="2">
        <f>Tabella2[[#This Row],[Deceduti]]</f>
        <v>9134</v>
      </c>
      <c r="I58" s="3">
        <f t="shared" si="7"/>
        <v>0.11867728107777098</v>
      </c>
      <c r="J58" s="2">
        <f t="shared" si="3"/>
        <v>969</v>
      </c>
      <c r="K58" s="2">
        <f t="shared" si="0"/>
        <v>86453</v>
      </c>
      <c r="L58" s="4">
        <f t="shared" si="6"/>
        <v>7.3430263599001733E-2</v>
      </c>
      <c r="M58" s="13">
        <f t="shared" si="4"/>
        <v>5914</v>
      </c>
      <c r="N58" s="2">
        <f>'Dati GitHub protezione civile'!C34</f>
        <v>26029</v>
      </c>
      <c r="O58" s="2">
        <f>'Dati GitHub protezione civile'!D34</f>
        <v>3732</v>
      </c>
      <c r="P58" s="3">
        <f>Tabella3[[#This Row],[In terapia intensiva]]/Tabella3[[#This Row],[Tot. Positivi]]</f>
        <v>5.6231071735298108E-2</v>
      </c>
      <c r="Q58" s="2">
        <f t="shared" si="13"/>
        <v>29761</v>
      </c>
      <c r="R58" s="3">
        <f t="shared" si="8"/>
        <v>0.44841718272084857</v>
      </c>
      <c r="S58" s="2">
        <f>'Dati GitHub protezione civile'!F34</f>
        <v>36653</v>
      </c>
      <c r="T58" s="3">
        <f t="shared" si="9"/>
        <v>0.55226084467145808</v>
      </c>
      <c r="U58" s="3">
        <f t="shared" si="10"/>
        <v>0.1056527824366997</v>
      </c>
      <c r="V58" s="3">
        <f t="shared" si="11"/>
        <v>0.16498666546128463</v>
      </c>
      <c r="W58" s="2">
        <f>'Dati GitHub protezione civile'!M34</f>
        <v>394079</v>
      </c>
      <c r="X58" s="3">
        <f t="shared" si="14"/>
        <v>0.168415469994595</v>
      </c>
      <c r="Y58" s="14">
        <v>60483973</v>
      </c>
      <c r="Z58" s="4">
        <f t="shared" si="1"/>
        <v>1.0972989489298264E-3</v>
      </c>
    </row>
    <row r="59" spans="1:26" x14ac:dyDescent="0.3">
      <c r="A59" s="12">
        <v>43918</v>
      </c>
      <c r="B59" s="2">
        <f>Tabella2[[#This Row],[Totale positivi]]</f>
        <v>70065</v>
      </c>
      <c r="C59" s="3">
        <f t="shared" si="5"/>
        <v>5.5688649821452788E-2</v>
      </c>
      <c r="D59" s="2">
        <f t="shared" si="2"/>
        <v>3696</v>
      </c>
      <c r="E59" s="2">
        <f>Tabella2[[#This Row],[Guariti]]</f>
        <v>12384</v>
      </c>
      <c r="F59" s="3">
        <f t="shared" si="12"/>
        <v>0.13095890410958905</v>
      </c>
      <c r="G59" s="2">
        <f>Tabella3[[#This Row],[Tot Guariti]]-E58</f>
        <v>1434</v>
      </c>
      <c r="H59" s="2">
        <f>Tabella2[[#This Row],[Deceduti]]</f>
        <v>10023</v>
      </c>
      <c r="I59" s="3">
        <f t="shared" si="7"/>
        <v>9.7328662141449529E-2</v>
      </c>
      <c r="J59" s="2">
        <f t="shared" si="3"/>
        <v>889</v>
      </c>
      <c r="K59" s="2">
        <f t="shared" si="0"/>
        <v>92472</v>
      </c>
      <c r="L59" s="4">
        <f t="shared" si="6"/>
        <v>6.962164413033671E-2</v>
      </c>
      <c r="M59" s="13">
        <f t="shared" si="4"/>
        <v>6019</v>
      </c>
      <c r="N59" s="2">
        <f>'Dati GitHub protezione civile'!C35</f>
        <v>26676</v>
      </c>
      <c r="O59" s="2">
        <f>'Dati GitHub protezione civile'!D35</f>
        <v>3856</v>
      </c>
      <c r="P59" s="3">
        <f>Tabella3[[#This Row],[In terapia intensiva]]/Tabella3[[#This Row],[Tot. Positivi]]</f>
        <v>5.5034610718618426E-2</v>
      </c>
      <c r="Q59" s="2">
        <f t="shared" si="13"/>
        <v>30532</v>
      </c>
      <c r="R59" s="3">
        <f t="shared" si="8"/>
        <v>0.43576678798258761</v>
      </c>
      <c r="S59" s="2">
        <f>'Dati GitHub protezione civile'!F35</f>
        <v>39533</v>
      </c>
      <c r="T59" s="3">
        <f t="shared" si="9"/>
        <v>0.56423321201741239</v>
      </c>
      <c r="U59" s="3">
        <f t="shared" si="10"/>
        <v>0.10838956657150273</v>
      </c>
      <c r="V59" s="3">
        <f t="shared" si="11"/>
        <v>0.17675016056518947</v>
      </c>
      <c r="W59" s="2">
        <f>'Dati GitHub protezione civile'!M35</f>
        <v>429526</v>
      </c>
      <c r="X59" s="3">
        <f t="shared" si="14"/>
        <v>0.16312167365887048</v>
      </c>
      <c r="Y59" s="14">
        <v>60483973</v>
      </c>
      <c r="Z59" s="4">
        <f t="shared" si="1"/>
        <v>1.1584060458462277E-3</v>
      </c>
    </row>
    <row r="60" spans="1:26" x14ac:dyDescent="0.3">
      <c r="A60" s="12">
        <v>43919</v>
      </c>
      <c r="B60" s="2">
        <f>Tabella2[[#This Row],[Totale positivi]]</f>
        <v>73910</v>
      </c>
      <c r="C60" s="3">
        <f t="shared" si="5"/>
        <v>5.4877613644472988E-2</v>
      </c>
      <c r="D60" s="2">
        <f t="shared" si="2"/>
        <v>3845</v>
      </c>
      <c r="E60" s="2">
        <f>Tabella2[[#This Row],[Guariti]]</f>
        <v>13030</v>
      </c>
      <c r="F60" s="3">
        <f t="shared" si="12"/>
        <v>5.2164082687338499E-2</v>
      </c>
      <c r="G60" s="2">
        <f>Tabella3[[#This Row],[Tot Guariti]]-E59</f>
        <v>646</v>
      </c>
      <c r="H60" s="2">
        <f>Tabella2[[#This Row],[Deceduti]]</f>
        <v>10779</v>
      </c>
      <c r="I60" s="3">
        <f t="shared" si="7"/>
        <v>7.5426519006285539E-2</v>
      </c>
      <c r="J60" s="2">
        <f t="shared" si="3"/>
        <v>756</v>
      </c>
      <c r="K60" s="2">
        <f t="shared" si="0"/>
        <v>97719</v>
      </c>
      <c r="L60" s="4">
        <f t="shared" si="6"/>
        <v>5.6741500129769008E-2</v>
      </c>
      <c r="M60" s="13">
        <f t="shared" si="4"/>
        <v>5247</v>
      </c>
      <c r="N60" s="2">
        <f>'Dati GitHub protezione civile'!C36</f>
        <v>27386</v>
      </c>
      <c r="O60" s="2">
        <f>'Dati GitHub protezione civile'!D36</f>
        <v>3906</v>
      </c>
      <c r="P60" s="3">
        <f>Tabella3[[#This Row],[In terapia intensiva]]/Tabella3[[#This Row],[Tot. Positivi]]</f>
        <v>5.2848058449465565E-2</v>
      </c>
      <c r="Q60" s="2">
        <f t="shared" si="13"/>
        <v>31292</v>
      </c>
      <c r="R60" s="3">
        <f t="shared" si="8"/>
        <v>0.42337978622649169</v>
      </c>
      <c r="S60" s="2">
        <f>'Dati GitHub protezione civile'!F36</f>
        <v>42588</v>
      </c>
      <c r="T60" s="3">
        <f t="shared" si="9"/>
        <v>0.57621431470707618</v>
      </c>
      <c r="U60" s="3">
        <f t="shared" si="10"/>
        <v>0.11030608172412734</v>
      </c>
      <c r="V60" s="3">
        <f t="shared" si="11"/>
        <v>0.17629549452036261</v>
      </c>
      <c r="W60" s="2">
        <f>'Dati GitHub protezione civile'!M36</f>
        <v>454030</v>
      </c>
      <c r="X60" s="3">
        <f t="shared" si="14"/>
        <v>0.16278660000440501</v>
      </c>
      <c r="Y60" s="14">
        <v>60483973</v>
      </c>
      <c r="Z60" s="4">
        <f t="shared" si="1"/>
        <v>1.2219766052735987E-3</v>
      </c>
    </row>
    <row r="61" spans="1:26" x14ac:dyDescent="0.3">
      <c r="A61" s="12">
        <v>43920</v>
      </c>
      <c r="B61" s="2">
        <f>Tabella2[[#This Row],[Totale positivi]]</f>
        <v>75528</v>
      </c>
      <c r="C61" s="3">
        <f t="shared" si="5"/>
        <v>2.1891489649573805E-2</v>
      </c>
      <c r="D61" s="2">
        <f t="shared" si="2"/>
        <v>1618</v>
      </c>
      <c r="E61" s="2">
        <f>Tabella2[[#This Row],[Guariti]]</f>
        <v>14620</v>
      </c>
      <c r="F61" s="3">
        <f t="shared" si="12"/>
        <v>0.12202609363008442</v>
      </c>
      <c r="G61" s="2">
        <f>Tabella3[[#This Row],[Tot Guariti]]-E60</f>
        <v>1590</v>
      </c>
      <c r="H61" s="2">
        <f>Tabella2[[#This Row],[Deceduti]]</f>
        <v>11591</v>
      </c>
      <c r="I61" s="3">
        <f t="shared" si="7"/>
        <v>7.5331663419612213E-2</v>
      </c>
      <c r="J61" s="2">
        <f t="shared" si="3"/>
        <v>812</v>
      </c>
      <c r="K61" s="2">
        <f t="shared" si="0"/>
        <v>101739</v>
      </c>
      <c r="L61" s="4">
        <f t="shared" si="6"/>
        <v>4.1138366131458569E-2</v>
      </c>
      <c r="M61" s="13">
        <f t="shared" si="4"/>
        <v>4020</v>
      </c>
      <c r="N61" s="2">
        <f>'Dati GitHub protezione civile'!C37</f>
        <v>27795</v>
      </c>
      <c r="O61" s="2">
        <f>'Dati GitHub protezione civile'!D37</f>
        <v>3981</v>
      </c>
      <c r="P61" s="3">
        <f>Tabella3[[#This Row],[In terapia intensiva]]/Tabella3[[#This Row],[Tot. Positivi]]</f>
        <v>5.2708929138862409E-2</v>
      </c>
      <c r="Q61" s="2">
        <f t="shared" si="13"/>
        <v>31776</v>
      </c>
      <c r="R61" s="3">
        <f t="shared" si="8"/>
        <v>0.42071814426437876</v>
      </c>
      <c r="S61" s="2">
        <f>'Dati GitHub protezione civile'!F37</f>
        <v>43752</v>
      </c>
      <c r="T61" s="3">
        <f t="shared" si="9"/>
        <v>0.57928185573562119</v>
      </c>
      <c r="U61" s="3">
        <f t="shared" si="10"/>
        <v>0.11392877854116908</v>
      </c>
      <c r="V61" s="3">
        <f t="shared" si="11"/>
        <v>0.19357059633513399</v>
      </c>
      <c r="W61" s="2">
        <f>'Dati GitHub protezione civile'!M37</f>
        <v>477359</v>
      </c>
      <c r="X61" s="3">
        <f t="shared" si="14"/>
        <v>0.15822054261048812</v>
      </c>
      <c r="Y61" s="14">
        <v>60483973</v>
      </c>
      <c r="Z61" s="4">
        <f t="shared" si="1"/>
        <v>1.248727493479967E-3</v>
      </c>
    </row>
    <row r="62" spans="1:26" x14ac:dyDescent="0.3">
      <c r="A62" s="12">
        <v>43921</v>
      </c>
      <c r="B62" s="2">
        <f>Tabella2[[#This Row],[Totale positivi]]</f>
        <v>77635</v>
      </c>
      <c r="C62" s="3">
        <f t="shared" si="5"/>
        <v>2.7896938883592841E-2</v>
      </c>
      <c r="D62" s="2">
        <f t="shared" si="2"/>
        <v>2107</v>
      </c>
      <c r="E62" s="2">
        <f>Tabella2[[#This Row],[Guariti]]</f>
        <v>15729</v>
      </c>
      <c r="F62" s="3">
        <f t="shared" si="12"/>
        <v>7.5854993160054715E-2</v>
      </c>
      <c r="G62" s="2">
        <f>Tabella3[[#This Row],[Tot Guariti]]-E61</f>
        <v>1109</v>
      </c>
      <c r="H62" s="2">
        <f>Tabella2[[#This Row],[Deceduti]]</f>
        <v>12428</v>
      </c>
      <c r="I62" s="3">
        <f t="shared" si="7"/>
        <v>7.2211198343542407E-2</v>
      </c>
      <c r="J62" s="2">
        <f t="shared" si="3"/>
        <v>837</v>
      </c>
      <c r="K62" s="2">
        <f t="shared" si="0"/>
        <v>105792</v>
      </c>
      <c r="L62" s="4">
        <f t="shared" si="6"/>
        <v>3.9837230560552002E-2</v>
      </c>
      <c r="M62" s="13">
        <f t="shared" si="4"/>
        <v>4053</v>
      </c>
      <c r="N62" s="2">
        <f>'Dati GitHub protezione civile'!C38</f>
        <v>28192</v>
      </c>
      <c r="O62" s="2">
        <f>'Dati GitHub protezione civile'!D38</f>
        <v>4023</v>
      </c>
      <c r="P62" s="3">
        <f>Tabella3[[#This Row],[In terapia intensiva]]/Tabella3[[#This Row],[Tot. Positivi]]</f>
        <v>5.1819411347974499E-2</v>
      </c>
      <c r="Q62" s="2">
        <f t="shared" si="13"/>
        <v>32215</v>
      </c>
      <c r="R62" s="3">
        <f t="shared" si="8"/>
        <v>0.41495459522122752</v>
      </c>
      <c r="S62" s="2">
        <f>'Dati GitHub protezione civile'!F38</f>
        <v>45420</v>
      </c>
      <c r="T62" s="3">
        <f t="shared" si="9"/>
        <v>0.58504540477877243</v>
      </c>
      <c r="U62" s="3">
        <f t="shared" si="10"/>
        <v>0.11747580157289776</v>
      </c>
      <c r="V62" s="3">
        <f t="shared" si="11"/>
        <v>0.20260191923745732</v>
      </c>
      <c r="W62" s="2">
        <f>'Dati GitHub protezione civile'!M38</f>
        <v>506968</v>
      </c>
      <c r="X62" s="3">
        <f t="shared" si="14"/>
        <v>0.15313589812374745</v>
      </c>
      <c r="Y62" s="14">
        <v>60483973</v>
      </c>
      <c r="Z62" s="4">
        <f t="shared" si="1"/>
        <v>1.2835631680478397E-3</v>
      </c>
    </row>
    <row r="63" spans="1:26" x14ac:dyDescent="0.3">
      <c r="A63" s="12">
        <v>43922</v>
      </c>
      <c r="B63" s="2">
        <f>Tabella2[[#This Row],[Totale positivi]]</f>
        <v>80572</v>
      </c>
      <c r="C63" s="3">
        <f t="shared" si="5"/>
        <v>3.7830875249565271E-2</v>
      </c>
      <c r="D63" s="2">
        <f t="shared" si="2"/>
        <v>2937</v>
      </c>
      <c r="E63" s="2">
        <f>Tabella2[[#This Row],[Guariti]]</f>
        <v>16847</v>
      </c>
      <c r="F63" s="3">
        <f t="shared" si="12"/>
        <v>7.1078898849259331E-2</v>
      </c>
      <c r="G63" s="2">
        <f>Tabella3[[#This Row],[Tot Guariti]]-E62</f>
        <v>1118</v>
      </c>
      <c r="H63" s="2">
        <f>Tabella2[[#This Row],[Deceduti]]</f>
        <v>13155</v>
      </c>
      <c r="I63" s="3">
        <f t="shared" si="7"/>
        <v>5.8496942388155775E-2</v>
      </c>
      <c r="J63" s="2">
        <f t="shared" si="3"/>
        <v>727</v>
      </c>
      <c r="K63" s="2">
        <f t="shared" si="0"/>
        <v>110574</v>
      </c>
      <c r="L63" s="4">
        <f t="shared" si="6"/>
        <v>4.5201905626134305E-2</v>
      </c>
      <c r="M63" s="13">
        <f t="shared" si="4"/>
        <v>4782</v>
      </c>
      <c r="N63" s="2">
        <f>'Dati GitHub protezione civile'!C39</f>
        <v>28403</v>
      </c>
      <c r="O63" s="2">
        <f>'Dati GitHub protezione civile'!D39</f>
        <v>4035</v>
      </c>
      <c r="P63" s="3">
        <f>Tabella3[[#This Row],[In terapia intensiva]]/Tabella3[[#This Row],[Tot. Positivi]]</f>
        <v>5.0079432060765525E-2</v>
      </c>
      <c r="Q63" s="2">
        <f t="shared" si="13"/>
        <v>32438</v>
      </c>
      <c r="R63" s="3">
        <f t="shared" si="8"/>
        <v>0.40259643548627316</v>
      </c>
      <c r="S63" s="2">
        <f>'Dati GitHub protezione civile'!F39</f>
        <v>48134</v>
      </c>
      <c r="T63" s="3">
        <f t="shared" si="9"/>
        <v>0.59740356451372689</v>
      </c>
      <c r="U63" s="3">
        <f t="shared" si="10"/>
        <v>0.11897010147050843</v>
      </c>
      <c r="V63" s="3">
        <f t="shared" si="11"/>
        <v>0.20909248870575387</v>
      </c>
      <c r="W63" s="2">
        <f>'Dati GitHub protezione civile'!M39</f>
        <v>541423</v>
      </c>
      <c r="X63" s="3">
        <f t="shared" si="14"/>
        <v>0.14881525166090098</v>
      </c>
      <c r="Y63" s="14">
        <v>60483973</v>
      </c>
      <c r="Z63" s="4">
        <f t="shared" si="1"/>
        <v>1.3321214861331944E-3</v>
      </c>
    </row>
    <row r="64" spans="1:26" x14ac:dyDescent="0.3">
      <c r="A64" s="12">
        <v>43923</v>
      </c>
      <c r="B64" s="2">
        <f>Tabella2[[#This Row],[Totale positivi]]</f>
        <v>83049</v>
      </c>
      <c r="C64" s="3">
        <f t="shared" si="5"/>
        <v>3.0742689768157673E-2</v>
      </c>
      <c r="D64" s="2">
        <f t="shared" si="2"/>
        <v>2477</v>
      </c>
      <c r="E64" s="2">
        <f>Tabella2[[#This Row],[Guariti]]</f>
        <v>18278</v>
      </c>
      <c r="F64" s="3">
        <f t="shared" si="12"/>
        <v>8.4940939039591615E-2</v>
      </c>
      <c r="G64" s="2">
        <f>Tabella3[[#This Row],[Tot Guariti]]-E63</f>
        <v>1431</v>
      </c>
      <c r="H64" s="2">
        <f>Tabella2[[#This Row],[Deceduti]]</f>
        <v>13915</v>
      </c>
      <c r="I64" s="3">
        <f t="shared" si="7"/>
        <v>5.7772709996199163E-2</v>
      </c>
      <c r="J64" s="2">
        <f t="shared" si="3"/>
        <v>760</v>
      </c>
      <c r="K64" s="2">
        <f t="shared" si="0"/>
        <v>115242</v>
      </c>
      <c r="L64" s="4">
        <f t="shared" si="6"/>
        <v>4.2216072494438116E-2</v>
      </c>
      <c r="M64" s="13">
        <f t="shared" si="4"/>
        <v>4668</v>
      </c>
      <c r="N64" s="2">
        <f>'Dati GitHub protezione civile'!C40</f>
        <v>28540</v>
      </c>
      <c r="O64" s="2">
        <f>'Dati GitHub protezione civile'!D40</f>
        <v>4053</v>
      </c>
      <c r="P64" s="3">
        <f>Tabella3[[#This Row],[In terapia intensiva]]/Tabella3[[#This Row],[Tot. Positivi]]</f>
        <v>4.8802514178376624E-2</v>
      </c>
      <c r="Q64" s="2">
        <f t="shared" si="13"/>
        <v>32593</v>
      </c>
      <c r="R64" s="3">
        <f t="shared" si="8"/>
        <v>0.39245505665330105</v>
      </c>
      <c r="S64" s="2">
        <f>'Dati GitHub protezione civile'!F40</f>
        <v>50456</v>
      </c>
      <c r="T64" s="3">
        <f t="shared" si="9"/>
        <v>0.60754494334669895</v>
      </c>
      <c r="U64" s="3">
        <f t="shared" si="10"/>
        <v>0.12074590860970827</v>
      </c>
      <c r="V64" s="3">
        <f t="shared" si="11"/>
        <v>0.22008693662777395</v>
      </c>
      <c r="W64" s="2">
        <f>'Dati GitHub protezione civile'!M40</f>
        <v>581232</v>
      </c>
      <c r="X64" s="3">
        <f t="shared" si="14"/>
        <v>0.14288442480799404</v>
      </c>
      <c r="Y64" s="14">
        <v>60483973</v>
      </c>
      <c r="Z64" s="4">
        <f t="shared" si="1"/>
        <v>1.3730744837148843E-3</v>
      </c>
    </row>
    <row r="65" spans="1:26" x14ac:dyDescent="0.3">
      <c r="A65" s="12">
        <v>43924</v>
      </c>
      <c r="B65" s="2">
        <f>Tabella2[[#This Row],[Totale positivi]]</f>
        <v>85388</v>
      </c>
      <c r="C65" s="3">
        <f t="shared" si="5"/>
        <v>2.8164095895194405E-2</v>
      </c>
      <c r="D65" s="2">
        <f t="shared" si="2"/>
        <v>2339</v>
      </c>
      <c r="E65" s="2">
        <f>Tabella2[[#This Row],[Guariti]]</f>
        <v>19758</v>
      </c>
      <c r="F65" s="3">
        <f t="shared" si="12"/>
        <v>8.0971659919028341E-2</v>
      </c>
      <c r="G65" s="2">
        <f>Tabella3[[#This Row],[Tot Guariti]]-E64</f>
        <v>1480</v>
      </c>
      <c r="H65" s="2">
        <f>Tabella2[[#This Row],[Deceduti]]</f>
        <v>14681</v>
      </c>
      <c r="I65" s="3">
        <f t="shared" si="7"/>
        <v>5.5048508803449518E-2</v>
      </c>
      <c r="J65" s="2">
        <f t="shared" si="3"/>
        <v>766</v>
      </c>
      <c r="K65" s="2">
        <f t="shared" si="0"/>
        <v>119827</v>
      </c>
      <c r="L65" s="4">
        <f t="shared" si="6"/>
        <v>3.9785841967338295E-2</v>
      </c>
      <c r="M65" s="13">
        <f t="shared" si="4"/>
        <v>4585</v>
      </c>
      <c r="N65" s="2">
        <f>'Dati GitHub protezione civile'!C41</f>
        <v>28741</v>
      </c>
      <c r="O65" s="2">
        <f>'Dati GitHub protezione civile'!D41</f>
        <v>4068</v>
      </c>
      <c r="P65" s="3">
        <f>Tabella3[[#This Row],[In terapia intensiva]]/Tabella3[[#This Row],[Tot. Positivi]]</f>
        <v>4.7641354757108727E-2</v>
      </c>
      <c r="Q65" s="2">
        <f t="shared" si="13"/>
        <v>32809</v>
      </c>
      <c r="R65" s="3">
        <f t="shared" si="8"/>
        <v>0.38423431863962149</v>
      </c>
      <c r="S65" s="2">
        <f>'Dati GitHub protezione civile'!F41</f>
        <v>52579</v>
      </c>
      <c r="T65" s="3">
        <f t="shared" si="9"/>
        <v>0.61576568136037846</v>
      </c>
      <c r="U65" s="3">
        <f t="shared" si="10"/>
        <v>0.1225182972118137</v>
      </c>
      <c r="V65" s="3">
        <f t="shared" si="11"/>
        <v>0.23139082775097203</v>
      </c>
      <c r="W65" s="2">
        <f>'Dati GitHub protezione civile'!M41</f>
        <v>619849</v>
      </c>
      <c r="X65" s="3">
        <f t="shared" si="14"/>
        <v>0.13775613092866165</v>
      </c>
      <c r="Y65" s="14">
        <v>60483973</v>
      </c>
      <c r="Z65" s="4">
        <f t="shared" si="1"/>
        <v>1.4117458851454748E-3</v>
      </c>
    </row>
    <row r="66" spans="1:26" x14ac:dyDescent="0.3">
      <c r="A66" s="12">
        <v>43925</v>
      </c>
      <c r="B66" s="2">
        <f>Tabella2[[#This Row],[Totale positivi]]</f>
        <v>88274</v>
      </c>
      <c r="C66" s="3">
        <f t="shared" si="5"/>
        <v>3.379866023328805E-2</v>
      </c>
      <c r="D66" s="2">
        <f t="shared" si="2"/>
        <v>2886</v>
      </c>
      <c r="E66" s="2">
        <f>Tabella2[[#This Row],[Guariti]]</f>
        <v>20996</v>
      </c>
      <c r="F66" s="3">
        <f t="shared" si="12"/>
        <v>6.2658163781759285E-2</v>
      </c>
      <c r="G66" s="2">
        <f>Tabella3[[#This Row],[Tot Guariti]]-E65</f>
        <v>1238</v>
      </c>
      <c r="H66" s="2">
        <f>Tabella2[[#This Row],[Deceduti]]</f>
        <v>15362</v>
      </c>
      <c r="I66" s="3">
        <f t="shared" si="7"/>
        <v>4.6386485934200666E-2</v>
      </c>
      <c r="J66" s="2">
        <f t="shared" si="3"/>
        <v>681</v>
      </c>
      <c r="K66" s="2">
        <f t="shared" si="0"/>
        <v>124632</v>
      </c>
      <c r="L66" s="4">
        <f t="shared" si="6"/>
        <v>4.0099476745641634E-2</v>
      </c>
      <c r="M66" s="13">
        <f t="shared" si="4"/>
        <v>4805</v>
      </c>
      <c r="N66" s="2">
        <f>'Dati GitHub protezione civile'!C42</f>
        <v>29010</v>
      </c>
      <c r="O66" s="2">
        <f>'Dati GitHub protezione civile'!D42</f>
        <v>3994</v>
      </c>
      <c r="P66" s="3">
        <f>Tabella3[[#This Row],[In terapia intensiva]]/Tabella3[[#This Row],[Tot. Positivi]]</f>
        <v>4.5245485646962867E-2</v>
      </c>
      <c r="Q66" s="2">
        <f t="shared" si="13"/>
        <v>33004</v>
      </c>
      <c r="R66" s="3">
        <f t="shared" si="8"/>
        <v>0.3738813240591794</v>
      </c>
      <c r="S66" s="2">
        <f>'Dati GitHub protezione civile'!F42</f>
        <v>55270</v>
      </c>
      <c r="T66" s="3">
        <f t="shared" si="9"/>
        <v>0.6261186759408206</v>
      </c>
      <c r="U66" s="3">
        <f t="shared" si="10"/>
        <v>0.12325887412542526</v>
      </c>
      <c r="V66" s="3">
        <f t="shared" si="11"/>
        <v>0.23785032965539116</v>
      </c>
      <c r="W66" s="2">
        <f>'Dati GitHub protezione civile'!M42</f>
        <v>657224</v>
      </c>
      <c r="X66" s="3">
        <f t="shared" si="14"/>
        <v>0.13431341521307805</v>
      </c>
      <c r="Y66" s="14">
        <v>60483973</v>
      </c>
      <c r="Z66" s="4">
        <f t="shared" si="1"/>
        <v>1.4594610046532491E-3</v>
      </c>
    </row>
    <row r="67" spans="1:26" x14ac:dyDescent="0.3">
      <c r="A67" s="12">
        <v>43926</v>
      </c>
      <c r="B67" s="2">
        <f>Tabella2[[#This Row],[Totale positivi]]</f>
        <v>91246</v>
      </c>
      <c r="C67" s="3">
        <f t="shared" si="5"/>
        <v>3.3667897682216737E-2</v>
      </c>
      <c r="D67" s="2">
        <f t="shared" si="2"/>
        <v>2972</v>
      </c>
      <c r="E67" s="2">
        <f>Tabella2[[#This Row],[Guariti]]</f>
        <v>21815</v>
      </c>
      <c r="F67" s="3">
        <f t="shared" si="12"/>
        <v>3.9007429986664129E-2</v>
      </c>
      <c r="G67" s="2">
        <f>Tabella3[[#This Row],[Tot Guariti]]-E66</f>
        <v>819</v>
      </c>
      <c r="H67" s="2">
        <f>Tabella2[[#This Row],[Deceduti]]</f>
        <v>15887</v>
      </c>
      <c r="I67" s="3">
        <f t="shared" si="7"/>
        <v>3.4175237599270929E-2</v>
      </c>
      <c r="J67" s="2">
        <f t="shared" si="3"/>
        <v>525</v>
      </c>
      <c r="K67" s="2">
        <f t="shared" ref="K67" si="15">B67+E67+H67</f>
        <v>128948</v>
      </c>
      <c r="L67" s="4">
        <f t="shared" si="6"/>
        <v>3.4629950574491301E-2</v>
      </c>
      <c r="M67" s="13">
        <f t="shared" si="4"/>
        <v>4316</v>
      </c>
      <c r="N67" s="2">
        <f>'Dati GitHub protezione civile'!C43</f>
        <v>28949</v>
      </c>
      <c r="O67" s="2">
        <f>'Dati GitHub protezione civile'!D43</f>
        <v>3977</v>
      </c>
      <c r="P67" s="3">
        <f>Tabella3[[#This Row],[In terapia intensiva]]/Tabella3[[#This Row],[Tot. Positivi]]</f>
        <v>4.3585472239879006E-2</v>
      </c>
      <c r="Q67" s="2">
        <f t="shared" si="13"/>
        <v>32926</v>
      </c>
      <c r="R67" s="3">
        <f t="shared" si="8"/>
        <v>0.36084869473730358</v>
      </c>
      <c r="S67" s="2">
        <f>'Dati GitHub protezione civile'!F43</f>
        <v>58320</v>
      </c>
      <c r="T67" s="3">
        <f t="shared" si="9"/>
        <v>0.63915130526269648</v>
      </c>
      <c r="U67" s="3">
        <f t="shared" si="10"/>
        <v>0.12320470267084406</v>
      </c>
      <c r="V67" s="3">
        <f t="shared" si="11"/>
        <v>0.23907897332485809</v>
      </c>
      <c r="W67" s="2">
        <f>'Dati GitHub protezione civile'!M43</f>
        <v>691461</v>
      </c>
      <c r="X67" s="3">
        <f t="shared" si="14"/>
        <v>0.13196116628414328</v>
      </c>
      <c r="Y67" s="14">
        <v>60483973</v>
      </c>
      <c r="Z67" s="4">
        <f t="shared" ref="Z67" si="16">B67/Y67</f>
        <v>1.5085979884291E-3</v>
      </c>
    </row>
    <row r="68" spans="1:26" x14ac:dyDescent="0.3">
      <c r="A68" s="12">
        <v>43927</v>
      </c>
      <c r="B68" s="2">
        <f>Tabella2[[#This Row],[Totale positivi]]</f>
        <v>93187</v>
      </c>
      <c r="C68" s="3">
        <f>(B68-B67)/B67</f>
        <v>2.1272165355193651E-2</v>
      </c>
      <c r="D68" s="2">
        <f>B68-B67</f>
        <v>1941</v>
      </c>
      <c r="E68" s="2">
        <f>Tabella2[[#This Row],[Guariti]]</f>
        <v>22837</v>
      </c>
      <c r="F68" s="3">
        <f>(E68-E67)/E67</f>
        <v>4.6848498739399495E-2</v>
      </c>
      <c r="G68" s="2">
        <f>Tabella3[[#This Row],[Tot Guariti]]-E67</f>
        <v>1022</v>
      </c>
      <c r="H68" s="2">
        <f>Tabella2[[#This Row],[Deceduti]]</f>
        <v>16523</v>
      </c>
      <c r="I68" s="3">
        <f>(H68-H67)/H67</f>
        <v>4.0032731163844655E-2</v>
      </c>
      <c r="J68" s="2">
        <f>H68-H67</f>
        <v>636</v>
      </c>
      <c r="K68" s="2">
        <f>B68+E68+H68</f>
        <v>132547</v>
      </c>
      <c r="L68" s="4">
        <f>(K68-K67)/K67</f>
        <v>2.7910475540527963E-2</v>
      </c>
      <c r="M68" s="13">
        <f>K68-K67</f>
        <v>3599</v>
      </c>
      <c r="N68" s="2">
        <f>'Dati GitHub protezione civile'!C44</f>
        <v>28976</v>
      </c>
      <c r="O68" s="2">
        <f>'Dati GitHub protezione civile'!D44</f>
        <v>3898</v>
      </c>
      <c r="P68" s="3">
        <f>Tabella3[[#This Row],[In terapia intensiva]]/Tabella3[[#This Row],[Tot. Positivi]]</f>
        <v>4.1829868973140033E-2</v>
      </c>
      <c r="Q68" s="2">
        <f>SUM(N68:O68)</f>
        <v>32874</v>
      </c>
      <c r="R68" s="3">
        <f>Q68/B68</f>
        <v>0.35277452863596853</v>
      </c>
      <c r="S68" s="2">
        <f>'Dati GitHub protezione civile'!F44</f>
        <v>60313</v>
      </c>
      <c r="T68" s="3">
        <f>S68/B68</f>
        <v>0.64722547136403141</v>
      </c>
      <c r="U68" s="3">
        <f>H68/K68</f>
        <v>0.12465766860057187</v>
      </c>
      <c r="V68" s="3">
        <f>E68/B68</f>
        <v>0.24506637191882988</v>
      </c>
      <c r="W68" s="2">
        <f>'Dati GitHub protezione civile'!M44</f>
        <v>721732</v>
      </c>
      <c r="X68" s="3">
        <f>B68/W68</f>
        <v>0.12911579367410617</v>
      </c>
      <c r="Y68" s="14">
        <v>60483973</v>
      </c>
      <c r="Z68" s="4">
        <f>B68/Y68</f>
        <v>1.5406891342934763E-3</v>
      </c>
    </row>
    <row r="69" spans="1:26" x14ac:dyDescent="0.3">
      <c r="A69" s="12">
        <v>43928</v>
      </c>
      <c r="B69" s="2">
        <f>Tabella2[[#This Row],[Totale positivi]]</f>
        <v>94067</v>
      </c>
      <c r="C69" s="3">
        <f t="shared" ref="C69:C70" si="17">(B69-B68)/B68</f>
        <v>9.443377295116271E-3</v>
      </c>
      <c r="D69" s="2">
        <f t="shared" ref="D69:D70" si="18">B69-B68</f>
        <v>880</v>
      </c>
      <c r="E69" s="2">
        <f>Tabella2[[#This Row],[Guariti]]</f>
        <v>24392</v>
      </c>
      <c r="F69" s="3">
        <f t="shared" ref="F69:F70" si="19">(E69-E68)/E68</f>
        <v>6.8091255418837857E-2</v>
      </c>
      <c r="G69" s="2">
        <f>Tabella3[[#This Row],[Tot Guariti]]-E68</f>
        <v>1555</v>
      </c>
      <c r="H69" s="2">
        <f>Tabella2[[#This Row],[Deceduti]]</f>
        <v>17127</v>
      </c>
      <c r="I69" s="3">
        <f t="shared" ref="I69:I70" si="20">(H69-H68)/H68</f>
        <v>3.6555105005144348E-2</v>
      </c>
      <c r="J69" s="2">
        <f t="shared" ref="J69:J70" si="21">H69-H68</f>
        <v>604</v>
      </c>
      <c r="K69" s="2">
        <f t="shared" ref="K69:K70" si="22">B69+E69+H69</f>
        <v>135586</v>
      </c>
      <c r="L69" s="4">
        <f t="shared" ref="L69:L70" si="23">(K69-K68)/K68</f>
        <v>2.2927716206326814E-2</v>
      </c>
      <c r="M69" s="13">
        <f t="shared" ref="M69:M70" si="24">K69-K68</f>
        <v>3039</v>
      </c>
      <c r="N69" s="2">
        <f>'Dati GitHub protezione civile'!C45</f>
        <v>28718</v>
      </c>
      <c r="O69" s="2">
        <f>'Dati GitHub protezione civile'!D45</f>
        <v>3792</v>
      </c>
      <c r="P69" s="3">
        <f>Tabella3[[#This Row],[In terapia intensiva]]/Tabella3[[#This Row],[Tot. Positivi]]</f>
        <v>4.0311692729650142E-2</v>
      </c>
      <c r="Q69" s="2">
        <f t="shared" ref="Q69:Q70" si="25">SUM(N69:O69)</f>
        <v>32510</v>
      </c>
      <c r="R69" s="3">
        <f t="shared" ref="R69:R70" si="26">Q69/B69</f>
        <v>0.34560472854454805</v>
      </c>
      <c r="S69" s="2">
        <f>'Dati GitHub protezione civile'!F45</f>
        <v>61557</v>
      </c>
      <c r="T69" s="3">
        <f t="shared" ref="T69:T70" si="27">S69/B69</f>
        <v>0.65439527145545195</v>
      </c>
      <c r="U69" s="3">
        <f t="shared" ref="U69:U70" si="28">H69/B69</f>
        <v>0.1820723526847885</v>
      </c>
      <c r="V69" s="3">
        <f t="shared" ref="V69:V70" si="29">E69/B69</f>
        <v>0.25930453825464828</v>
      </c>
      <c r="W69" s="2">
        <f>'Dati GitHub protezione civile'!M45</f>
        <v>755445</v>
      </c>
      <c r="X69" s="3">
        <f t="shared" ref="X69:X70" si="30">B69/W69</f>
        <v>0.12451866118645302</v>
      </c>
      <c r="Y69" s="14">
        <v>60483973</v>
      </c>
      <c r="Z69" s="4">
        <f t="shared" ref="Z69:Z70" si="31">B69/Y69</f>
        <v>1.5552384430830958E-3</v>
      </c>
    </row>
    <row r="70" spans="1:26" x14ac:dyDescent="0.3">
      <c r="A70" s="12">
        <v>43929</v>
      </c>
      <c r="B70" s="2">
        <f>Tabella2[[#This Row],[Totale positivi]]</f>
        <v>95262</v>
      </c>
      <c r="C70" s="3">
        <f t="shared" si="17"/>
        <v>1.2703711184581202E-2</v>
      </c>
      <c r="D70" s="2">
        <f t="shared" si="18"/>
        <v>1195</v>
      </c>
      <c r="E70" s="2">
        <f>Tabella2[[#This Row],[Guariti]]</f>
        <v>26491</v>
      </c>
      <c r="F70" s="3">
        <f t="shared" si="19"/>
        <v>8.6052804198097743E-2</v>
      </c>
      <c r="G70" s="2">
        <f>Tabella3[[#This Row],[Tot Guariti]]-E69</f>
        <v>2099</v>
      </c>
      <c r="H70" s="2">
        <f>Tabella2[[#This Row],[Deceduti]]</f>
        <v>17669</v>
      </c>
      <c r="I70" s="3">
        <f t="shared" si="20"/>
        <v>3.1645939160390026E-2</v>
      </c>
      <c r="J70" s="2">
        <f t="shared" si="21"/>
        <v>542</v>
      </c>
      <c r="K70" s="2">
        <f t="shared" si="22"/>
        <v>139422</v>
      </c>
      <c r="L70" s="4">
        <f t="shared" si="23"/>
        <v>2.8292006549348752E-2</v>
      </c>
      <c r="M70" s="13">
        <f t="shared" si="24"/>
        <v>3836</v>
      </c>
      <c r="N70" s="2">
        <f>'Dati GitHub protezione civile'!C46</f>
        <v>28485</v>
      </c>
      <c r="O70" s="2">
        <f>'Dati GitHub protezione civile'!D46</f>
        <v>3693</v>
      </c>
      <c r="P70" s="3">
        <f>Tabella3[[#This Row],[In terapia intensiva]]/Tabella3[[#This Row],[Tot. Positivi]]</f>
        <v>3.876676954084525E-2</v>
      </c>
      <c r="Q70" s="2">
        <f t="shared" si="25"/>
        <v>32178</v>
      </c>
      <c r="R70" s="3">
        <f t="shared" si="26"/>
        <v>0.33778421616174342</v>
      </c>
      <c r="S70" s="2">
        <f>'Dati GitHub protezione civile'!F46</f>
        <v>63084</v>
      </c>
      <c r="T70" s="3">
        <f t="shared" si="27"/>
        <v>0.66221578383825663</v>
      </c>
      <c r="U70" s="3">
        <f t="shared" si="28"/>
        <v>0.18547794503579601</v>
      </c>
      <c r="V70" s="3">
        <f t="shared" si="29"/>
        <v>0.27808570048917719</v>
      </c>
      <c r="W70" s="2">
        <f>'Dati GitHub protezione civile'!M46</f>
        <v>807125</v>
      </c>
      <c r="X70" s="3">
        <f t="shared" si="30"/>
        <v>0.11802632801610655</v>
      </c>
      <c r="Y70" s="14">
        <v>60483973</v>
      </c>
      <c r="Z70" s="4">
        <f t="shared" si="31"/>
        <v>1.574995743087181E-3</v>
      </c>
    </row>
    <row r="71" spans="1:26" x14ac:dyDescent="0.3">
      <c r="A71" s="12">
        <v>43930</v>
      </c>
      <c r="B71" s="2">
        <f>Tabella2[[#This Row],[Totale positivi]]</f>
        <v>96877</v>
      </c>
      <c r="C71" s="3">
        <f t="shared" ref="C71" si="32">(B71-B70)/B70</f>
        <v>1.695324473557137E-2</v>
      </c>
      <c r="D71" s="2">
        <f t="shared" ref="D71" si="33">B71-B70</f>
        <v>1615</v>
      </c>
      <c r="E71" s="2">
        <f>Tabella2[[#This Row],[Guariti]]</f>
        <v>28470</v>
      </c>
      <c r="F71" s="3">
        <f t="shared" ref="F71" si="34">(E71-E70)/E70</f>
        <v>7.4704616662262649E-2</v>
      </c>
      <c r="G71" s="2">
        <f>Tabella3[[#This Row],[Tot Guariti]]-E70</f>
        <v>1979</v>
      </c>
      <c r="H71" s="2">
        <f>Tabella2[[#This Row],[Deceduti]]</f>
        <v>18279</v>
      </c>
      <c r="I71" s="3">
        <f t="shared" ref="I71" si="35">(H71-H70)/H70</f>
        <v>3.4523742147263566E-2</v>
      </c>
      <c r="J71" s="2">
        <f t="shared" ref="J71" si="36">H71-H70</f>
        <v>610</v>
      </c>
      <c r="K71" s="2">
        <f t="shared" ref="K71" si="37">B71+E71+H71</f>
        <v>143626</v>
      </c>
      <c r="L71" s="4">
        <f t="shared" ref="L71" si="38">(K71-K70)/K70</f>
        <v>3.0153060492605185E-2</v>
      </c>
      <c r="M71" s="13">
        <f t="shared" ref="M71" si="39">K71-K70</f>
        <v>4204</v>
      </c>
      <c r="N71" s="2">
        <f>'Dati GitHub protezione civile'!C47</f>
        <v>28399</v>
      </c>
      <c r="O71" s="2">
        <f>'Dati GitHub protezione civile'!D47</f>
        <v>3605</v>
      </c>
      <c r="P71" s="3">
        <f>Tabella3[[#This Row],[In terapia intensiva]]/Tabella3[[#This Row],[Tot. Positivi]]</f>
        <v>3.7212134975277929E-2</v>
      </c>
      <c r="Q71" s="2">
        <f t="shared" ref="Q71" si="40">SUM(N71:O71)</f>
        <v>32004</v>
      </c>
      <c r="R71" s="3">
        <f t="shared" ref="R71" si="41">Q71/B71</f>
        <v>0.33035705069314697</v>
      </c>
      <c r="S71" s="2">
        <f>'Dati GitHub protezione civile'!F47</f>
        <v>64873</v>
      </c>
      <c r="T71" s="3">
        <f t="shared" ref="T71" si="42">S71/B71</f>
        <v>0.66964294930685297</v>
      </c>
      <c r="U71" s="3">
        <f t="shared" ref="U71" si="43">H71/B71</f>
        <v>0.18868255623109717</v>
      </c>
      <c r="V71" s="3">
        <f t="shared" ref="V71" si="44">E71/B71</f>
        <v>0.29387780381308259</v>
      </c>
      <c r="W71" s="2">
        <f>'Dati GitHub protezione civile'!M47</f>
        <v>853369</v>
      </c>
      <c r="X71" s="3">
        <f t="shared" ref="X71" si="45">B71/W71</f>
        <v>0.11352298946879955</v>
      </c>
      <c r="Y71" s="14">
        <v>60483974</v>
      </c>
      <c r="Z71" s="4">
        <f t="shared" ref="Z71" si="46">B71/Y71</f>
        <v>1.6016970048958754E-3</v>
      </c>
    </row>
    <row r="72" spans="1:26" x14ac:dyDescent="0.3">
      <c r="A72" s="12">
        <v>43931</v>
      </c>
      <c r="B72" s="2">
        <f>Tabella2[[#This Row],[Totale positivi]]</f>
        <v>98273</v>
      </c>
      <c r="C72" s="3">
        <f t="shared" ref="C72" si="47">(B72-B71)/B71</f>
        <v>1.4410025083353118E-2</v>
      </c>
      <c r="D72" s="2">
        <f t="shared" ref="D72" si="48">B72-B71</f>
        <v>1396</v>
      </c>
      <c r="E72" s="2">
        <f>Tabella2[[#This Row],[Guariti]]</f>
        <v>30455</v>
      </c>
      <c r="F72" s="3">
        <f t="shared" ref="F72" si="49">(E72-E71)/E71</f>
        <v>6.9722514927994375E-2</v>
      </c>
      <c r="G72" s="2">
        <f>Tabella3[[#This Row],[Tot Guariti]]-E71</f>
        <v>1985</v>
      </c>
      <c r="H72" s="2">
        <f>Tabella2[[#This Row],[Deceduti]]</f>
        <v>18849</v>
      </c>
      <c r="I72" s="3">
        <f t="shared" ref="I72" si="50">(H72-H71)/H71</f>
        <v>3.1183325127195141E-2</v>
      </c>
      <c r="J72" s="2">
        <f t="shared" ref="J72" si="51">H72-H71</f>
        <v>570</v>
      </c>
      <c r="K72" s="2">
        <f t="shared" ref="K72" si="52">B72+E72+H72</f>
        <v>147577</v>
      </c>
      <c r="L72" s="4">
        <f t="shared" ref="L72" si="53">(K72-K71)/K71</f>
        <v>2.7508946848063719E-2</v>
      </c>
      <c r="M72" s="13">
        <f t="shared" ref="M72" si="54">K72-K71</f>
        <v>3951</v>
      </c>
      <c r="N72" s="2">
        <f>'Dati GitHub protezione civile'!C48</f>
        <v>28242</v>
      </c>
      <c r="O72" s="2">
        <f>'Dati GitHub protezione civile'!D48</f>
        <v>3497</v>
      </c>
      <c r="P72" s="3">
        <f>Tabella3[[#This Row],[In terapia intensiva]]/Tabella3[[#This Row],[Tot. Positivi]]</f>
        <v>3.5584545093769397E-2</v>
      </c>
      <c r="Q72" s="2">
        <f t="shared" ref="Q72" si="55">SUM(N72:O72)</f>
        <v>31739</v>
      </c>
      <c r="R72" s="3">
        <f t="shared" ref="R72" si="56">Q72/B72</f>
        <v>0.32296765133861793</v>
      </c>
      <c r="S72" s="2">
        <f>'Dati GitHub protezione civile'!F48</f>
        <v>66534</v>
      </c>
      <c r="T72" s="3">
        <f t="shared" ref="T72" si="57">S72/B72</f>
        <v>0.67703234866138207</v>
      </c>
      <c r="U72" s="3">
        <f t="shared" ref="U72" si="58">H72/B72</f>
        <v>0.19180242793035726</v>
      </c>
      <c r="V72" s="3">
        <f t="shared" ref="V72" si="59">E72/B72</f>
        <v>0.30990200767250414</v>
      </c>
      <c r="W72" s="2">
        <f>'Dati GitHub protezione civile'!M48</f>
        <v>906864</v>
      </c>
      <c r="X72" s="3">
        <f t="shared" ref="X72" si="60">B72/W72</f>
        <v>0.10836575274793134</v>
      </c>
      <c r="Y72" s="14">
        <v>60483975</v>
      </c>
      <c r="Z72" s="4">
        <f t="shared" ref="Z72" si="61">B72/Y72</f>
        <v>1.6247774720494147E-3</v>
      </c>
    </row>
    <row r="73" spans="1:26" x14ac:dyDescent="0.3">
      <c r="A73" s="12">
        <v>43932</v>
      </c>
      <c r="B73" s="2">
        <f>Tabella2[[#This Row],[Totale positivi]]</f>
        <v>100269</v>
      </c>
      <c r="C73" s="3">
        <f t="shared" ref="C73:C74" si="62">(B73-B72)/B72</f>
        <v>2.0310766945142614E-2</v>
      </c>
      <c r="D73" s="2">
        <f t="shared" ref="D73:D74" si="63">B73-B72</f>
        <v>1996</v>
      </c>
      <c r="E73" s="2">
        <f>Tabella2[[#This Row],[Guariti]]</f>
        <v>32534</v>
      </c>
      <c r="F73" s="3">
        <f t="shared" ref="F73:F74" si="64">(E73-E72)/E72</f>
        <v>6.8264652766376624E-2</v>
      </c>
      <c r="G73" s="2">
        <f>Tabella3[[#This Row],[Tot Guariti]]-E72</f>
        <v>2079</v>
      </c>
      <c r="H73" s="2">
        <f>Tabella2[[#This Row],[Deceduti]]</f>
        <v>19468</v>
      </c>
      <c r="I73" s="3">
        <f t="shared" ref="I73:I74" si="65">(H73-H72)/H72</f>
        <v>3.2839938458273647E-2</v>
      </c>
      <c r="J73" s="2">
        <f t="shared" ref="J73:J74" si="66">H73-H72</f>
        <v>619</v>
      </c>
      <c r="K73" s="2">
        <f t="shared" ref="K73:K74" si="67">B73+E73+H73</f>
        <v>152271</v>
      </c>
      <c r="L73" s="4">
        <f t="shared" ref="L73:L74" si="68">(K73-K72)/K72</f>
        <v>3.1807124416406353E-2</v>
      </c>
      <c r="M73" s="13">
        <f t="shared" ref="M73:M74" si="69">K73-K72</f>
        <v>4694</v>
      </c>
      <c r="N73" s="2">
        <f>'Dati GitHub protezione civile'!C49</f>
        <v>28144</v>
      </c>
      <c r="O73" s="2">
        <f>'Dati GitHub protezione civile'!D49</f>
        <v>3381</v>
      </c>
      <c r="P73" s="3">
        <f>Tabella3[[#This Row],[In terapia intensiva]]/Tabella3[[#This Row],[Tot. Positivi]]</f>
        <v>3.3719295096191246E-2</v>
      </c>
      <c r="Q73" s="2">
        <f t="shared" ref="Q73:Q74" si="70">SUM(N73:O73)</f>
        <v>31525</v>
      </c>
      <c r="R73" s="3">
        <f t="shared" ref="R73:R74" si="71">Q73/B73</f>
        <v>0.31440425256061194</v>
      </c>
      <c r="S73" s="2">
        <f>'Dati GitHub protezione civile'!F49</f>
        <v>68744</v>
      </c>
      <c r="T73" s="3">
        <f t="shared" ref="T73:T74" si="72">S73/B73</f>
        <v>0.685595747439388</v>
      </c>
      <c r="U73" s="3">
        <f t="shared" ref="U73:U74" si="73">H73/B73</f>
        <v>0.19415771574464691</v>
      </c>
      <c r="V73" s="3">
        <f t="shared" ref="V73:V74" si="74">E73/B73</f>
        <v>0.32446718327698493</v>
      </c>
      <c r="W73" s="2">
        <f>'Dati GitHub protezione civile'!M49</f>
        <v>963473</v>
      </c>
      <c r="X73" s="3">
        <f t="shared" ref="X73:X74" si="75">B73/W73</f>
        <v>0.10407037872363833</v>
      </c>
      <c r="Y73" s="14">
        <v>60483976</v>
      </c>
      <c r="Z73" s="4">
        <f t="shared" ref="Z73:Z74" si="76">B73/Y73</f>
        <v>1.6577779212133806E-3</v>
      </c>
    </row>
    <row r="74" spans="1:26" x14ac:dyDescent="0.3">
      <c r="A74" s="12">
        <v>43933</v>
      </c>
      <c r="B74" s="2">
        <f>Tabella2[[#This Row],[Totale positivi]]</f>
        <v>102253</v>
      </c>
      <c r="C74" s="3">
        <f t="shared" si="62"/>
        <v>1.9786773579072294E-2</v>
      </c>
      <c r="D74" s="2">
        <f t="shared" si="63"/>
        <v>1984</v>
      </c>
      <c r="E74" s="2">
        <f>Tabella2[[#This Row],[Guariti]]</f>
        <v>34211</v>
      </c>
      <c r="F74" s="3">
        <f t="shared" si="64"/>
        <v>5.1546074875514845E-2</v>
      </c>
      <c r="G74" s="2">
        <f>Tabella3[[#This Row],[Tot Guariti]]-E73</f>
        <v>1677</v>
      </c>
      <c r="H74" s="2">
        <f>Tabella2[[#This Row],[Deceduti]]</f>
        <v>19899</v>
      </c>
      <c r="I74" s="3">
        <f t="shared" si="65"/>
        <v>2.213889459626053E-2</v>
      </c>
      <c r="J74" s="2">
        <f t="shared" si="66"/>
        <v>431</v>
      </c>
      <c r="K74" s="2">
        <f t="shared" si="67"/>
        <v>156363</v>
      </c>
      <c r="L74" s="4">
        <f t="shared" si="68"/>
        <v>2.6873140650550662E-2</v>
      </c>
      <c r="M74" s="13">
        <f t="shared" si="69"/>
        <v>4092</v>
      </c>
      <c r="N74" s="2">
        <f>'Dati GitHub protezione civile'!C50</f>
        <v>27847</v>
      </c>
      <c r="O74" s="2">
        <f>'Dati GitHub protezione civile'!D50</f>
        <v>3343</v>
      </c>
      <c r="P74" s="3">
        <f>Tabella3[[#This Row],[In terapia intensiva]]/Tabella3[[#This Row],[Tot. Positivi]]</f>
        <v>3.2693417308049644E-2</v>
      </c>
      <c r="Q74" s="2">
        <f t="shared" si="70"/>
        <v>31190</v>
      </c>
      <c r="R74" s="3">
        <f t="shared" si="71"/>
        <v>0.30502772534791156</v>
      </c>
      <c r="S74" s="2">
        <f>'Dati GitHub protezione civile'!F50</f>
        <v>71063</v>
      </c>
      <c r="T74" s="3">
        <f t="shared" si="72"/>
        <v>0.69497227465208844</v>
      </c>
      <c r="U74" s="3">
        <f t="shared" si="73"/>
        <v>0.19460553724585097</v>
      </c>
      <c r="V74" s="3">
        <f t="shared" si="74"/>
        <v>0.33457209079440214</v>
      </c>
      <c r="W74" s="2">
        <f>'Dati GitHub protezione civile'!M50</f>
        <v>1010193</v>
      </c>
      <c r="X74" s="3">
        <f t="shared" si="75"/>
        <v>0.10122125178060035</v>
      </c>
      <c r="Y74" s="14">
        <v>60483977</v>
      </c>
      <c r="Z74" s="4">
        <f t="shared" si="76"/>
        <v>1.6905799696339413E-3</v>
      </c>
    </row>
    <row r="75" spans="1:26" x14ac:dyDescent="0.3">
      <c r="A75" s="12">
        <v>43934</v>
      </c>
      <c r="B75" s="2">
        <f>Tabella2[[#This Row],[Totale positivi]]</f>
        <v>103616</v>
      </c>
      <c r="C75" s="3">
        <f t="shared" ref="C75" si="77">(B75-B74)/B74</f>
        <v>1.3329682258711235E-2</v>
      </c>
      <c r="D75" s="2">
        <f t="shared" ref="D75" si="78">B75-B74</f>
        <v>1363</v>
      </c>
      <c r="E75" s="2">
        <f>Tabella2[[#This Row],[Guariti]]</f>
        <v>35435</v>
      </c>
      <c r="F75" s="3">
        <f t="shared" ref="F75" si="79">(E75-E74)/E74</f>
        <v>3.5777966151237905E-2</v>
      </c>
      <c r="G75" s="2">
        <f>Tabella3[[#This Row],[Tot Guariti]]-E74</f>
        <v>1224</v>
      </c>
      <c r="H75" s="2">
        <f>Tabella2[[#This Row],[Deceduti]]</f>
        <v>20465</v>
      </c>
      <c r="I75" s="3">
        <f t="shared" ref="I75" si="80">(H75-H74)/H74</f>
        <v>2.844364038393889E-2</v>
      </c>
      <c r="J75" s="2">
        <f t="shared" ref="J75" si="81">H75-H74</f>
        <v>566</v>
      </c>
      <c r="K75" s="2">
        <f t="shared" ref="K75" si="82">B75+E75+H75</f>
        <v>159516</v>
      </c>
      <c r="L75" s="4">
        <f t="shared" ref="L75" si="83">(K75-K74)/K74</f>
        <v>2.0164616949022468E-2</v>
      </c>
      <c r="M75" s="13">
        <f t="shared" ref="M75" si="84">K75-K74</f>
        <v>3153</v>
      </c>
      <c r="N75" s="2">
        <f>'Dati GitHub protezione civile'!C51</f>
        <v>28023</v>
      </c>
      <c r="O75" s="2">
        <f>'Dati GitHub protezione civile'!D51</f>
        <v>3260</v>
      </c>
      <c r="P75" s="3">
        <f>Tabella3[[#This Row],[In terapia intensiva]]/Tabella3[[#This Row],[Tot. Positivi]]</f>
        <v>3.1462322421247683E-2</v>
      </c>
      <c r="Q75" s="2">
        <f t="shared" ref="Q75" si="85">SUM(N75:O75)</f>
        <v>31283</v>
      </c>
      <c r="R75" s="3">
        <f t="shared" ref="R75" si="86">Q75/B75</f>
        <v>0.30191283199505869</v>
      </c>
      <c r="S75" s="2">
        <f>'Dati GitHub protezione civile'!F51</f>
        <v>72333</v>
      </c>
      <c r="T75" s="3">
        <f t="shared" ref="T75" si="87">S75/B75</f>
        <v>0.69808716800494131</v>
      </c>
      <c r="U75" s="3">
        <f t="shared" ref="U75" si="88">H75/B75</f>
        <v>0.197508106856084</v>
      </c>
      <c r="V75" s="3">
        <f t="shared" ref="V75" si="89">E75/B75</f>
        <v>0.3419838634959852</v>
      </c>
      <c r="W75" s="2">
        <f>'Dati GitHub protezione civile'!M51</f>
        <v>1046910</v>
      </c>
      <c r="X75" s="3">
        <f t="shared" ref="X75" si="90">B75/W75</f>
        <v>9.8973168658241878E-2</v>
      </c>
      <c r="Y75" s="14">
        <v>60483978</v>
      </c>
      <c r="Z75" s="4">
        <f t="shared" ref="Z75" si="91">B75/Y75</f>
        <v>1.7131148351386544E-3</v>
      </c>
    </row>
    <row r="76" spans="1:26" x14ac:dyDescent="0.3">
      <c r="A76" s="12">
        <v>43935</v>
      </c>
      <c r="B76" s="2">
        <f>Tabella2[[#This Row],[Totale positivi]]</f>
        <v>104291</v>
      </c>
      <c r="C76" s="3">
        <f t="shared" ref="C76" si="92">(B76-B75)/B75</f>
        <v>6.5144379246448421E-3</v>
      </c>
      <c r="D76" s="2">
        <f t="shared" ref="D76" si="93">B76-B75</f>
        <v>675</v>
      </c>
      <c r="E76" s="2">
        <f>Tabella2[[#This Row],[Guariti]]</f>
        <v>37130</v>
      </c>
      <c r="F76" s="3">
        <f t="shared" ref="F76" si="94">(E76-E75)/E75</f>
        <v>4.7834062367715535E-2</v>
      </c>
      <c r="G76" s="2">
        <f>Tabella3[[#This Row],[Tot Guariti]]-E75</f>
        <v>1695</v>
      </c>
      <c r="H76" s="2">
        <f>Tabella2[[#This Row],[Deceduti]]</f>
        <v>21067</v>
      </c>
      <c r="I76" s="3">
        <f t="shared" ref="I76" si="95">(H76-H75)/H75</f>
        <v>2.941607622770584E-2</v>
      </c>
      <c r="J76" s="2">
        <f t="shared" ref="J76" si="96">H76-H75</f>
        <v>602</v>
      </c>
      <c r="K76" s="2">
        <f t="shared" ref="K76" si="97">B76+E76+H76</f>
        <v>162488</v>
      </c>
      <c r="L76" s="4">
        <f t="shared" ref="L76" si="98">(K76-K75)/K75</f>
        <v>1.8631359863587351E-2</v>
      </c>
      <c r="M76" s="13">
        <f t="shared" ref="M76" si="99">K76-K75</f>
        <v>2972</v>
      </c>
      <c r="N76" s="2">
        <f>'Dati GitHub protezione civile'!C52</f>
        <v>28011</v>
      </c>
      <c r="O76" s="2">
        <f>'Dati GitHub protezione civile'!D52</f>
        <v>3186</v>
      </c>
      <c r="P76" s="3">
        <f>Tabella3[[#This Row],[In terapia intensiva]]/Tabella3[[#This Row],[Tot. Positivi]]</f>
        <v>3.0549136550613188E-2</v>
      </c>
      <c r="Q76" s="2">
        <f t="shared" ref="Q76" si="100">SUM(N76:O76)</f>
        <v>31197</v>
      </c>
      <c r="R76" s="3">
        <f t="shared" ref="R76" si="101">Q76/B76</f>
        <v>0.29913415347441297</v>
      </c>
      <c r="S76" s="2">
        <f>'Dati GitHub protezione civile'!F52</f>
        <v>73094</v>
      </c>
      <c r="T76" s="3">
        <f t="shared" ref="T76" si="102">S76/B76</f>
        <v>0.70086584652558703</v>
      </c>
      <c r="U76" s="3">
        <f t="shared" ref="U76" si="103">H76/B76</f>
        <v>0.20200209030501193</v>
      </c>
      <c r="V76" s="3">
        <f t="shared" ref="V76" si="104">E76/B76</f>
        <v>0.35602305088646191</v>
      </c>
      <c r="W76" s="2">
        <f>'Dati GitHub protezione civile'!M52</f>
        <v>1073689</v>
      </c>
      <c r="X76" s="3">
        <f t="shared" ref="X76" si="105">B76/W76</f>
        <v>9.7133341218919075E-2</v>
      </c>
      <c r="Y76" s="14">
        <v>60483979</v>
      </c>
      <c r="Z76" s="4">
        <f t="shared" ref="Z76" si="106">B76/Y76</f>
        <v>1.7242747868819941E-3</v>
      </c>
    </row>
    <row r="77" spans="1:26" x14ac:dyDescent="0.3">
      <c r="A77" s="12">
        <v>43936</v>
      </c>
      <c r="B77" s="2">
        <f>Tabella2[[#This Row],[Totale positivi]]</f>
        <v>105418</v>
      </c>
      <c r="C77" s="3">
        <f>(B77-B76)/B76</f>
        <v>1.0806301598412135E-2</v>
      </c>
      <c r="D77" s="2">
        <f>B77-B76</f>
        <v>1127</v>
      </c>
      <c r="E77" s="2">
        <f>Tabella2[[#This Row],[Guariti]]</f>
        <v>38092</v>
      </c>
      <c r="F77" s="3">
        <f>(E77-E76)/E76</f>
        <v>2.5908968489092379E-2</v>
      </c>
      <c r="G77" s="2">
        <f>Tabella3[[#This Row],[Tot Guariti]]-E76</f>
        <v>962</v>
      </c>
      <c r="H77" s="2">
        <f>Tabella2[[#This Row],[Deceduti]]</f>
        <v>21645</v>
      </c>
      <c r="I77" s="3">
        <f>(H77-H76)/H76</f>
        <v>2.7436274742488252E-2</v>
      </c>
      <c r="J77" s="2">
        <f>H77-H76</f>
        <v>578</v>
      </c>
      <c r="K77" s="2">
        <f>B77+E77+H77</f>
        <v>165155</v>
      </c>
      <c r="L77" s="4">
        <f>(K77-K76)/K76</f>
        <v>1.641351976761361E-2</v>
      </c>
      <c r="M77" s="13">
        <f>K77-K76</f>
        <v>2667</v>
      </c>
      <c r="N77" s="2">
        <f>'Dati GitHub protezione civile'!C53</f>
        <v>27643</v>
      </c>
      <c r="O77" s="2">
        <f>'Dati GitHub protezione civile'!D53</f>
        <v>3079</v>
      </c>
      <c r="P77" s="3">
        <f>Tabella3[[#This Row],[In terapia intensiva]]/Tabella3[[#This Row],[Tot. Positivi]]</f>
        <v>2.920753571496329E-2</v>
      </c>
      <c r="Q77" s="2">
        <f>SUM(N77:O77)</f>
        <v>30722</v>
      </c>
      <c r="R77" s="3">
        <f>Q77/B77</f>
        <v>0.29143030601984482</v>
      </c>
      <c r="S77" s="2">
        <f>'Dati GitHub protezione civile'!F53</f>
        <v>74696</v>
      </c>
      <c r="T77" s="3">
        <f>S77/B77</f>
        <v>0.70856969398015524</v>
      </c>
      <c r="U77" s="3">
        <f>H77/B77</f>
        <v>0.2053254662391622</v>
      </c>
      <c r="V77" s="3">
        <f>E77/B77</f>
        <v>0.36134246523364133</v>
      </c>
      <c r="W77" s="2">
        <f>'Dati GitHub protezione civile'!M53</f>
        <v>1117404</v>
      </c>
      <c r="X77" s="3">
        <f>B77/W77</f>
        <v>9.4341885298423842E-2</v>
      </c>
      <c r="Y77" s="14">
        <v>60483979</v>
      </c>
      <c r="Z77" s="4">
        <f>B77/Y77</f>
        <v>1.7429078202675786E-3</v>
      </c>
    </row>
    <row r="78" spans="1:26" x14ac:dyDescent="0.3">
      <c r="A78" s="12">
        <v>43937</v>
      </c>
      <c r="B78" s="2">
        <f>Tabella2[[#This Row],[Totale positivi]]</f>
        <v>106607</v>
      </c>
      <c r="C78" s="3">
        <f>(B78-B77)/B77</f>
        <v>1.1278908725265135E-2</v>
      </c>
      <c r="D78" s="2">
        <f>B78-B77</f>
        <v>1189</v>
      </c>
      <c r="E78" s="2">
        <f>Tabella2[[#This Row],[Guariti]]</f>
        <v>40164</v>
      </c>
      <c r="F78" s="3">
        <f>(E78-E77)/E77</f>
        <v>5.4394623543001154E-2</v>
      </c>
      <c r="G78" s="2">
        <f>Tabella3[[#This Row],[Tot Guariti]]-E77</f>
        <v>2072</v>
      </c>
      <c r="H78" s="2">
        <f>Tabella2[[#This Row],[Deceduti]]</f>
        <v>22170</v>
      </c>
      <c r="I78" s="3">
        <f>(H78-H77)/H77</f>
        <v>2.4255024255024255E-2</v>
      </c>
      <c r="J78" s="2">
        <f>H78-H77</f>
        <v>525</v>
      </c>
      <c r="K78" s="2">
        <f>B78+E78+H78</f>
        <v>168941</v>
      </c>
      <c r="L78" s="4">
        <f>(K78-K77)/K77</f>
        <v>2.2923919953982623E-2</v>
      </c>
      <c r="M78" s="13">
        <f>K78-K77</f>
        <v>3786</v>
      </c>
      <c r="N78" s="2">
        <f>'Dati GitHub protezione civile'!C54</f>
        <v>26893</v>
      </c>
      <c r="O78" s="2">
        <f>'Dati GitHub protezione civile'!D54</f>
        <v>2936</v>
      </c>
      <c r="P78" s="3">
        <f>Tabella3[[#This Row],[In terapia intensiva]]/Tabella3[[#This Row],[Tot. Positivi]]</f>
        <v>2.7540405414278612E-2</v>
      </c>
      <c r="Q78" s="2">
        <f>SUM(N78:O78)</f>
        <v>29829</v>
      </c>
      <c r="R78" s="3">
        <f>Q78/B78</f>
        <v>0.27980339002129317</v>
      </c>
      <c r="S78" s="2">
        <f>'Dati GitHub protezione civile'!F54</f>
        <v>76778</v>
      </c>
      <c r="T78" s="3">
        <f>S78/B78</f>
        <v>0.72019660997870683</v>
      </c>
      <c r="U78" s="3">
        <f>H78/B78</f>
        <v>0.20796007766844579</v>
      </c>
      <c r="V78" s="3">
        <f>E78/B78</f>
        <v>0.3767482435487351</v>
      </c>
      <c r="W78" s="2">
        <f>'Dati GitHub protezione civile'!M54</f>
        <v>1178403</v>
      </c>
      <c r="X78" s="3">
        <f>B78/W78</f>
        <v>9.0467352849576924E-2</v>
      </c>
      <c r="Y78" s="14">
        <v>60483980</v>
      </c>
      <c r="Z78" s="4">
        <f>B78/Y78</f>
        <v>1.76256588934789E-3</v>
      </c>
    </row>
    <row r="79" spans="1:26" x14ac:dyDescent="0.3">
      <c r="A79" s="12">
        <v>43938</v>
      </c>
      <c r="B79" s="2">
        <f>Tabella2[[#This Row],[Totale positivi]]</f>
        <v>106962</v>
      </c>
      <c r="C79" s="3">
        <f>(B79-B78)/B78</f>
        <v>3.3299877118763309E-3</v>
      </c>
      <c r="D79" s="2">
        <f>B79-B78</f>
        <v>355</v>
      </c>
      <c r="E79" s="2">
        <f>Tabella2[[#This Row],[Guariti]]</f>
        <v>42727</v>
      </c>
      <c r="F79" s="3">
        <f>(E79-E78)/E78</f>
        <v>6.3813365202669059E-2</v>
      </c>
      <c r="G79" s="2">
        <f>Tabella3[[#This Row],[Tot Guariti]]-E78</f>
        <v>2563</v>
      </c>
      <c r="H79" s="2">
        <f>Tabella2[[#This Row],[Deceduti]]</f>
        <v>22745</v>
      </c>
      <c r="I79" s="3">
        <f>(H79-H78)/H78</f>
        <v>2.5935949481281011E-2</v>
      </c>
      <c r="J79" s="2">
        <f>H79-H78</f>
        <v>575</v>
      </c>
      <c r="K79" s="2">
        <f>B79+E79+H79</f>
        <v>172434</v>
      </c>
      <c r="L79" s="4">
        <f>(K79-K78)/K78</f>
        <v>2.0675857251940027E-2</v>
      </c>
      <c r="M79" s="13">
        <f>K79-K78</f>
        <v>3493</v>
      </c>
      <c r="N79" s="2">
        <f>'Dati GitHub protezione civile'!C55</f>
        <v>25786</v>
      </c>
      <c r="O79" s="2">
        <f>'Dati GitHub protezione civile'!D55</f>
        <v>2812</v>
      </c>
      <c r="P79" s="3">
        <f>Tabella3[[#This Row],[In terapia intensiva]]/Tabella3[[#This Row],[Tot. Positivi]]</f>
        <v>2.6289710364428488E-2</v>
      </c>
      <c r="Q79" s="2">
        <f>SUM(N79:O79)</f>
        <v>28598</v>
      </c>
      <c r="R79" s="3">
        <f>Q79/B79</f>
        <v>0.26736598044165216</v>
      </c>
      <c r="S79" s="2">
        <f>'Dati GitHub protezione civile'!F55</f>
        <v>78364</v>
      </c>
      <c r="T79" s="3">
        <f>S79/B79</f>
        <v>0.73263401955834784</v>
      </c>
      <c r="U79" s="3">
        <f>H79/B79</f>
        <v>0.21264561246049998</v>
      </c>
      <c r="V79" s="3">
        <f>E79/B79</f>
        <v>0.39945962117387485</v>
      </c>
      <c r="W79" s="2">
        <f>'Dati GitHub protezione civile'!M55</f>
        <v>1244108</v>
      </c>
      <c r="X79" s="3">
        <f>B79/W79</f>
        <v>8.5974851057946736E-2</v>
      </c>
      <c r="Y79" s="14">
        <v>60483981</v>
      </c>
      <c r="Z79" s="4">
        <f>B79/Y79</f>
        <v>1.7684351828627153E-3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180E-56D1-4564-A349-6699B56A11F2}">
  <dimension ref="A1"/>
  <sheetViews>
    <sheetView topLeftCell="A10" zoomScale="60" zoomScaleNormal="60" workbookViewId="0">
      <selection activeCell="AI33" sqref="AI3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8BC3-8B33-415E-AE2C-9A65098BF3CA}">
  <dimension ref="A1:E40"/>
  <sheetViews>
    <sheetView zoomScale="90" zoomScaleNormal="90" workbookViewId="0">
      <selection activeCell="G39" sqref="G39"/>
    </sheetView>
  </sheetViews>
  <sheetFormatPr defaultRowHeight="14.4" x14ac:dyDescent="0.3"/>
  <cols>
    <col min="1" max="1" width="11.6640625" bestFit="1" customWidth="1"/>
    <col min="2" max="2" width="11.109375" bestFit="1" customWidth="1"/>
    <col min="3" max="3" width="10.21875" bestFit="1" customWidth="1"/>
    <col min="4" max="4" width="11.88671875" bestFit="1" customWidth="1"/>
    <col min="5" max="5" width="14.5546875" bestFit="1" customWidth="1"/>
  </cols>
  <sheetData>
    <row r="1" spans="1:5" x14ac:dyDescent="0.3">
      <c r="A1" t="str">
        <f>Tabella3[[#Headers],[Data]]</f>
        <v>Data</v>
      </c>
      <c r="B1" s="15" t="str">
        <f>Tabella3[[#Headers],[∆ % Positivi]]</f>
        <v>∆ % Positivi</v>
      </c>
      <c r="C1" s="15" t="str">
        <f>Tabella3[[#Headers],[∆% Guariti]]</f>
        <v>∆% Guariti</v>
      </c>
      <c r="D1" s="15" t="str">
        <f>Tabella3[[#Headers],[∆% Deceduti]]</f>
        <v>∆% Deceduti</v>
      </c>
      <c r="E1" t="s">
        <v>47</v>
      </c>
    </row>
    <row r="2" spans="1:5" x14ac:dyDescent="0.3">
      <c r="A2" s="1">
        <f>Statistiche!A30</f>
        <v>43889</v>
      </c>
      <c r="B2" s="15">
        <f>Statistiche!C30</f>
        <v>0.36615384615384616</v>
      </c>
      <c r="C2" s="15">
        <f>Statistiche!F30</f>
        <v>2.2222222222222223E-2</v>
      </c>
      <c r="D2" s="15">
        <f>Statistiche!F30</f>
        <v>2.2222222222222223E-2</v>
      </c>
      <c r="E2" s="15">
        <f>Statistiche!R30</f>
        <v>0.4605855855855856</v>
      </c>
    </row>
    <row r="3" spans="1:5" x14ac:dyDescent="0.3">
      <c r="A3" s="1">
        <f>Statistiche!A31</f>
        <v>43890</v>
      </c>
      <c r="B3" s="15">
        <f>Statistiche!C31</f>
        <v>0.27027027027027029</v>
      </c>
      <c r="C3" s="15">
        <f>Statistiche!F31</f>
        <v>8.6956521739130432E-2</v>
      </c>
      <c r="D3" s="15">
        <f>Statistiche!F31</f>
        <v>8.6956521739130432E-2</v>
      </c>
      <c r="E3" s="15">
        <f>Statistiche!R31</f>
        <v>0.44858156028368795</v>
      </c>
    </row>
    <row r="4" spans="1:5" x14ac:dyDescent="0.3">
      <c r="A4" s="1">
        <f>Statistiche!A32</f>
        <v>43891</v>
      </c>
      <c r="B4" s="15">
        <f>Statistiche!C32</f>
        <v>0.50177304964539005</v>
      </c>
      <c r="C4" s="15">
        <f>Statistiche!F32</f>
        <v>0.66</v>
      </c>
      <c r="D4" s="15">
        <f>Statistiche!F32</f>
        <v>0.66</v>
      </c>
      <c r="E4" s="15">
        <f>Statistiche!R32</f>
        <v>0.45985832349468714</v>
      </c>
    </row>
    <row r="5" spans="1:5" x14ac:dyDescent="0.3">
      <c r="A5" s="1">
        <f>Statistiche!A33</f>
        <v>43892</v>
      </c>
      <c r="B5" s="15">
        <f>Statistiche!C33</f>
        <v>0</v>
      </c>
      <c r="C5" s="15">
        <f>Statistiche!F33</f>
        <v>0.79518072289156627</v>
      </c>
      <c r="D5" s="15">
        <f>Statistiche!F33</f>
        <v>0.79518072289156627</v>
      </c>
      <c r="E5" s="15">
        <f>Statistiche!R33</f>
        <v>0.5360094451003542</v>
      </c>
    </row>
    <row r="6" spans="1:5" x14ac:dyDescent="0.3">
      <c r="A6" s="1">
        <f>Statistiche!A34</f>
        <v>43893</v>
      </c>
      <c r="B6" s="15">
        <f>Statistiche!C34</f>
        <v>0.33589138134592678</v>
      </c>
      <c r="C6" s="15">
        <f>Statistiche!F34</f>
        <v>7.3825503355704702E-2</v>
      </c>
      <c r="D6" s="15">
        <f>Statistiche!F34</f>
        <v>7.3825503355704702E-2</v>
      </c>
      <c r="E6" s="15">
        <f>Statistiche!R34</f>
        <v>0.55810870525850642</v>
      </c>
    </row>
    <row r="7" spans="1:5" x14ac:dyDescent="0.3">
      <c r="A7" s="1">
        <f>Statistiche!A35</f>
        <v>43894</v>
      </c>
      <c r="B7" s="15">
        <f>Statistiche!C35</f>
        <v>0.19575784357048165</v>
      </c>
      <c r="C7" s="15">
        <f>Statistiche!F35</f>
        <v>0.72499999999999998</v>
      </c>
      <c r="D7" s="15">
        <f>Statistiche!F35</f>
        <v>0.72499999999999998</v>
      </c>
      <c r="E7" s="15">
        <f>Statistiche!R35</f>
        <v>0.60643015521064303</v>
      </c>
    </row>
    <row r="8" spans="1:5" x14ac:dyDescent="0.3">
      <c r="A8" s="1">
        <f>Statistiche!A36</f>
        <v>43895</v>
      </c>
      <c r="B8" s="15">
        <f>Statistiche!C36</f>
        <v>0.21803399852180341</v>
      </c>
      <c r="C8" s="15">
        <f>Statistiche!F36</f>
        <v>0.5</v>
      </c>
      <c r="D8" s="15">
        <f>Statistiche!F36</f>
        <v>0.5</v>
      </c>
      <c r="E8" s="15">
        <f>Statistiche!R36</f>
        <v>0.64957524271844658</v>
      </c>
    </row>
    <row r="9" spans="1:5" x14ac:dyDescent="0.3">
      <c r="A9" s="1">
        <f>Statistiche!A37</f>
        <v>43896</v>
      </c>
      <c r="B9" s="15">
        <f>Statistiche!C37</f>
        <v>0.18810679611650485</v>
      </c>
      <c r="C9" s="15">
        <f>Statistiche!F37</f>
        <v>0.26328502415458938</v>
      </c>
      <c r="D9" s="15">
        <f>Statistiche!F37</f>
        <v>0.26328502415458938</v>
      </c>
      <c r="E9" s="15">
        <f>Statistiche!R37</f>
        <v>0.72931562819203266</v>
      </c>
    </row>
    <row r="10" spans="1:5" x14ac:dyDescent="0.3">
      <c r="A10" s="1">
        <f>Statistiche!A38</f>
        <v>43897</v>
      </c>
      <c r="B10" s="15">
        <f>Statistiche!C38</f>
        <v>0.29239019407558731</v>
      </c>
      <c r="C10" s="15">
        <f>Statistiche!F38</f>
        <v>0.12619502868068833</v>
      </c>
      <c r="D10" s="15">
        <f>Statistiche!F38</f>
        <v>0.12619502868068833</v>
      </c>
      <c r="E10" s="15">
        <f>Statistiche!R38</f>
        <v>0.63584271883027066</v>
      </c>
    </row>
    <row r="11" spans="1:5" x14ac:dyDescent="0.3">
      <c r="A11" s="1">
        <f>Statistiche!A39</f>
        <v>43898</v>
      </c>
      <c r="B11" s="15">
        <f>Statistiche!C39</f>
        <v>0.26200355660936575</v>
      </c>
      <c r="C11" s="15">
        <f>Statistiche!F39</f>
        <v>5.6027164685908321E-2</v>
      </c>
      <c r="D11" s="15">
        <f>Statistiche!F39</f>
        <v>5.6027164685908321E-2</v>
      </c>
      <c r="E11" s="15">
        <f>Statistiche!R39</f>
        <v>0.6586816971974323</v>
      </c>
    </row>
    <row r="12" spans="1:5" x14ac:dyDescent="0.3">
      <c r="A12" s="1">
        <f>Statistiche!A40</f>
        <v>43899</v>
      </c>
      <c r="B12" s="15">
        <f>Statistiche!C40</f>
        <v>0.25019571003601065</v>
      </c>
      <c r="C12" s="15">
        <f>Statistiche!F40</f>
        <v>0.16398713826366559</v>
      </c>
      <c r="D12" s="15">
        <f>Statistiche!F40</f>
        <v>0.16398713826366559</v>
      </c>
      <c r="E12" s="15">
        <f>Statistiche!R40</f>
        <v>0.63231058234189108</v>
      </c>
    </row>
    <row r="13" spans="1:5" x14ac:dyDescent="0.3">
      <c r="A13" s="1">
        <f>Statistiche!A41</f>
        <v>43900</v>
      </c>
      <c r="B13" s="15">
        <f>Statistiche!C41</f>
        <v>6.6249217282404502E-2</v>
      </c>
      <c r="C13" s="15">
        <f>Statistiche!F41</f>
        <v>0.38674033149171272</v>
      </c>
      <c r="D13" s="15">
        <f>Statistiche!F41</f>
        <v>0.38674033149171272</v>
      </c>
      <c r="E13" s="15">
        <f>Statistiche!R41</f>
        <v>0.6947380784590087</v>
      </c>
    </row>
    <row r="14" spans="1:5" x14ac:dyDescent="0.3">
      <c r="A14" s="1">
        <f>Statistiche!A42</f>
        <v>43901</v>
      </c>
      <c r="B14" s="15">
        <f>Statistiche!C42</f>
        <v>0.24383368569415081</v>
      </c>
      <c r="C14" s="15">
        <f>Statistiche!F42</f>
        <v>4.0836653386454182E-2</v>
      </c>
      <c r="D14" s="15">
        <f>Statistiche!F42</f>
        <v>4.0836653386454182E-2</v>
      </c>
      <c r="E14" s="15">
        <f>Statistiche!R42</f>
        <v>0.64834749763928234</v>
      </c>
    </row>
    <row r="15" spans="1:5" x14ac:dyDescent="0.3">
      <c r="A15" s="1">
        <f>Statistiche!A43</f>
        <v>43902</v>
      </c>
      <c r="B15" s="15">
        <f>Statistiche!C43</f>
        <v>0.21237016052880076</v>
      </c>
      <c r="C15" s="15">
        <f>Statistiche!F43</f>
        <v>0.20382775119617225</v>
      </c>
      <c r="D15" s="15">
        <f>Statistiche!F43</f>
        <v>0.20382775119617225</v>
      </c>
      <c r="E15" s="15">
        <f>Statistiche!R43</f>
        <v>0.60775761352130231</v>
      </c>
    </row>
    <row r="16" spans="1:5" x14ac:dyDescent="0.3">
      <c r="A16" s="1">
        <f>Statistiche!A44</f>
        <v>43903</v>
      </c>
      <c r="B16" s="15">
        <f>Statistiche!C44</f>
        <v>0.16481034348469506</v>
      </c>
      <c r="C16" s="15">
        <f>Statistiche!F44</f>
        <v>0.143879173290938</v>
      </c>
      <c r="D16" s="15">
        <f>Statistiche!F44</f>
        <v>0.143879173290938</v>
      </c>
      <c r="E16" s="15">
        <f>Statistiche!R44</f>
        <v>0.58535606820461383</v>
      </c>
    </row>
    <row r="17" spans="1:5" x14ac:dyDescent="0.3">
      <c r="A17" s="1">
        <f>Statistiche!A45</f>
        <v>43904</v>
      </c>
      <c r="B17" s="15">
        <f>Statistiche!C45</f>
        <v>0.18689401537947176</v>
      </c>
      <c r="C17" s="15">
        <f>Statistiche!F45</f>
        <v>0.36622654621264766</v>
      </c>
      <c r="D17" s="15">
        <f>Statistiche!F45</f>
        <v>0.36622654621264766</v>
      </c>
      <c r="E17" s="15">
        <f>Statistiche!R45</f>
        <v>0.55718309859154924</v>
      </c>
    </row>
    <row r="18" spans="1:5" x14ac:dyDescent="0.3">
      <c r="A18" s="1">
        <f>Statistiche!A46</f>
        <v>43905</v>
      </c>
      <c r="B18" s="15">
        <f>Statistiche!C46</f>
        <v>0.16073239436619718</v>
      </c>
      <c r="C18" s="15">
        <f>Statistiche!F46</f>
        <v>0.18769074262461852</v>
      </c>
      <c r="D18" s="15">
        <f>Statistiche!F46</f>
        <v>0.18769074262461852</v>
      </c>
      <c r="E18" s="15">
        <f>Statistiche!R46</f>
        <v>0.55016259767994957</v>
      </c>
    </row>
    <row r="19" spans="1:5" x14ac:dyDescent="0.3">
      <c r="A19" s="1">
        <f>Statistiche!A47</f>
        <v>43906</v>
      </c>
      <c r="B19" s="15">
        <f>Statistiche!C47</f>
        <v>0.11988545357472213</v>
      </c>
      <c r="C19" s="15">
        <f>Statistiche!F47</f>
        <v>0.17730192719486082</v>
      </c>
      <c r="D19" s="15">
        <f>Statistiche!F47</f>
        <v>0.17730192719486082</v>
      </c>
      <c r="E19" s="15">
        <f>Statistiche!R47</f>
        <v>0.5580548693277857</v>
      </c>
    </row>
    <row r="20" spans="1:5" x14ac:dyDescent="0.3">
      <c r="A20" s="1">
        <f>Statistiche!A48</f>
        <v>43907</v>
      </c>
      <c r="B20" s="15">
        <f>Statistiche!C48</f>
        <v>0.12954535604386078</v>
      </c>
      <c r="C20" s="15">
        <f>Statistiche!F48</f>
        <v>6.984357948344852E-2</v>
      </c>
      <c r="D20" s="15">
        <f>Statistiche!F48</f>
        <v>6.984357948344852E-2</v>
      </c>
      <c r="E20" s="15">
        <f>Statistiche!R48</f>
        <v>0.57378558821272352</v>
      </c>
    </row>
    <row r="21" spans="1:5" x14ac:dyDescent="0.3">
      <c r="A21" s="1">
        <f>Statistiche!A49</f>
        <v>43908</v>
      </c>
      <c r="B21" s="15">
        <f>Statistiche!C49</f>
        <v>0.10160386770009976</v>
      </c>
      <c r="C21" s="15">
        <f>Statistiche!F49</f>
        <v>0.36858211492689563</v>
      </c>
      <c r="D21" s="15">
        <f>Statistiche!F49</f>
        <v>0.36858211492689563</v>
      </c>
      <c r="E21" s="15">
        <f>Statistiche!R49</f>
        <v>0.57889237199582022</v>
      </c>
    </row>
    <row r="22" spans="1:5" x14ac:dyDescent="0.3">
      <c r="A22" s="1">
        <f>Statistiche!A50</f>
        <v>43909</v>
      </c>
      <c r="B22" s="15">
        <f>Statistiche!C50</f>
        <v>0.15604319052594914</v>
      </c>
      <c r="C22" s="15">
        <f>Statistiche!F50</f>
        <v>0.1031055900621118</v>
      </c>
      <c r="D22" s="15">
        <f>Statistiche!F50</f>
        <v>0.1031055900621118</v>
      </c>
      <c r="E22" s="15">
        <f>Statistiche!R50</f>
        <v>0.55001506477854778</v>
      </c>
    </row>
    <row r="23" spans="1:5" x14ac:dyDescent="0.3">
      <c r="A23" s="1">
        <f>Statistiche!A51</f>
        <v>43910</v>
      </c>
      <c r="B23" s="15">
        <f>Statistiche!C51</f>
        <v>0.14070503163603496</v>
      </c>
      <c r="C23" s="15">
        <f>Statistiche!F51</f>
        <v>0.15518018018018018</v>
      </c>
      <c r="D23" s="15">
        <f>Statistiche!F51</f>
        <v>0.15518018018018018</v>
      </c>
      <c r="E23" s="15">
        <f>Statistiche!R51</f>
        <v>0.49326465927099844</v>
      </c>
    </row>
    <row r="24" spans="1:5" x14ac:dyDescent="0.3">
      <c r="A24" s="1">
        <f>Statistiche!A52</f>
        <v>43911</v>
      </c>
      <c r="B24" s="15">
        <f>Statistiche!C52</f>
        <v>0.12733755942947703</v>
      </c>
      <c r="C24" s="15">
        <f>Statistiche!F52</f>
        <v>0.18385650224215247</v>
      </c>
      <c r="D24" s="15">
        <f>Statistiche!F52</f>
        <v>0.18385650224215247</v>
      </c>
      <c r="E24" s="15">
        <f>Statistiche!R52</f>
        <v>0.48183032262599285</v>
      </c>
    </row>
    <row r="25" spans="1:5" x14ac:dyDescent="0.3">
      <c r="A25" s="1">
        <f>Statistiche!A53</f>
        <v>43912</v>
      </c>
      <c r="B25" s="15">
        <f>Statistiche!C53</f>
        <v>9.2711042384199055E-2</v>
      </c>
      <c r="C25" s="15">
        <f>Statistiche!F53</f>
        <v>0.15678524374176547</v>
      </c>
      <c r="D25" s="15">
        <f>Statistiche!F53</f>
        <v>0.15678524374176547</v>
      </c>
      <c r="E25" s="15">
        <f>Statistiche!R53</f>
        <v>0.49005103134782796</v>
      </c>
    </row>
    <row r="26" spans="1:5" x14ac:dyDescent="0.3">
      <c r="A26" s="1">
        <f>Statistiche!A54</f>
        <v>43913</v>
      </c>
      <c r="B26" s="15">
        <f>Statistiche!C54</f>
        <v>8.1049787726746425E-2</v>
      </c>
      <c r="C26" s="15">
        <f>Statistiche!F54</f>
        <v>5.808656036446469E-2</v>
      </c>
      <c r="D26" s="15">
        <f>Statistiche!F54</f>
        <v>5.808656036446469E-2</v>
      </c>
      <c r="E26" s="15">
        <f>Statistiche!R54</f>
        <v>0.47395771351501448</v>
      </c>
    </row>
    <row r="27" spans="1:5" x14ac:dyDescent="0.3">
      <c r="A27" s="1">
        <f>Statistiche!A55</f>
        <v>43914</v>
      </c>
      <c r="B27" s="15">
        <f>Statistiche!C55</f>
        <v>7.1641080566464357E-2</v>
      </c>
      <c r="C27" s="15">
        <f>Statistiche!F55</f>
        <v>0.12029063509149623</v>
      </c>
      <c r="D27" s="15">
        <f>Statistiche!F55</f>
        <v>0.12029063509149623</v>
      </c>
      <c r="E27" s="15">
        <f>Statistiche!R55</f>
        <v>0.46886914677031277</v>
      </c>
    </row>
    <row r="28" spans="1:5" x14ac:dyDescent="0.3">
      <c r="A28" s="1">
        <f>Statistiche!A56</f>
        <v>43915</v>
      </c>
      <c r="B28" s="15">
        <f>Statistiche!C56</f>
        <v>6.4612252452341298E-2</v>
      </c>
      <c r="C28" s="15">
        <f>Statistiche!F56</f>
        <v>0.12442949795820323</v>
      </c>
      <c r="D28" s="15">
        <f>Statistiche!F56</f>
        <v>0.12442949795820323</v>
      </c>
      <c r="E28" s="15">
        <f>Statistiche!R56</f>
        <v>0.462457189548165</v>
      </c>
    </row>
    <row r="29" spans="1:5" x14ac:dyDescent="0.3">
      <c r="A29" s="1">
        <f>Statistiche!A57</f>
        <v>43916</v>
      </c>
      <c r="B29" s="15">
        <f>Statistiche!C57</f>
        <v>7.8093218129031139E-2</v>
      </c>
      <c r="C29" s="15">
        <f>Statistiche!F57</f>
        <v>0.10670796838282419</v>
      </c>
      <c r="D29" s="15">
        <f>Statistiche!F57</f>
        <v>0.10670796838282419</v>
      </c>
      <c r="E29" s="15">
        <f>Statistiche!R57</f>
        <v>0.45740409269024235</v>
      </c>
    </row>
    <row r="30" spans="1:5" x14ac:dyDescent="0.3">
      <c r="A30" s="1">
        <f>Statistiche!A58</f>
        <v>43917</v>
      </c>
      <c r="B30" s="15">
        <f>Statistiche!C58</f>
        <v>7.0243336074694018E-2</v>
      </c>
      <c r="C30" s="15">
        <f>Statistiche!F58</f>
        <v>5.684779461441946E-2</v>
      </c>
      <c r="D30" s="15">
        <f>Statistiche!F58</f>
        <v>5.684779461441946E-2</v>
      </c>
      <c r="E30" s="15">
        <f>Statistiche!R58</f>
        <v>0.44841718272084857</v>
      </c>
    </row>
    <row r="31" spans="1:5" x14ac:dyDescent="0.3">
      <c r="A31" s="1">
        <f>Statistiche!A59</f>
        <v>43918</v>
      </c>
      <c r="B31" s="15">
        <f>Statistiche!C59</f>
        <v>5.5688649821452788E-2</v>
      </c>
      <c r="C31" s="15">
        <f>Statistiche!F59</f>
        <v>0.13095890410958905</v>
      </c>
      <c r="D31" s="15">
        <f>Statistiche!F59</f>
        <v>0.13095890410958905</v>
      </c>
      <c r="E31" s="15">
        <f>Statistiche!R59</f>
        <v>0.43576678798258761</v>
      </c>
    </row>
    <row r="32" spans="1:5" x14ac:dyDescent="0.3">
      <c r="A32" s="1">
        <f>Statistiche!A60</f>
        <v>43919</v>
      </c>
      <c r="B32" s="15">
        <f>Statistiche!C60</f>
        <v>5.4877613644472988E-2</v>
      </c>
      <c r="C32" s="15">
        <f>Statistiche!F60</f>
        <v>5.2164082687338499E-2</v>
      </c>
      <c r="D32" s="15">
        <f>Statistiche!F60</f>
        <v>5.2164082687338499E-2</v>
      </c>
      <c r="E32" s="15">
        <f>Statistiche!R60</f>
        <v>0.42337978622649169</v>
      </c>
    </row>
    <row r="33" spans="1:5" x14ac:dyDescent="0.3">
      <c r="A33" s="1">
        <f>Statistiche!A61</f>
        <v>43920</v>
      </c>
      <c r="B33" s="15">
        <f>Statistiche!C61</f>
        <v>2.1891489649573805E-2</v>
      </c>
      <c r="C33" s="15">
        <f>Statistiche!F61</f>
        <v>0.12202609363008442</v>
      </c>
      <c r="D33" s="15">
        <f>Statistiche!F61</f>
        <v>0.12202609363008442</v>
      </c>
      <c r="E33" s="15">
        <f>Statistiche!R61</f>
        <v>0.42071814426437876</v>
      </c>
    </row>
    <row r="34" spans="1:5" x14ac:dyDescent="0.3">
      <c r="A34" s="1">
        <f>Statistiche!A62</f>
        <v>43921</v>
      </c>
      <c r="B34" s="15">
        <f>Statistiche!C62</f>
        <v>2.7896938883592841E-2</v>
      </c>
      <c r="C34" s="15">
        <f>Statistiche!F62</f>
        <v>7.5854993160054715E-2</v>
      </c>
      <c r="D34" s="15">
        <f>Statistiche!F62</f>
        <v>7.5854993160054715E-2</v>
      </c>
      <c r="E34" s="15">
        <f>Statistiche!R62</f>
        <v>0.41495459522122752</v>
      </c>
    </row>
    <row r="35" spans="1:5" x14ac:dyDescent="0.3">
      <c r="A35" s="1">
        <f>Statistiche!A63</f>
        <v>43922</v>
      </c>
      <c r="B35" s="15">
        <f>Statistiche!C63</f>
        <v>3.7830875249565271E-2</v>
      </c>
      <c r="C35" s="15">
        <f>Statistiche!F63</f>
        <v>7.1078898849259331E-2</v>
      </c>
      <c r="D35" s="15">
        <f>Statistiche!F63</f>
        <v>7.1078898849259331E-2</v>
      </c>
      <c r="E35" s="15">
        <f>Statistiche!R63</f>
        <v>0.40259643548627316</v>
      </c>
    </row>
    <row r="36" spans="1:5" x14ac:dyDescent="0.3">
      <c r="A36" s="1">
        <f>Statistiche!A64</f>
        <v>43923</v>
      </c>
      <c r="B36" s="15">
        <f>Statistiche!C64</f>
        <v>3.0742689768157673E-2</v>
      </c>
      <c r="C36" s="15">
        <f>Statistiche!F64</f>
        <v>8.4940939039591615E-2</v>
      </c>
      <c r="D36" s="15">
        <f>Statistiche!F64</f>
        <v>8.4940939039591615E-2</v>
      </c>
      <c r="E36" s="15">
        <f>Statistiche!R64</f>
        <v>0.39245505665330105</v>
      </c>
    </row>
    <row r="37" spans="1:5" x14ac:dyDescent="0.3">
      <c r="A37" s="1">
        <f>Statistiche!A65</f>
        <v>43924</v>
      </c>
      <c r="B37" s="15">
        <f>Statistiche!C65</f>
        <v>2.8164095895194405E-2</v>
      </c>
      <c r="C37" s="15">
        <f>Statistiche!F65</f>
        <v>8.0971659919028341E-2</v>
      </c>
      <c r="D37" s="15">
        <f>Statistiche!F65</f>
        <v>8.0971659919028341E-2</v>
      </c>
      <c r="E37" s="15">
        <f>Statistiche!R65</f>
        <v>0.38423431863962149</v>
      </c>
    </row>
    <row r="38" spans="1:5" x14ac:dyDescent="0.3">
      <c r="A38" s="1">
        <f>Statistiche!A66</f>
        <v>43925</v>
      </c>
      <c r="B38" s="15">
        <f>Statistiche!C66</f>
        <v>3.379866023328805E-2</v>
      </c>
      <c r="C38" s="15">
        <f>Statistiche!F66</f>
        <v>6.2658163781759285E-2</v>
      </c>
      <c r="D38" s="15">
        <f>Statistiche!F66</f>
        <v>6.2658163781759285E-2</v>
      </c>
      <c r="E38" s="15">
        <f>Statistiche!R66</f>
        <v>0.3738813240591794</v>
      </c>
    </row>
    <row r="39" spans="1:5" x14ac:dyDescent="0.3">
      <c r="A39" s="1">
        <f>Statistiche!A67</f>
        <v>43926</v>
      </c>
      <c r="B39" s="15">
        <f>Statistiche!C67</f>
        <v>3.3667897682216737E-2</v>
      </c>
      <c r="C39" s="15">
        <f>Statistiche!F67</f>
        <v>3.9007429986664129E-2</v>
      </c>
      <c r="D39" s="15">
        <f>Statistiche!F67</f>
        <v>3.9007429986664129E-2</v>
      </c>
      <c r="E39" s="15">
        <f>Statistiche!R67</f>
        <v>0.36084869473730358</v>
      </c>
    </row>
    <row r="40" spans="1:5" x14ac:dyDescent="0.3">
      <c r="A40" s="1">
        <f>Statistiche!A68</f>
        <v>43927</v>
      </c>
      <c r="B40" s="15">
        <f>Statistiche!C68</f>
        <v>2.1272165355193651E-2</v>
      </c>
      <c r="C40" s="15">
        <f>Statistiche!F68</f>
        <v>4.6848498739399495E-2</v>
      </c>
      <c r="D40" s="15">
        <f>Statistiche!F68</f>
        <v>4.6848498739399495E-2</v>
      </c>
      <c r="E40" s="15">
        <f>Statistiche!R68</f>
        <v>0.35277452863596853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4 7 8 e e 3 c - 3 d 2 6 - 4 b 3 3 - a b 0 d - e 3 8 1 d 5 d 7 7 c e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 4 7 . 4 5 2 3 6 3 6 8 0 1 9 7 3 5 1 < / L a t i t u d e > < L o n g i t u d e > - 3 2 . 7 6 9 8 9 5 3 0 2 7 7 5 1 9 < / L o n g i t u d e > < R o t a t i o n > 0 < / R o t a t i o n > < P i v o t A n g l e > 0 < / P i v o t A n g l e > < D i s t a n c e > 2 . 2 5 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 G u i d = " 1 e 3 f d 6 0 4 - 9 1 6 d - 4 7 1 b - b c 3 4 - 0 1 3 2 7 e 6 c 0 c a 1 "   R e v = " 1 "   R e v G u i d = " 9 d e a 9 d 1 c - 7 9 2 8 - 4 0 c b - 9 e 9 f - 3 5 9 1 b 4 8 7 9 3 2 4 " 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f a G K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9 o Y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a G K U C i K R 7 g O A A A A E Q A A A B M A H A B G b 3 J t d W x h c y 9 T Z W N 0 a W 9 u M S 5 t I K I Y A C i g F A A A A A A A A A A A A A A A A A A A A A A A A A A A A C t O T S 7 J z M 9 T C I b Q h t Y A U E s B A i 0 A F A A C A A g A f a G K U F T B D G u m A A A A + A A A A B I A A A A A A A A A A A A A A A A A A A A A A E N v b m Z p Z y 9 Q Y W N r Y W d l L n h t b F B L A Q I t A B Q A A g A I A H 2 h i l A P y u m r p A A A A O k A A A A T A A A A A A A A A A A A A A A A A P I A A A B b Q 2 9 u d G V u d F 9 U e X B l c 1 0 u e G 1 s U E s B A i 0 A F A A C A A g A f a G K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n E O T E v o v 1 I n I K Z x 2 + a J P Q A A A A A A g A A A A A A E G Y A A A A B A A A g A A A A w t F n t 0 U 1 K 6 t l + n t 9 9 P Y B f a t r d 1 R S 2 d C N r C t 2 0 z L 4 1 I c A A A A A D o A A A A A C A A A g A A A A X r P y l r n d Y J B c R 6 t / 3 Q q s H 3 t e 7 M t + Y i 0 P m n U W 7 o 6 8 O 2 B Q A A A A p C F b Z A b b t D J u V i k q i c J o u z p Y X 2 7 L d v n 8 h f l x 1 e t 0 A A o b n b 1 u Y I + A m / m D W D Z I B j F W k Q C 9 9 G n P c E g x 6 X 9 c x i A t I K 9 d C x z 6 I I U J u e A 5 K a J B B m p A A A A A U s B 5 f V U O K n K 6 9 9 9 i G 6 Z H w Q K 6 j r 3 e Z s u F i b I A + 7 k H K L P d N y S I b 3 2 V / A b S O 4 1 8 D 5 E l J V h + E A x a n f S g 6 i b U j 3 n k q w = = < / D a t a M a s h u p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1 F E B 1 0 7 - A 1 F 6 - 4 A 7 3 - 9 7 E F - 2 1 3 6 E C D 7 F 4 7 F } "   T o u r I d = " f 8 5 3 0 e b f - b 3 1 2 - 4 d b 4 - b 5 2 9 - a b 0 8 6 e e 8 2 3 b 3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F1FEB107-A1F6-4A73-97EF-2136ECD7F47F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9C59AA4-5941-479A-A1F5-2EE1AF83120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FE462A9-0486-4BCA-92A2-2ED655B090CD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 GitHub protezione civile</vt:lpstr>
      <vt:lpstr>Dati Covid-19 Italia</vt:lpstr>
      <vt:lpstr>Statistiche</vt:lpstr>
      <vt:lpstr>Dashboard grafici</vt:lpstr>
      <vt:lpstr>Dashboard previsioni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2015-06-05T18:19:34Z</dcterms:created>
  <dcterms:modified xsi:type="dcterms:W3CDTF">2020-04-17T16:54:08Z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be877dc2-4f0c-48e8-9a42-24ae59b3a5a3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