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0C5AF732-D40F-44E0-8D49-C52E05AD1BCF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  <sheet name="Dashboard previsio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7" i="3" l="1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6" i="3"/>
  <c r="W77" i="3"/>
  <c r="S77" i="3"/>
  <c r="O77" i="3"/>
  <c r="N77" i="3"/>
  <c r="B77" i="3"/>
  <c r="E77" i="3"/>
  <c r="H77" i="3"/>
  <c r="Q77" i="3"/>
  <c r="R77" i="3" s="1"/>
  <c r="V77" i="3"/>
  <c r="AD76" i="2"/>
  <c r="AE76" i="2"/>
  <c r="AD77" i="2"/>
  <c r="AE77" i="2"/>
  <c r="O81" i="2"/>
  <c r="Z77" i="3" l="1"/>
  <c r="T77" i="3"/>
  <c r="X77" i="3"/>
  <c r="U77" i="3"/>
  <c r="K77" i="3"/>
  <c r="E76" i="3"/>
  <c r="H76" i="3"/>
  <c r="I77" i="3" s="1"/>
  <c r="N76" i="3"/>
  <c r="Q76" i="3" s="1"/>
  <c r="O76" i="3"/>
  <c r="S76" i="3"/>
  <c r="W76" i="3"/>
  <c r="F77" i="3" l="1"/>
  <c r="G77" i="3"/>
  <c r="J77" i="3"/>
  <c r="B75" i="3"/>
  <c r="E75" i="3"/>
  <c r="H75" i="3"/>
  <c r="N75" i="3"/>
  <c r="O75" i="3"/>
  <c r="S75" i="3"/>
  <c r="T75" i="3" s="1"/>
  <c r="U75" i="3"/>
  <c r="W75" i="3"/>
  <c r="Z75" i="3"/>
  <c r="AD75" i="2"/>
  <c r="AE75" i="2"/>
  <c r="G76" i="3" l="1"/>
  <c r="C75" i="3"/>
  <c r="X75" i="3"/>
  <c r="I76" i="3"/>
  <c r="J76" i="3"/>
  <c r="V75" i="3"/>
  <c r="Q75" i="3"/>
  <c r="R75" i="3" s="1"/>
  <c r="F76" i="3"/>
  <c r="K75" i="3"/>
  <c r="B73" i="3"/>
  <c r="E73" i="3"/>
  <c r="H73" i="3"/>
  <c r="N73" i="3"/>
  <c r="Q73" i="3" s="1"/>
  <c r="R73" i="3" s="1"/>
  <c r="O73" i="3"/>
  <c r="S73" i="3"/>
  <c r="T73" i="3"/>
  <c r="W73" i="3"/>
  <c r="X73" i="3"/>
  <c r="B74" i="3"/>
  <c r="E74" i="3"/>
  <c r="G75" i="3" s="1"/>
  <c r="F74" i="3"/>
  <c r="H74" i="3"/>
  <c r="I74" i="3"/>
  <c r="J74" i="3"/>
  <c r="N74" i="3"/>
  <c r="Q74" i="3" s="1"/>
  <c r="R74" i="3" s="1"/>
  <c r="O74" i="3"/>
  <c r="S74" i="3"/>
  <c r="T74" i="3" s="1"/>
  <c r="W74" i="3"/>
  <c r="AE73" i="2"/>
  <c r="AE74" i="2"/>
  <c r="AD73" i="2"/>
  <c r="AD74" i="2"/>
  <c r="C74" i="3" l="1"/>
  <c r="V73" i="3"/>
  <c r="D75" i="3"/>
  <c r="I75" i="3"/>
  <c r="J75" i="3"/>
  <c r="Z73" i="3"/>
  <c r="U73" i="3"/>
  <c r="F75" i="3"/>
  <c r="M75" i="3"/>
  <c r="V74" i="3"/>
  <c r="Z74" i="3"/>
  <c r="U74" i="3"/>
  <c r="D74" i="3"/>
  <c r="K73" i="3"/>
  <c r="X74" i="3"/>
  <c r="K74" i="3"/>
  <c r="L75" i="3" s="1"/>
  <c r="G74" i="3"/>
  <c r="W72" i="3"/>
  <c r="S72" i="3"/>
  <c r="O72" i="3"/>
  <c r="N72" i="3"/>
  <c r="X73" i="2"/>
  <c r="X74" i="2"/>
  <c r="Y74" i="2" s="1"/>
  <c r="X75" i="2"/>
  <c r="X76" i="2"/>
  <c r="X77" i="2"/>
  <c r="Y77" i="2" s="1"/>
  <c r="X78" i="2"/>
  <c r="Y78" i="2" s="1"/>
  <c r="AA78" i="2" s="1"/>
  <c r="X79" i="2"/>
  <c r="Y79" i="2" s="1"/>
  <c r="Z79" i="2" s="1"/>
  <c r="X80" i="2"/>
  <c r="Y80" i="2" s="1"/>
  <c r="X81" i="2"/>
  <c r="Y81" i="2" s="1"/>
  <c r="AB81" i="2" s="1"/>
  <c r="X82" i="2"/>
  <c r="Y82" i="2" s="1"/>
  <c r="X83" i="2"/>
  <c r="Y83" i="2" s="1"/>
  <c r="Z83" i="2" s="1"/>
  <c r="X84" i="2"/>
  <c r="Y84" i="2" s="1"/>
  <c r="X85" i="2"/>
  <c r="Y85" i="2" s="1"/>
  <c r="AB85" i="2" s="1"/>
  <c r="X86" i="2"/>
  <c r="Y86" i="2" s="1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J73" i="3" l="1"/>
  <c r="F73" i="3"/>
  <c r="Y76" i="2"/>
  <c r="AC76" i="2"/>
  <c r="AC77" i="2"/>
  <c r="B76" i="3"/>
  <c r="Y75" i="2"/>
  <c r="AC75" i="2"/>
  <c r="L74" i="3"/>
  <c r="M74" i="3"/>
  <c r="Y73" i="2"/>
  <c r="Z73" i="2" s="1"/>
  <c r="AC73" i="2"/>
  <c r="AC74" i="2"/>
  <c r="AA73" i="2"/>
  <c r="Z85" i="2"/>
  <c r="AA89" i="2"/>
  <c r="Z93" i="2"/>
  <c r="AA93" i="2"/>
  <c r="AF90" i="2"/>
  <c r="AB73" i="2"/>
  <c r="AA86" i="2"/>
  <c r="AF87" i="2"/>
  <c r="AA82" i="2"/>
  <c r="AF83" i="2"/>
  <c r="Z82" i="2"/>
  <c r="AA74" i="2"/>
  <c r="AF74" i="2"/>
  <c r="Z74" i="2"/>
  <c r="AF78" i="2"/>
  <c r="Z77" i="2"/>
  <c r="AA77" i="2"/>
  <c r="AF73" i="2"/>
  <c r="AF79" i="2"/>
  <c r="Z89" i="2"/>
  <c r="AB77" i="2"/>
  <c r="AA85" i="2"/>
  <c r="Z90" i="2"/>
  <c r="Z78" i="2"/>
  <c r="AF86" i="2"/>
  <c r="AA81" i="2"/>
  <c r="AF91" i="2"/>
  <c r="Z81" i="2"/>
  <c r="AF82" i="2"/>
  <c r="Z86" i="2"/>
  <c r="Z88" i="2"/>
  <c r="AF89" i="2"/>
  <c r="AA88" i="2"/>
  <c r="AB88" i="2"/>
  <c r="AF81" i="2"/>
  <c r="AA80" i="2"/>
  <c r="AB80" i="2"/>
  <c r="Z80" i="2"/>
  <c r="Z76" i="2"/>
  <c r="AA76" i="2"/>
  <c r="AB76" i="2"/>
  <c r="Z92" i="2"/>
  <c r="AF93" i="2"/>
  <c r="AA92" i="2"/>
  <c r="AB92" i="2"/>
  <c r="Z84" i="2"/>
  <c r="AF85" i="2"/>
  <c r="AA84" i="2"/>
  <c r="AB84" i="2"/>
  <c r="AB87" i="2"/>
  <c r="AB79" i="2"/>
  <c r="AB90" i="2"/>
  <c r="AB82" i="2"/>
  <c r="AB74" i="2"/>
  <c r="AA87" i="2"/>
  <c r="AA79" i="2"/>
  <c r="AB91" i="2"/>
  <c r="AB83" i="2"/>
  <c r="AB75" i="2"/>
  <c r="AB86" i="2"/>
  <c r="AB78" i="2"/>
  <c r="AA91" i="2"/>
  <c r="AA83" i="2"/>
  <c r="AA75" i="2"/>
  <c r="AF92" i="2"/>
  <c r="AF88" i="2"/>
  <c r="AF84" i="2"/>
  <c r="AF80" i="2"/>
  <c r="Q72" i="3"/>
  <c r="AB72" i="2"/>
  <c r="AA72" i="2"/>
  <c r="Z72" i="2"/>
  <c r="B72" i="3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D77" i="3" l="1"/>
  <c r="C77" i="3"/>
  <c r="Q71" i="3"/>
  <c r="C73" i="3"/>
  <c r="D73" i="3"/>
  <c r="C76" i="3"/>
  <c r="Z76" i="3"/>
  <c r="U76" i="3"/>
  <c r="V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V72" i="3"/>
  <c r="U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C72" i="3" l="1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V71" i="3"/>
  <c r="D72" i="3"/>
  <c r="U71" i="3"/>
  <c r="Z71" i="3"/>
  <c r="T71" i="3"/>
  <c r="X71" i="3"/>
  <c r="B70" i="3"/>
  <c r="T70" i="3" s="1"/>
  <c r="B69" i="3"/>
  <c r="R69" i="3" s="1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E51" i="2" s="1"/>
  <c r="W52" i="2"/>
  <c r="W53" i="2"/>
  <c r="AE54" i="2" s="1"/>
  <c r="W54" i="2"/>
  <c r="W55" i="2"/>
  <c r="AE55" i="2" s="1"/>
  <c r="W56" i="2"/>
  <c r="W57" i="2"/>
  <c r="AE58" i="2" s="1"/>
  <c r="W58" i="2"/>
  <c r="W59" i="2"/>
  <c r="AE59" i="2" s="1"/>
  <c r="W60" i="2"/>
  <c r="W61" i="2"/>
  <c r="AE62" i="2" s="1"/>
  <c r="W62" i="2"/>
  <c r="W63" i="2"/>
  <c r="AE63" i="2" s="1"/>
  <c r="W64" i="2"/>
  <c r="W65" i="2"/>
  <c r="AE66" i="2" s="1"/>
  <c r="W66" i="2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49" i="2"/>
  <c r="AE52" i="2"/>
  <c r="AE60" i="2"/>
  <c r="AE65" i="2"/>
  <c r="AE67" i="2"/>
  <c r="W68" i="3"/>
  <c r="S68" i="3"/>
  <c r="O68" i="3"/>
  <c r="N68" i="3"/>
  <c r="Q68" i="3" s="1"/>
  <c r="A40" i="5"/>
  <c r="H68" i="3"/>
  <c r="J69" i="3" s="1"/>
  <c r="X68" i="2"/>
  <c r="AE48" i="2" l="1"/>
  <c r="AE50" i="2"/>
  <c r="K69" i="3"/>
  <c r="U70" i="3"/>
  <c r="Z70" i="3"/>
  <c r="E68" i="3"/>
  <c r="G69" i="3" s="1"/>
  <c r="X70" i="3"/>
  <c r="AD68" i="2"/>
  <c r="AE64" i="2"/>
  <c r="AE56" i="2"/>
  <c r="K70" i="3"/>
  <c r="M71" i="3" s="1"/>
  <c r="C70" i="3"/>
  <c r="U69" i="3"/>
  <c r="V69" i="3"/>
  <c r="X69" i="3"/>
  <c r="D70" i="3"/>
  <c r="R70" i="3"/>
  <c r="I69" i="3"/>
  <c r="AE53" i="2"/>
  <c r="V70" i="3"/>
  <c r="AE57" i="2"/>
  <c r="AE61" i="2"/>
  <c r="D71" i="3"/>
  <c r="C71" i="3"/>
  <c r="Z69" i="3"/>
  <c r="T69" i="3"/>
  <c r="Y68" i="2"/>
  <c r="AF69" i="2" s="1"/>
  <c r="AC69" i="2"/>
  <c r="B68" i="3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M70" i="3" l="1"/>
  <c r="F69" i="3"/>
  <c r="K68" i="3"/>
  <c r="U68" i="3" s="1"/>
  <c r="L71" i="3"/>
  <c r="L70" i="3"/>
  <c r="C69" i="3"/>
  <c r="AA68" i="2"/>
  <c r="Z68" i="2"/>
  <c r="D69" i="3"/>
  <c r="AB68" i="2"/>
  <c r="V68" i="3"/>
  <c r="Z68" i="3"/>
  <c r="X68" i="3"/>
  <c r="T68" i="3"/>
  <c r="R68" i="3"/>
  <c r="E40" i="5" s="1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A3" i="5"/>
  <c r="A4" i="5"/>
  <c r="A5" i="5"/>
  <c r="A6" i="5"/>
  <c r="A7" i="5"/>
  <c r="A8" i="5"/>
  <c r="A9" i="5"/>
  <c r="A10" i="5"/>
  <c r="D1" i="5"/>
  <c r="C1" i="5"/>
  <c r="B1" i="5"/>
  <c r="A1" i="5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G30" i="3" s="1"/>
  <c r="H29" i="3"/>
  <c r="E30" i="3"/>
  <c r="H30" i="3"/>
  <c r="E31" i="3"/>
  <c r="G32" i="3" s="1"/>
  <c r="H31" i="3"/>
  <c r="E32" i="3"/>
  <c r="H32" i="3"/>
  <c r="E33" i="3"/>
  <c r="G34" i="3" s="1"/>
  <c r="H33" i="3"/>
  <c r="E34" i="3"/>
  <c r="H34" i="3"/>
  <c r="E35" i="3"/>
  <c r="G36" i="3" s="1"/>
  <c r="H35" i="3"/>
  <c r="E36" i="3"/>
  <c r="H36" i="3"/>
  <c r="E37" i="3"/>
  <c r="G38" i="3" s="1"/>
  <c r="H37" i="3"/>
  <c r="E38" i="3"/>
  <c r="H38" i="3"/>
  <c r="E39" i="3"/>
  <c r="G40" i="3" s="1"/>
  <c r="H39" i="3"/>
  <c r="E40" i="3"/>
  <c r="H40" i="3"/>
  <c r="E41" i="3"/>
  <c r="G42" i="3" s="1"/>
  <c r="H41" i="3"/>
  <c r="E42" i="3"/>
  <c r="H42" i="3"/>
  <c r="E43" i="3"/>
  <c r="G44" i="3" s="1"/>
  <c r="H43" i="3"/>
  <c r="E44" i="3"/>
  <c r="H44" i="3"/>
  <c r="E45" i="3"/>
  <c r="G46" i="3" s="1"/>
  <c r="H45" i="3"/>
  <c r="E46" i="3"/>
  <c r="H46" i="3"/>
  <c r="E47" i="3"/>
  <c r="G48" i="3" s="1"/>
  <c r="H47" i="3"/>
  <c r="E48" i="3"/>
  <c r="H48" i="3"/>
  <c r="E49" i="3"/>
  <c r="G50" i="3" s="1"/>
  <c r="H49" i="3"/>
  <c r="E50" i="3"/>
  <c r="H50" i="3"/>
  <c r="E51" i="3"/>
  <c r="G52" i="3" s="1"/>
  <c r="H51" i="3"/>
  <c r="E52" i="3"/>
  <c r="H52" i="3"/>
  <c r="E53" i="3"/>
  <c r="G54" i="3" s="1"/>
  <c r="H53" i="3"/>
  <c r="E54" i="3"/>
  <c r="H54" i="3"/>
  <c r="E55" i="3"/>
  <c r="G56" i="3" s="1"/>
  <c r="H55" i="3"/>
  <c r="E56" i="3"/>
  <c r="H56" i="3"/>
  <c r="E57" i="3"/>
  <c r="G58" i="3" s="1"/>
  <c r="H57" i="3"/>
  <c r="E58" i="3"/>
  <c r="H58" i="3"/>
  <c r="E59" i="3"/>
  <c r="G60" i="3" s="1"/>
  <c r="H59" i="3"/>
  <c r="E60" i="3"/>
  <c r="H60" i="3"/>
  <c r="E61" i="3"/>
  <c r="G62" i="3" s="1"/>
  <c r="H61" i="3"/>
  <c r="E62" i="3"/>
  <c r="H62" i="3"/>
  <c r="E63" i="3"/>
  <c r="G64" i="3" s="1"/>
  <c r="H63" i="3"/>
  <c r="E64" i="3"/>
  <c r="H64" i="3"/>
  <c r="E65" i="3"/>
  <c r="G66" i="3" s="1"/>
  <c r="H65" i="3"/>
  <c r="E66" i="3"/>
  <c r="H66" i="3"/>
  <c r="E67" i="3"/>
  <c r="H67" i="3"/>
  <c r="H2" i="3"/>
  <c r="E2" i="3"/>
  <c r="G3" i="3" s="1"/>
  <c r="X33" i="2"/>
  <c r="G28" i="3" l="1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C40" i="5" s="1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C39" i="5" s="1"/>
  <c r="F65" i="3"/>
  <c r="D37" i="5" s="1"/>
  <c r="F63" i="3"/>
  <c r="C35" i="5" s="1"/>
  <c r="F61" i="3"/>
  <c r="C33" i="5" s="1"/>
  <c r="F59" i="3"/>
  <c r="D31" i="5" s="1"/>
  <c r="F57" i="3"/>
  <c r="D29" i="5" s="1"/>
  <c r="F55" i="3"/>
  <c r="C27" i="5" s="1"/>
  <c r="F53" i="3"/>
  <c r="C25" i="5" s="1"/>
  <c r="F51" i="3"/>
  <c r="C23" i="5" s="1"/>
  <c r="F49" i="3"/>
  <c r="D21" i="5" s="1"/>
  <c r="F47" i="3"/>
  <c r="C19" i="5" s="1"/>
  <c r="F45" i="3"/>
  <c r="D17" i="5" s="1"/>
  <c r="F43" i="3"/>
  <c r="D15" i="5" s="1"/>
  <c r="F41" i="3"/>
  <c r="D13" i="5" s="1"/>
  <c r="F39" i="3"/>
  <c r="C11" i="5" s="1"/>
  <c r="F37" i="3"/>
  <c r="D9" i="5" s="1"/>
  <c r="F35" i="3"/>
  <c r="C7" i="5" s="1"/>
  <c r="F33" i="3"/>
  <c r="D5" i="5" s="1"/>
  <c r="F31" i="3"/>
  <c r="C3" i="5" s="1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C13" i="5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D40" i="5" l="1"/>
  <c r="C15" i="5"/>
  <c r="C31" i="5"/>
  <c r="C21" i="5"/>
  <c r="Y27" i="2"/>
  <c r="AA27" i="2" s="1"/>
  <c r="AE28" i="2"/>
  <c r="AE27" i="2"/>
  <c r="H27" i="3"/>
  <c r="C29" i="5"/>
  <c r="C37" i="5"/>
  <c r="D7" i="5"/>
  <c r="D23" i="5"/>
  <c r="D39" i="5"/>
  <c r="AD27" i="2"/>
  <c r="AD26" i="2"/>
  <c r="E26" i="3"/>
  <c r="C5" i="5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E5" i="5" s="1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V33" i="3"/>
  <c r="Z33" i="3"/>
  <c r="D33" i="5"/>
  <c r="T33" i="3"/>
  <c r="D3" i="5"/>
  <c r="D11" i="5"/>
  <c r="D19" i="5"/>
  <c r="D27" i="5"/>
  <c r="D35" i="5"/>
  <c r="B22" i="3"/>
  <c r="B14" i="3"/>
  <c r="B6" i="3"/>
  <c r="Z6" i="3" s="1"/>
  <c r="B2" i="3"/>
  <c r="Z2" i="3" s="1"/>
  <c r="B58" i="3"/>
  <c r="T58" i="3" s="1"/>
  <c r="B29" i="3"/>
  <c r="Z29" i="3" s="1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B18" i="3"/>
  <c r="K18" i="3" s="1"/>
  <c r="B10" i="3"/>
  <c r="B62" i="3"/>
  <c r="R62" i="3" s="1"/>
  <c r="E34" i="5" s="1"/>
  <c r="B46" i="3"/>
  <c r="R46" i="3" s="1"/>
  <c r="E18" i="5" s="1"/>
  <c r="B42" i="3"/>
  <c r="T42" i="3" s="1"/>
  <c r="B34" i="3"/>
  <c r="B25" i="3"/>
  <c r="Z25" i="3" s="1"/>
  <c r="B17" i="3"/>
  <c r="K17" i="3" s="1"/>
  <c r="B9" i="3"/>
  <c r="B27" i="3"/>
  <c r="T27" i="3" s="1"/>
  <c r="B23" i="3"/>
  <c r="K23" i="3" s="1"/>
  <c r="B15" i="3"/>
  <c r="K15" i="3" s="1"/>
  <c r="B11" i="3"/>
  <c r="K11" i="3" s="1"/>
  <c r="B7" i="3"/>
  <c r="B3" i="3"/>
  <c r="K3" i="3" s="1"/>
  <c r="D25" i="5"/>
  <c r="Z33" i="2"/>
  <c r="AA33" i="2"/>
  <c r="C9" i="5"/>
  <c r="C17" i="5"/>
  <c r="Y46" i="2"/>
  <c r="Y60" i="2"/>
  <c r="B60" i="3"/>
  <c r="Y48" i="2"/>
  <c r="B48" i="3"/>
  <c r="Y40" i="2"/>
  <c r="B40" i="3"/>
  <c r="Y31" i="2"/>
  <c r="B31" i="3"/>
  <c r="D12" i="5"/>
  <c r="C12" i="5"/>
  <c r="D28" i="5"/>
  <c r="C28" i="5"/>
  <c r="Y67" i="2"/>
  <c r="B67" i="3"/>
  <c r="Y63" i="2"/>
  <c r="B63" i="3"/>
  <c r="Y59" i="2"/>
  <c r="B59" i="3"/>
  <c r="Y55" i="2"/>
  <c r="B55" i="3"/>
  <c r="Y51" i="2"/>
  <c r="B51" i="3"/>
  <c r="Y47" i="2"/>
  <c r="B47" i="3"/>
  <c r="Y43" i="2"/>
  <c r="B43" i="3"/>
  <c r="Y39" i="2"/>
  <c r="B39" i="3"/>
  <c r="Y35" i="2"/>
  <c r="B35" i="3"/>
  <c r="Y30" i="2"/>
  <c r="B30" i="3"/>
  <c r="R30" i="3" s="1"/>
  <c r="E2" i="5" s="1"/>
  <c r="K14" i="3"/>
  <c r="Y42" i="2"/>
  <c r="C6" i="5"/>
  <c r="D6" i="5"/>
  <c r="C14" i="5"/>
  <c r="D14" i="5"/>
  <c r="C22" i="5"/>
  <c r="D22" i="5"/>
  <c r="C30" i="5"/>
  <c r="D30" i="5"/>
  <c r="C38" i="5"/>
  <c r="D38" i="5"/>
  <c r="Y56" i="2"/>
  <c r="B56" i="3"/>
  <c r="Y44" i="2"/>
  <c r="B44" i="3"/>
  <c r="Y19" i="2"/>
  <c r="B19" i="3"/>
  <c r="D4" i="5"/>
  <c r="C4" i="5"/>
  <c r="D20" i="5"/>
  <c r="C20" i="5"/>
  <c r="D36" i="5"/>
  <c r="C36" i="5"/>
  <c r="Y66" i="2"/>
  <c r="B66" i="3"/>
  <c r="Y54" i="2"/>
  <c r="B54" i="3"/>
  <c r="Y50" i="2"/>
  <c r="B50" i="3"/>
  <c r="Y38" i="2"/>
  <c r="B38" i="3"/>
  <c r="Y62" i="2"/>
  <c r="Y34" i="2"/>
  <c r="D8" i="5"/>
  <c r="C8" i="5"/>
  <c r="D16" i="5"/>
  <c r="C16" i="5"/>
  <c r="D24" i="5"/>
  <c r="C24" i="5"/>
  <c r="D32" i="5"/>
  <c r="C32" i="5"/>
  <c r="Y64" i="2"/>
  <c r="B64" i="3"/>
  <c r="Y52" i="2"/>
  <c r="B52" i="3"/>
  <c r="Y36" i="2"/>
  <c r="B36" i="3"/>
  <c r="Y65" i="2"/>
  <c r="B65" i="3"/>
  <c r="Y61" i="2"/>
  <c r="B61" i="3"/>
  <c r="Y57" i="2"/>
  <c r="B57" i="3"/>
  <c r="Y53" i="2"/>
  <c r="B53" i="3"/>
  <c r="R53" i="3" s="1"/>
  <c r="E25" i="5" s="1"/>
  <c r="Y49" i="2"/>
  <c r="B49" i="3"/>
  <c r="Y45" i="2"/>
  <c r="B45" i="3"/>
  <c r="Y41" i="2"/>
  <c r="B41" i="3"/>
  <c r="Y37" i="2"/>
  <c r="B37" i="3"/>
  <c r="Y32" i="2"/>
  <c r="B32" i="3"/>
  <c r="Y28" i="2"/>
  <c r="B28" i="3"/>
  <c r="Y58" i="2"/>
  <c r="Y29" i="2"/>
  <c r="C2" i="5"/>
  <c r="D2" i="5"/>
  <c r="C10" i="5"/>
  <c r="D10" i="5"/>
  <c r="C18" i="5"/>
  <c r="D18" i="5"/>
  <c r="C26" i="5"/>
  <c r="D26" i="5"/>
  <c r="C34" i="5"/>
  <c r="D34" i="5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D7" i="3" l="1"/>
  <c r="R42" i="3"/>
  <c r="E14" i="5" s="1"/>
  <c r="Z27" i="2"/>
  <c r="F27" i="3"/>
  <c r="G27" i="3"/>
  <c r="G26" i="3"/>
  <c r="AB27" i="2"/>
  <c r="C68" i="3"/>
  <c r="B40" i="5" s="1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V26" i="3"/>
  <c r="Z17" i="3"/>
  <c r="C22" i="3"/>
  <c r="Z3" i="3"/>
  <c r="K13" i="3"/>
  <c r="M14" i="3" s="1"/>
  <c r="Z46" i="3"/>
  <c r="X26" i="3"/>
  <c r="R26" i="3"/>
  <c r="C27" i="3"/>
  <c r="D23" i="3"/>
  <c r="Z9" i="3"/>
  <c r="C42" i="3"/>
  <c r="B14" i="5" s="1"/>
  <c r="D22" i="3"/>
  <c r="Z22" i="3"/>
  <c r="D16" i="3"/>
  <c r="V42" i="3"/>
  <c r="K9" i="3"/>
  <c r="D18" i="3"/>
  <c r="R58" i="3"/>
  <c r="E30" i="5" s="1"/>
  <c r="D4" i="3"/>
  <c r="D21" i="3"/>
  <c r="C23" i="3"/>
  <c r="K42" i="3"/>
  <c r="U42" i="3" s="1"/>
  <c r="K22" i="3"/>
  <c r="D24" i="3"/>
  <c r="K25" i="3"/>
  <c r="D26" i="3"/>
  <c r="K8" i="3"/>
  <c r="K24" i="3"/>
  <c r="L24" i="3" s="1"/>
  <c r="D6" i="3"/>
  <c r="K21" i="3"/>
  <c r="D20" i="3"/>
  <c r="V58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E6" i="5" s="1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V27" i="3"/>
  <c r="T62" i="3"/>
  <c r="X62" i="3"/>
  <c r="R27" i="3"/>
  <c r="Z18" i="3"/>
  <c r="R29" i="3"/>
  <c r="Z4" i="3"/>
  <c r="D12" i="3"/>
  <c r="Z20" i="3"/>
  <c r="T46" i="3"/>
  <c r="K29" i="3"/>
  <c r="U29" i="3" s="1"/>
  <c r="C34" i="3"/>
  <c r="B6" i="5" s="1"/>
  <c r="K58" i="3"/>
  <c r="U58" i="3" s="1"/>
  <c r="K62" i="3"/>
  <c r="U62" i="3" s="1"/>
  <c r="K27" i="3"/>
  <c r="U27" i="3" s="1"/>
  <c r="X27" i="3"/>
  <c r="V29" i="3"/>
  <c r="Z14" i="3"/>
  <c r="D15" i="3"/>
  <c r="V46" i="3"/>
  <c r="Z27" i="3"/>
  <c r="T34" i="3"/>
  <c r="D29" i="3"/>
  <c r="D46" i="3"/>
  <c r="D62" i="3"/>
  <c r="V34" i="3"/>
  <c r="T29" i="3"/>
  <c r="X29" i="3"/>
  <c r="D34" i="3"/>
  <c r="K46" i="3"/>
  <c r="U46" i="3" s="1"/>
  <c r="X58" i="3"/>
  <c r="Z62" i="3"/>
  <c r="V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B34" i="5" s="1"/>
  <c r="Z52" i="3"/>
  <c r="X52" i="3"/>
  <c r="K52" i="3"/>
  <c r="U52" i="3" s="1"/>
  <c r="D52" i="3"/>
  <c r="C52" i="3"/>
  <c r="B24" i="5" s="1"/>
  <c r="V52" i="3"/>
  <c r="T52" i="3"/>
  <c r="R52" i="3"/>
  <c r="E24" i="5" s="1"/>
  <c r="X48" i="3"/>
  <c r="D48" i="3"/>
  <c r="C48" i="3"/>
  <c r="B20" i="5" s="1"/>
  <c r="Z48" i="3"/>
  <c r="K48" i="3"/>
  <c r="U48" i="3" s="1"/>
  <c r="R48" i="3"/>
  <c r="E20" i="5" s="1"/>
  <c r="T48" i="3"/>
  <c r="V48" i="3"/>
  <c r="X32" i="3"/>
  <c r="Z32" i="3"/>
  <c r="D32" i="3"/>
  <c r="C32" i="3"/>
  <c r="B4" i="5" s="1"/>
  <c r="K32" i="3"/>
  <c r="U32" i="3" s="1"/>
  <c r="T32" i="3"/>
  <c r="R32" i="3"/>
  <c r="E4" i="5" s="1"/>
  <c r="D33" i="3"/>
  <c r="V32" i="3"/>
  <c r="C33" i="3"/>
  <c r="B5" i="5" s="1"/>
  <c r="Z41" i="3"/>
  <c r="X41" i="3"/>
  <c r="D41" i="3"/>
  <c r="C41" i="3"/>
  <c r="B13" i="5" s="1"/>
  <c r="K41" i="3"/>
  <c r="U41" i="3" s="1"/>
  <c r="V41" i="3"/>
  <c r="T41" i="3"/>
  <c r="Z49" i="3"/>
  <c r="X49" i="3"/>
  <c r="D49" i="3"/>
  <c r="C49" i="3"/>
  <c r="B21" i="5" s="1"/>
  <c r="K49" i="3"/>
  <c r="U49" i="3" s="1"/>
  <c r="V49" i="3"/>
  <c r="T49" i="3"/>
  <c r="Z57" i="3"/>
  <c r="D57" i="3"/>
  <c r="C57" i="3"/>
  <c r="B29" i="5" s="1"/>
  <c r="K57" i="3"/>
  <c r="U57" i="3" s="1"/>
  <c r="X57" i="3"/>
  <c r="V57" i="3"/>
  <c r="T57" i="3"/>
  <c r="Z65" i="3"/>
  <c r="X65" i="3"/>
  <c r="D65" i="3"/>
  <c r="C65" i="3"/>
  <c r="B37" i="5" s="1"/>
  <c r="K65" i="3"/>
  <c r="U65" i="3" s="1"/>
  <c r="T65" i="3"/>
  <c r="V65" i="3"/>
  <c r="Z38" i="3"/>
  <c r="D38" i="3"/>
  <c r="C38" i="3"/>
  <c r="B10" i="5" s="1"/>
  <c r="K38" i="3"/>
  <c r="U38" i="3" s="1"/>
  <c r="X38" i="3"/>
  <c r="R38" i="3"/>
  <c r="E10" i="5" s="1"/>
  <c r="T38" i="3"/>
  <c r="V38" i="3"/>
  <c r="D42" i="3"/>
  <c r="C46" i="3"/>
  <c r="B18" i="5" s="1"/>
  <c r="Z50" i="3"/>
  <c r="X50" i="3"/>
  <c r="D50" i="3"/>
  <c r="C50" i="3"/>
  <c r="B22" i="5" s="1"/>
  <c r="K50" i="3"/>
  <c r="U50" i="3" s="1"/>
  <c r="T50" i="3"/>
  <c r="R50" i="3"/>
  <c r="E22" i="5" s="1"/>
  <c r="V50" i="3"/>
  <c r="Z56" i="3"/>
  <c r="X56" i="3"/>
  <c r="D56" i="3"/>
  <c r="C56" i="3"/>
  <c r="B28" i="5" s="1"/>
  <c r="K56" i="3"/>
  <c r="U56" i="3" s="1"/>
  <c r="T56" i="3"/>
  <c r="R56" i="3"/>
  <c r="E28" i="5" s="1"/>
  <c r="V56" i="3"/>
  <c r="R65" i="3"/>
  <c r="E37" i="5" s="1"/>
  <c r="Z30" i="3"/>
  <c r="X30" i="3"/>
  <c r="D30" i="3"/>
  <c r="C30" i="3"/>
  <c r="B2" i="5" s="1"/>
  <c r="K30" i="3"/>
  <c r="U30" i="3" s="1"/>
  <c r="T30" i="3"/>
  <c r="V30" i="3"/>
  <c r="X39" i="3"/>
  <c r="Z39" i="3"/>
  <c r="D39" i="3"/>
  <c r="C39" i="3"/>
  <c r="B11" i="5" s="1"/>
  <c r="K39" i="3"/>
  <c r="U39" i="3" s="1"/>
  <c r="T39" i="3"/>
  <c r="V39" i="3"/>
  <c r="R39" i="3"/>
  <c r="E11" i="5" s="1"/>
  <c r="X47" i="3"/>
  <c r="Z47" i="3"/>
  <c r="D47" i="3"/>
  <c r="C47" i="3"/>
  <c r="B19" i="5" s="1"/>
  <c r="K47" i="3"/>
  <c r="U47" i="3" s="1"/>
  <c r="V47" i="3"/>
  <c r="R47" i="3"/>
  <c r="E19" i="5" s="1"/>
  <c r="T47" i="3"/>
  <c r="X55" i="3"/>
  <c r="Z55" i="3"/>
  <c r="D55" i="3"/>
  <c r="C55" i="3"/>
  <c r="B27" i="5" s="1"/>
  <c r="K55" i="3"/>
  <c r="U55" i="3" s="1"/>
  <c r="V55" i="3"/>
  <c r="T55" i="3"/>
  <c r="R55" i="3"/>
  <c r="E27" i="5" s="1"/>
  <c r="X63" i="3"/>
  <c r="Z63" i="3"/>
  <c r="D63" i="3"/>
  <c r="C63" i="3"/>
  <c r="B35" i="5" s="1"/>
  <c r="K63" i="3"/>
  <c r="U63" i="3" s="1"/>
  <c r="V63" i="3"/>
  <c r="R63" i="3"/>
  <c r="E35" i="5" s="1"/>
  <c r="T63" i="3"/>
  <c r="R45" i="3"/>
  <c r="E17" i="5" s="1"/>
  <c r="Z19" i="3"/>
  <c r="D19" i="3"/>
  <c r="K19" i="3"/>
  <c r="M18" i="3"/>
  <c r="X36" i="3"/>
  <c r="Z36" i="3"/>
  <c r="D36" i="3"/>
  <c r="C36" i="3"/>
  <c r="B8" i="5" s="1"/>
  <c r="K36" i="3"/>
  <c r="U36" i="3" s="1"/>
  <c r="V36" i="3"/>
  <c r="T36" i="3"/>
  <c r="R36" i="3"/>
  <c r="E8" i="5" s="1"/>
  <c r="X64" i="3"/>
  <c r="D64" i="3"/>
  <c r="C64" i="3"/>
  <c r="B36" i="5" s="1"/>
  <c r="Z64" i="3"/>
  <c r="K64" i="3"/>
  <c r="U64" i="3" s="1"/>
  <c r="T64" i="3"/>
  <c r="V64" i="3"/>
  <c r="R64" i="3"/>
  <c r="E36" i="5" s="1"/>
  <c r="C58" i="3"/>
  <c r="B30" i="5" s="1"/>
  <c r="R49" i="3"/>
  <c r="E21" i="5" s="1"/>
  <c r="M15" i="3"/>
  <c r="X40" i="3"/>
  <c r="Z40" i="3"/>
  <c r="D40" i="3"/>
  <c r="C40" i="3"/>
  <c r="B12" i="5" s="1"/>
  <c r="K40" i="3"/>
  <c r="U40" i="3" s="1"/>
  <c r="R40" i="3"/>
  <c r="E12" i="5" s="1"/>
  <c r="V40" i="3"/>
  <c r="T40" i="3"/>
  <c r="X60" i="3"/>
  <c r="Z60" i="3"/>
  <c r="K60" i="3"/>
  <c r="U60" i="3" s="1"/>
  <c r="D60" i="3"/>
  <c r="C60" i="3"/>
  <c r="B32" i="5" s="1"/>
  <c r="R60" i="3"/>
  <c r="E32" i="5" s="1"/>
  <c r="V60" i="3"/>
  <c r="T60" i="3"/>
  <c r="X31" i="3"/>
  <c r="Z31" i="3"/>
  <c r="D31" i="3"/>
  <c r="C31" i="3"/>
  <c r="B3" i="5" s="1"/>
  <c r="K31" i="3"/>
  <c r="U31" i="3" s="1"/>
  <c r="R31" i="3"/>
  <c r="E3" i="5" s="1"/>
  <c r="T31" i="3"/>
  <c r="V31" i="3"/>
  <c r="R57" i="3"/>
  <c r="E29" i="5" s="1"/>
  <c r="R41" i="3"/>
  <c r="E13" i="5" s="1"/>
  <c r="X28" i="3"/>
  <c r="Z28" i="3"/>
  <c r="D28" i="3"/>
  <c r="C28" i="3"/>
  <c r="K28" i="3"/>
  <c r="U28" i="3" s="1"/>
  <c r="T28" i="3"/>
  <c r="R28" i="3"/>
  <c r="V28" i="3"/>
  <c r="Z37" i="3"/>
  <c r="X37" i="3"/>
  <c r="D37" i="3"/>
  <c r="C37" i="3"/>
  <c r="B9" i="5" s="1"/>
  <c r="K37" i="3"/>
  <c r="U37" i="3" s="1"/>
  <c r="R37" i="3"/>
  <c r="E9" i="5" s="1"/>
  <c r="V37" i="3"/>
  <c r="T37" i="3"/>
  <c r="Z45" i="3"/>
  <c r="X45" i="3"/>
  <c r="D45" i="3"/>
  <c r="C45" i="3"/>
  <c r="B17" i="5" s="1"/>
  <c r="K45" i="3"/>
  <c r="U45" i="3" s="1"/>
  <c r="V45" i="3"/>
  <c r="T45" i="3"/>
  <c r="Z53" i="3"/>
  <c r="X53" i="3"/>
  <c r="D53" i="3"/>
  <c r="C53" i="3"/>
  <c r="B25" i="5" s="1"/>
  <c r="K53" i="3"/>
  <c r="U53" i="3" s="1"/>
  <c r="V53" i="3"/>
  <c r="T53" i="3"/>
  <c r="Z61" i="3"/>
  <c r="D61" i="3"/>
  <c r="C61" i="3"/>
  <c r="B33" i="5" s="1"/>
  <c r="X61" i="3"/>
  <c r="K61" i="3"/>
  <c r="U61" i="3" s="1"/>
  <c r="V61" i="3"/>
  <c r="T61" i="3"/>
  <c r="Z54" i="3"/>
  <c r="X54" i="3"/>
  <c r="D54" i="3"/>
  <c r="C54" i="3"/>
  <c r="B26" i="5" s="1"/>
  <c r="K54" i="3"/>
  <c r="U54" i="3" s="1"/>
  <c r="R54" i="3"/>
  <c r="E26" i="5" s="1"/>
  <c r="V54" i="3"/>
  <c r="T54" i="3"/>
  <c r="D58" i="3"/>
  <c r="Z66" i="3"/>
  <c r="X66" i="3"/>
  <c r="D66" i="3"/>
  <c r="C66" i="3"/>
  <c r="B38" i="5" s="1"/>
  <c r="K66" i="3"/>
  <c r="U66" i="3" s="1"/>
  <c r="T66" i="3"/>
  <c r="R66" i="3"/>
  <c r="E38" i="5" s="1"/>
  <c r="V66" i="3"/>
  <c r="R61" i="3"/>
  <c r="E33" i="5" s="1"/>
  <c r="X44" i="3"/>
  <c r="Z44" i="3"/>
  <c r="D44" i="3"/>
  <c r="C44" i="3"/>
  <c r="B16" i="5" s="1"/>
  <c r="K44" i="3"/>
  <c r="U44" i="3" s="1"/>
  <c r="R44" i="3"/>
  <c r="E16" i="5" s="1"/>
  <c r="V44" i="3"/>
  <c r="T44" i="3"/>
  <c r="X35" i="3"/>
  <c r="Z35" i="3"/>
  <c r="D35" i="3"/>
  <c r="C35" i="3"/>
  <c r="B7" i="5" s="1"/>
  <c r="K35" i="3"/>
  <c r="U35" i="3" s="1"/>
  <c r="R35" i="3"/>
  <c r="E7" i="5" s="1"/>
  <c r="T35" i="3"/>
  <c r="V35" i="3"/>
  <c r="X43" i="3"/>
  <c r="Z43" i="3"/>
  <c r="D43" i="3"/>
  <c r="C43" i="3"/>
  <c r="B15" i="5" s="1"/>
  <c r="K43" i="3"/>
  <c r="U43" i="3" s="1"/>
  <c r="T43" i="3"/>
  <c r="R43" i="3"/>
  <c r="E15" i="5" s="1"/>
  <c r="V43" i="3"/>
  <c r="X51" i="3"/>
  <c r="Z51" i="3"/>
  <c r="D51" i="3"/>
  <c r="C51" i="3"/>
  <c r="B23" i="5" s="1"/>
  <c r="K51" i="3"/>
  <c r="U51" i="3" s="1"/>
  <c r="V51" i="3"/>
  <c r="R51" i="3"/>
  <c r="E23" i="5" s="1"/>
  <c r="T51" i="3"/>
  <c r="X59" i="3"/>
  <c r="Z59" i="3"/>
  <c r="D59" i="3"/>
  <c r="C59" i="3"/>
  <c r="B31" i="5" s="1"/>
  <c r="K59" i="3"/>
  <c r="U59" i="3" s="1"/>
  <c r="T59" i="3"/>
  <c r="V59" i="3"/>
  <c r="R59" i="3"/>
  <c r="E31" i="5" s="1"/>
  <c r="X67" i="3"/>
  <c r="Z67" i="3"/>
  <c r="D67" i="3"/>
  <c r="C67" i="3"/>
  <c r="B39" i="5" s="1"/>
  <c r="K67" i="3"/>
  <c r="U67" i="3" s="1"/>
  <c r="V67" i="3"/>
  <c r="R67" i="3"/>
  <c r="E39" i="5" s="1"/>
  <c r="T67" i="3"/>
  <c r="M34" i="3" l="1"/>
  <c r="U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<sst xmlns="http://schemas.openxmlformats.org/spreadsheetml/2006/main" count="388" uniqueCount="71">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</sst>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7"/>
      <color rgb="FF24292E"/>
      <name val="Segoe UI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7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/>
    <xf numFmtId="3" fontId="8" fillId="0" borderId="0" xfId="0" applyNumberFormat="1" applyFont="1"/>
  </cellXfs>
  <cellStyles count="2">
    <cellStyle name="Normale" xfId="0" builtinId="0"/>
    <cellStyle name="Percentuale" xfId="1" builtinId="5"/>
  </cellStyles>
  <dxfs count="36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left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Statistiche!$M$2:$M$79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Statistiche!$B$2:$B$79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Statistiche!$M$2:$M$79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1"/>
        <c:lblOffset val="100"/>
        <c:base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Statistiche!$P$1:$P$25</c:f>
              <c:strCache>
                <c:ptCount val="25"/>
                <c:pt idx="0">
                  <c:v>% terapia intensiva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Statistiche!$P$26:$P$79</c:f>
              <c:numCache>
                <c:formatCode>0%</c:formatCode>
                <c:ptCount val="54"/>
                <c:pt idx="0">
                  <c:v>0.11764705882352941</c:v>
                </c:pt>
                <c:pt idx="1">
                  <c:v>0.10869565217391304</c:v>
                </c:pt>
                <c:pt idx="2">
                  <c:v>0.09</c:v>
                </c:pt>
                <c:pt idx="3">
                  <c:v>8.615384615384615E-2</c:v>
                </c:pt>
                <c:pt idx="4">
                  <c:v>7.2072072072072071E-2</c:v>
                </c:pt>
                <c:pt idx="5">
                  <c:v>9.3085106382978719E-2</c:v>
                </c:pt>
                <c:pt idx="6">
                  <c:v>8.2644628099173556E-2</c:v>
                </c:pt>
                <c:pt idx="7">
                  <c:v>9.7992916174734351E-2</c:v>
                </c:pt>
                <c:pt idx="8">
                  <c:v>0.10119310649580203</c:v>
                </c:pt>
                <c:pt idx="9">
                  <c:v>0.10901699926090171</c:v>
                </c:pt>
                <c:pt idx="10">
                  <c:v>0.10649271844660194</c:v>
                </c:pt>
                <c:pt idx="11">
                  <c:v>0.11797752808988764</c:v>
                </c:pt>
                <c:pt idx="12">
                  <c:v>0.11203319502074689</c:v>
                </c:pt>
                <c:pt idx="13">
                  <c:v>0.10176921872553625</c:v>
                </c:pt>
                <c:pt idx="14">
                  <c:v>9.1797119599248592E-2</c:v>
                </c:pt>
                <c:pt idx="15">
                  <c:v>0.10300681230913789</c:v>
                </c:pt>
                <c:pt idx="16">
                  <c:v>9.7072710103871571E-2</c:v>
                </c:pt>
                <c:pt idx="17">
                  <c:v>8.9804501908248305E-2</c:v>
                </c:pt>
                <c:pt idx="18">
                  <c:v>8.8799732530926115E-2</c:v>
                </c:pt>
                <c:pt idx="19">
                  <c:v>8.5521126760563379E-2</c:v>
                </c:pt>
                <c:pt idx="20">
                  <c:v>8.1153230112119598E-2</c:v>
                </c:pt>
                <c:pt idx="21">
                  <c:v>8.0223638018463134E-2</c:v>
                </c:pt>
                <c:pt idx="22">
                  <c:v>7.904228378482081E-2</c:v>
                </c:pt>
                <c:pt idx="23">
                  <c:v>7.8613723441309652E-2</c:v>
                </c:pt>
                <c:pt idx="24">
                  <c:v>7.5263633624585713E-2</c:v>
                </c:pt>
                <c:pt idx="25">
                  <c:v>7.0126782884310623E-2</c:v>
                </c:pt>
                <c:pt idx="26">
                  <c:v>6.6938450364330729E-2</c:v>
                </c:pt>
                <c:pt idx="27">
                  <c:v>6.4518204039624341E-2</c:v>
                </c:pt>
                <c:pt idx="28">
                  <c:v>6.3548732595501603E-2</c:v>
                </c:pt>
                <c:pt idx="29">
                  <c:v>6.2853970016657407E-2</c:v>
                </c:pt>
                <c:pt idx="30">
                  <c:v>6.0656108203960293E-2</c:v>
                </c:pt>
                <c:pt idx="31">
                  <c:v>5.824585167626143E-2</c:v>
                </c:pt>
                <c:pt idx="32">
                  <c:v>5.6231071735298108E-2</c:v>
                </c:pt>
                <c:pt idx="33">
                  <c:v>5.5034610718618426E-2</c:v>
                </c:pt>
                <c:pt idx="34">
                  <c:v>5.2848058449465565E-2</c:v>
                </c:pt>
                <c:pt idx="35">
                  <c:v>5.2708929138862409E-2</c:v>
                </c:pt>
                <c:pt idx="36">
                  <c:v>5.1819411347974499E-2</c:v>
                </c:pt>
                <c:pt idx="37">
                  <c:v>5.0079432060765525E-2</c:v>
                </c:pt>
                <c:pt idx="38">
                  <c:v>4.8802514178376624E-2</c:v>
                </c:pt>
                <c:pt idx="39">
                  <c:v>4.7641354757108727E-2</c:v>
                </c:pt>
                <c:pt idx="40">
                  <c:v>4.5245485646962867E-2</c:v>
                </c:pt>
                <c:pt idx="41">
                  <c:v>4.3585472239879006E-2</c:v>
                </c:pt>
                <c:pt idx="42">
                  <c:v>4.1829868973140033E-2</c:v>
                </c:pt>
                <c:pt idx="43">
                  <c:v>4.0311692729650142E-2</c:v>
                </c:pt>
                <c:pt idx="44">
                  <c:v>3.876676954084525E-2</c:v>
                </c:pt>
                <c:pt idx="45">
                  <c:v>3.7212134975277929E-2</c:v>
                </c:pt>
                <c:pt idx="46">
                  <c:v>3.5584545093769397E-2</c:v>
                </c:pt>
                <c:pt idx="47">
                  <c:v>3.3719295096191246E-2</c:v>
                </c:pt>
                <c:pt idx="48">
                  <c:v>3.2693417308049644E-2</c:v>
                </c:pt>
                <c:pt idx="49">
                  <c:v>3.1462322421247683E-2</c:v>
                </c:pt>
                <c:pt idx="50">
                  <c:v>3.0549136550613188E-2</c:v>
                </c:pt>
                <c:pt idx="51">
                  <c:v>2.920753571496329E-2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9C9-9DC7-072330672EBD}"/>
            </c:ext>
          </c:extLst>
        </c:ser>
        <c:ser>
          <c:idx val="3"/>
          <c:order val="3"/>
          <c:tx>
            <c:strRef>
              <c:f>Statistiche!$X$1:$X$25</c:f>
              <c:strCache>
                <c:ptCount val="25"/>
                <c:pt idx="0">
                  <c:v>% positivi su n° tamponi effettuati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  <a:tailEnd type="stealth" w="lg" len="lg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Statistiche!$X$26:$X$79</c:f>
              <c:numCache>
                <c:formatCode>0%</c:formatCode>
                <c:ptCount val="54"/>
                <c:pt idx="0">
                  <c:v>5.1110083256244221E-2</c:v>
                </c:pt>
                <c:pt idx="1">
                  <c:v>3.7341992346051261E-2</c:v>
                </c:pt>
                <c:pt idx="2">
                  <c:v>4.1723166788359238E-2</c:v>
                </c:pt>
                <c:pt idx="3">
                  <c:v>5.4103545863159644E-2</c:v>
                </c:pt>
                <c:pt idx="4">
                  <c:v>5.657852819369226E-2</c:v>
                </c:pt>
                <c:pt idx="5">
                  <c:v>6.0446921386849581E-2</c:v>
                </c:pt>
                <c:pt idx="6">
                  <c:v>8.0181757940076676E-2</c:v>
                </c:pt>
                <c:pt idx="7">
                  <c:v>7.2563718140929531E-2</c:v>
                </c:pt>
                <c:pt idx="8">
                  <c:v>8.7523205445544552E-2</c:v>
                </c:pt>
                <c:pt idx="9">
                  <c:v>9.0692764017830205E-2</c:v>
                </c:pt>
                <c:pt idx="10">
                  <c:v>0.1018478462394166</c:v>
                </c:pt>
                <c:pt idx="11">
                  <c:v>0.1077037322258588</c:v>
                </c:pt>
                <c:pt idx="12">
                  <c:v>0.12032238124673102</c:v>
                </c:pt>
                <c:pt idx="13">
                  <c:v>0.12790115545587441</c:v>
                </c:pt>
                <c:pt idx="14">
                  <c:v>0.14834838182291085</c:v>
                </c:pt>
                <c:pt idx="15">
                  <c:v>0.14012277612284196</c:v>
                </c:pt>
                <c:pt idx="16">
                  <c:v>0.14476310249610411</c:v>
                </c:pt>
                <c:pt idx="17">
                  <c:v>0.14927160479473556</c:v>
                </c:pt>
                <c:pt idx="18">
                  <c:v>0.15340349581486953</c:v>
                </c:pt>
                <c:pt idx="19">
                  <c:v>0.1625904552532747</c:v>
                </c:pt>
                <c:pt idx="20">
                  <c:v>0.16495728548667324</c:v>
                </c:pt>
                <c:pt idx="21">
                  <c:v>0.1672417042373987</c:v>
                </c:pt>
                <c:pt idx="22">
                  <c:v>0.17531633222788029</c:v>
                </c:pt>
                <c:pt idx="23">
                  <c:v>0.17343135537419732</c:v>
                </c:pt>
                <c:pt idx="24">
                  <c:v>0.18158739885215316</c:v>
                </c:pt>
                <c:pt idx="25">
                  <c:v>0.18299933296598125</c:v>
                </c:pt>
                <c:pt idx="26">
                  <c:v>0.18300589138245962</c:v>
                </c:pt>
                <c:pt idx="27">
                  <c:v>0.18048621914691063</c:v>
                </c:pt>
                <c:pt idx="28">
                  <c:v>0.18302670364615853</c:v>
                </c:pt>
                <c:pt idx="29">
                  <c:v>0.18194124540348325</c:v>
                </c:pt>
                <c:pt idx="30">
                  <c:v>0.17729044984512013</c:v>
                </c:pt>
                <c:pt idx="31">
                  <c:v>0.17175261729352462</c:v>
                </c:pt>
                <c:pt idx="32">
                  <c:v>0.168415469994595</c:v>
                </c:pt>
                <c:pt idx="33">
                  <c:v>0.16312167365887048</c:v>
                </c:pt>
                <c:pt idx="34">
                  <c:v>0.16278660000440501</c:v>
                </c:pt>
                <c:pt idx="35">
                  <c:v>0.15822054261048812</c:v>
                </c:pt>
                <c:pt idx="36">
                  <c:v>0.15313589812374745</c:v>
                </c:pt>
                <c:pt idx="37">
                  <c:v>0.14881525166090098</c:v>
                </c:pt>
                <c:pt idx="38">
                  <c:v>0.14288442480799404</c:v>
                </c:pt>
                <c:pt idx="39">
                  <c:v>0.13775613092866165</c:v>
                </c:pt>
                <c:pt idx="40">
                  <c:v>0.13431341521307805</c:v>
                </c:pt>
                <c:pt idx="41">
                  <c:v>0.13196116628414328</c:v>
                </c:pt>
                <c:pt idx="42">
                  <c:v>0.12911579367410617</c:v>
                </c:pt>
                <c:pt idx="43">
                  <c:v>0.12451866118645302</c:v>
                </c:pt>
                <c:pt idx="44">
                  <c:v>0.11802632801610655</c:v>
                </c:pt>
                <c:pt idx="45">
                  <c:v>0.11352298946879955</c:v>
                </c:pt>
                <c:pt idx="46">
                  <c:v>0.10836575274793134</c:v>
                </c:pt>
                <c:pt idx="47">
                  <c:v>0.10407037872363833</c:v>
                </c:pt>
                <c:pt idx="48">
                  <c:v>0.10122125178060035</c:v>
                </c:pt>
                <c:pt idx="49">
                  <c:v>9.8973168658241878E-2</c:v>
                </c:pt>
                <c:pt idx="50">
                  <c:v>9.7133341218919075E-2</c:v>
                </c:pt>
                <c:pt idx="51">
                  <c:v>9.4341885298423842E-2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40128"/>
        <c:axId val="1401918416"/>
      </c:barChart>
      <c:lineChart>
        <c:grouping val="standard"/>
        <c:varyColors val="0"/>
        <c:ser>
          <c:idx val="1"/>
          <c:order val="1"/>
          <c:tx>
            <c:strRef>
              <c:f>Statistiche!$R$1:$R$25</c:f>
              <c:strCache>
                <c:ptCount val="25"/>
                <c:pt idx="0">
                  <c:v>% Ospedalizzati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Statistiche!$R$26:$R$79</c:f>
              <c:numCache>
                <c:formatCode>0%</c:formatCode>
                <c:ptCount val="54"/>
                <c:pt idx="0">
                  <c:v>0.57466063348416285</c:v>
                </c:pt>
                <c:pt idx="1">
                  <c:v>0.46273291925465837</c:v>
                </c:pt>
                <c:pt idx="2">
                  <c:v>0.41</c:v>
                </c:pt>
                <c:pt idx="3">
                  <c:v>0.46769230769230768</c:v>
                </c:pt>
                <c:pt idx="4">
                  <c:v>0.4605855855855856</c:v>
                </c:pt>
                <c:pt idx="5">
                  <c:v>0.44858156028368795</c:v>
                </c:pt>
                <c:pt idx="6">
                  <c:v>0.45985832349468714</c:v>
                </c:pt>
                <c:pt idx="7">
                  <c:v>0.5360094451003542</c:v>
                </c:pt>
                <c:pt idx="8">
                  <c:v>0.55810870525850642</c:v>
                </c:pt>
                <c:pt idx="9">
                  <c:v>0.60643015521064303</c:v>
                </c:pt>
                <c:pt idx="10">
                  <c:v>0.64957524271844658</c:v>
                </c:pt>
                <c:pt idx="11">
                  <c:v>0.72931562819203266</c:v>
                </c:pt>
                <c:pt idx="12">
                  <c:v>0.63584271883027066</c:v>
                </c:pt>
                <c:pt idx="13">
                  <c:v>0.6586816971974323</c:v>
                </c:pt>
                <c:pt idx="14">
                  <c:v>0.63231058234189108</c:v>
                </c:pt>
                <c:pt idx="15">
                  <c:v>0.6947380784590087</c:v>
                </c:pt>
                <c:pt idx="16">
                  <c:v>0.64834749763928234</c:v>
                </c:pt>
                <c:pt idx="17">
                  <c:v>0.60775761352130231</c:v>
                </c:pt>
                <c:pt idx="18">
                  <c:v>0.58535606820461383</c:v>
                </c:pt>
                <c:pt idx="19">
                  <c:v>0.55718309859154924</c:v>
                </c:pt>
                <c:pt idx="20">
                  <c:v>0.55016259767994957</c:v>
                </c:pt>
                <c:pt idx="21">
                  <c:v>0.5580548693277857</c:v>
                </c:pt>
                <c:pt idx="22">
                  <c:v>0.57378558821272352</c:v>
                </c:pt>
                <c:pt idx="23">
                  <c:v>0.57889237199582022</c:v>
                </c:pt>
                <c:pt idx="24">
                  <c:v>0.55001506477854778</c:v>
                </c:pt>
                <c:pt idx="25">
                  <c:v>0.49326465927099844</c:v>
                </c:pt>
                <c:pt idx="26">
                  <c:v>0.48183032262599285</c:v>
                </c:pt>
                <c:pt idx="27">
                  <c:v>0.49005103134782796</c:v>
                </c:pt>
                <c:pt idx="28">
                  <c:v>0.47395771351501448</c:v>
                </c:pt>
                <c:pt idx="29">
                  <c:v>0.46886914677031277</c:v>
                </c:pt>
                <c:pt idx="30">
                  <c:v>0.462457189548165</c:v>
                </c:pt>
                <c:pt idx="31">
                  <c:v>0.45740409269024235</c:v>
                </c:pt>
                <c:pt idx="32">
                  <c:v>0.44841718272084857</c:v>
                </c:pt>
                <c:pt idx="33">
                  <c:v>0.43576678798258761</c:v>
                </c:pt>
                <c:pt idx="34">
                  <c:v>0.42337978622649169</c:v>
                </c:pt>
                <c:pt idx="35">
                  <c:v>0.42071814426437876</c:v>
                </c:pt>
                <c:pt idx="36">
                  <c:v>0.41495459522122752</c:v>
                </c:pt>
                <c:pt idx="37">
                  <c:v>0.40259643548627316</c:v>
                </c:pt>
                <c:pt idx="38">
                  <c:v>0.39245505665330105</c:v>
                </c:pt>
                <c:pt idx="39">
                  <c:v>0.38423431863962149</c:v>
                </c:pt>
                <c:pt idx="40">
                  <c:v>0.3738813240591794</c:v>
                </c:pt>
                <c:pt idx="41">
                  <c:v>0.36084869473730358</c:v>
                </c:pt>
                <c:pt idx="42">
                  <c:v>0.35277452863596853</c:v>
                </c:pt>
                <c:pt idx="43">
                  <c:v>0.34560472854454805</c:v>
                </c:pt>
                <c:pt idx="44">
                  <c:v>0.33778421616174342</c:v>
                </c:pt>
                <c:pt idx="45">
                  <c:v>0.33035705069314697</c:v>
                </c:pt>
                <c:pt idx="46">
                  <c:v>0.32296765133861793</c:v>
                </c:pt>
                <c:pt idx="47">
                  <c:v>0.31440425256061194</c:v>
                </c:pt>
                <c:pt idx="48">
                  <c:v>0.30502772534791156</c:v>
                </c:pt>
                <c:pt idx="49">
                  <c:v>0.30191283199505869</c:v>
                </c:pt>
                <c:pt idx="50">
                  <c:v>0.29913415347441297</c:v>
                </c:pt>
                <c:pt idx="51">
                  <c:v>0.29143030601984482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9C9-9DC7-072330672EBD}"/>
            </c:ext>
          </c:extLst>
        </c:ser>
        <c:ser>
          <c:idx val="2"/>
          <c:order val="2"/>
          <c:tx>
            <c:strRef>
              <c:f>Statistiche!$T$1:$T$25</c:f>
              <c:strCache>
                <c:ptCount val="25"/>
                <c:pt idx="0">
                  <c:v>% in Isolamento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cat>
          <c:val>
            <c:numRef>
              <c:f>Statistiche!$T$26:$T$79</c:f>
              <c:numCache>
                <c:formatCode>0%</c:formatCode>
                <c:ptCount val="54"/>
                <c:pt idx="0">
                  <c:v>0.42533936651583709</c:v>
                </c:pt>
                <c:pt idx="1">
                  <c:v>0.50310559006211175</c:v>
                </c:pt>
                <c:pt idx="2">
                  <c:v>0.55249999999999999</c:v>
                </c:pt>
                <c:pt idx="3">
                  <c:v>0.43692307692307691</c:v>
                </c:pt>
                <c:pt idx="4">
                  <c:v>0.46396396396396394</c:v>
                </c:pt>
                <c:pt idx="5">
                  <c:v>0.48138297872340424</c:v>
                </c:pt>
                <c:pt idx="6">
                  <c:v>0.47107438016528924</c:v>
                </c:pt>
                <c:pt idx="7">
                  <c:v>0.5472255017709563</c:v>
                </c:pt>
                <c:pt idx="8">
                  <c:v>0.44189129474149358</c:v>
                </c:pt>
                <c:pt idx="9">
                  <c:v>0.39356984478935697</c:v>
                </c:pt>
                <c:pt idx="10">
                  <c:v>0.35042475728155342</c:v>
                </c:pt>
                <c:pt idx="11">
                  <c:v>0.27068437180796734</c:v>
                </c:pt>
                <c:pt idx="12">
                  <c:v>0.36415728116972929</c:v>
                </c:pt>
                <c:pt idx="13">
                  <c:v>0.3413183028025677</c:v>
                </c:pt>
                <c:pt idx="14">
                  <c:v>0.36768941765810897</c:v>
                </c:pt>
                <c:pt idx="15">
                  <c:v>0.3052619215409913</c:v>
                </c:pt>
                <c:pt idx="16">
                  <c:v>0.35165250236071766</c:v>
                </c:pt>
                <c:pt idx="17">
                  <c:v>0.39224238647869769</c:v>
                </c:pt>
                <c:pt idx="18">
                  <c:v>0.41464393179538617</c:v>
                </c:pt>
                <c:pt idx="19">
                  <c:v>0.4428169014084507</c:v>
                </c:pt>
                <c:pt idx="20">
                  <c:v>0.44983740232005048</c:v>
                </c:pt>
                <c:pt idx="21">
                  <c:v>0.4419451306722143</c:v>
                </c:pt>
                <c:pt idx="22">
                  <c:v>0.42621441178727648</c:v>
                </c:pt>
                <c:pt idx="23">
                  <c:v>0.42110762800417972</c:v>
                </c:pt>
                <c:pt idx="24">
                  <c:v>0.44998493522145222</c:v>
                </c:pt>
                <c:pt idx="25">
                  <c:v>0.50673534072900162</c:v>
                </c:pt>
                <c:pt idx="26">
                  <c:v>0.51816967737400721</c:v>
                </c:pt>
                <c:pt idx="27">
                  <c:v>0.5099489686521721</c:v>
                </c:pt>
                <c:pt idx="28">
                  <c:v>0.52604228648498552</c:v>
                </c:pt>
                <c:pt idx="29">
                  <c:v>0.53113085322968723</c:v>
                </c:pt>
                <c:pt idx="30">
                  <c:v>0.53754281045183494</c:v>
                </c:pt>
                <c:pt idx="31">
                  <c:v>0.5425959073097576</c:v>
                </c:pt>
                <c:pt idx="32">
                  <c:v>0.55226084467145808</c:v>
                </c:pt>
                <c:pt idx="33">
                  <c:v>0.56423321201741239</c:v>
                </c:pt>
                <c:pt idx="34">
                  <c:v>0.57621431470707618</c:v>
                </c:pt>
                <c:pt idx="35">
                  <c:v>0.57928185573562119</c:v>
                </c:pt>
                <c:pt idx="36">
                  <c:v>0.58504540477877243</c:v>
                </c:pt>
                <c:pt idx="37">
                  <c:v>0.59740356451372689</c:v>
                </c:pt>
                <c:pt idx="38">
                  <c:v>0.60754494334669895</c:v>
                </c:pt>
                <c:pt idx="39">
                  <c:v>0.61576568136037846</c:v>
                </c:pt>
                <c:pt idx="40">
                  <c:v>0.6261186759408206</c:v>
                </c:pt>
                <c:pt idx="41">
                  <c:v>0.63915130526269648</c:v>
                </c:pt>
                <c:pt idx="42">
                  <c:v>0.64722547136403141</c:v>
                </c:pt>
                <c:pt idx="43">
                  <c:v>0.65439527145545195</c:v>
                </c:pt>
                <c:pt idx="44">
                  <c:v>0.66221578383825663</c:v>
                </c:pt>
                <c:pt idx="45">
                  <c:v>0.66964294930685297</c:v>
                </c:pt>
                <c:pt idx="46">
                  <c:v>0.67703234866138207</c:v>
                </c:pt>
                <c:pt idx="47">
                  <c:v>0.685595747439388</c:v>
                </c:pt>
                <c:pt idx="48">
                  <c:v>0.69497227465208844</c:v>
                </c:pt>
                <c:pt idx="49">
                  <c:v>0.69808716800494131</c:v>
                </c:pt>
                <c:pt idx="50">
                  <c:v>0.70086584652558703</c:v>
                </c:pt>
                <c:pt idx="51">
                  <c:v>0.70856969398015524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0128"/>
        <c:axId val="1401918416"/>
      </c:lineChart>
      <c:dateAx>
        <c:axId val="4796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918416"/>
        <c:crosses val="autoZero"/>
        <c:auto val="1"/>
        <c:lblOffset val="100"/>
        <c:baseTimeUnit val="days"/>
      </c:dateAx>
      <c:valAx>
        <c:axId val="14019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76655553469E-2"/>
          <c:y val="0.93186304491987582"/>
          <c:w val="0.84821745490899247"/>
          <c:h val="6.813695508012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Statistiche!$C$2:$C$79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Statistiche!$B$2:$B$79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Statistiche!$H$2:$H$79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</c:numCache>
            </c:numRef>
          </c:cat>
          <c:val>
            <c:numRef>
              <c:f>Statistiche!$K$2:$K$79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previsioni'!$B$1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previsioni'!$B$2:$B$43</c:f>
              <c:numCache>
                <c:formatCode>0%</c:formatCode>
                <c:ptCount val="42"/>
                <c:pt idx="0">
                  <c:v>0.36615384615384616</c:v>
                </c:pt>
                <c:pt idx="1">
                  <c:v>0.27027027027027029</c:v>
                </c:pt>
                <c:pt idx="2">
                  <c:v>0.50177304964539005</c:v>
                </c:pt>
                <c:pt idx="3">
                  <c:v>0</c:v>
                </c:pt>
                <c:pt idx="4">
                  <c:v>0.33589138134592678</c:v>
                </c:pt>
                <c:pt idx="5">
                  <c:v>0.19575784357048165</c:v>
                </c:pt>
                <c:pt idx="6">
                  <c:v>0.21803399852180341</c:v>
                </c:pt>
                <c:pt idx="7">
                  <c:v>0.18810679611650485</c:v>
                </c:pt>
                <c:pt idx="8">
                  <c:v>0.29239019407558731</c:v>
                </c:pt>
                <c:pt idx="9">
                  <c:v>0.26200355660936575</c:v>
                </c:pt>
                <c:pt idx="10">
                  <c:v>0.25019571003601065</c:v>
                </c:pt>
                <c:pt idx="11">
                  <c:v>6.6249217282404502E-2</c:v>
                </c:pt>
                <c:pt idx="12">
                  <c:v>0.24383368569415081</c:v>
                </c:pt>
                <c:pt idx="13">
                  <c:v>0.21237016052880076</c:v>
                </c:pt>
                <c:pt idx="14">
                  <c:v>0.16481034348469506</c:v>
                </c:pt>
                <c:pt idx="15">
                  <c:v>0.18689401537947176</c:v>
                </c:pt>
                <c:pt idx="16">
                  <c:v>0.16073239436619718</c:v>
                </c:pt>
                <c:pt idx="17">
                  <c:v>0.11988545357472213</c:v>
                </c:pt>
                <c:pt idx="18">
                  <c:v>0.12954535604386078</c:v>
                </c:pt>
                <c:pt idx="19">
                  <c:v>0.10160386770009976</c:v>
                </c:pt>
                <c:pt idx="20">
                  <c:v>0.15604319052594914</c:v>
                </c:pt>
                <c:pt idx="21">
                  <c:v>0.14070503163603496</c:v>
                </c:pt>
                <c:pt idx="22">
                  <c:v>0.12733755942947703</c:v>
                </c:pt>
                <c:pt idx="23">
                  <c:v>9.2711042384199055E-2</c:v>
                </c:pt>
                <c:pt idx="24">
                  <c:v>8.1049787726746425E-2</c:v>
                </c:pt>
                <c:pt idx="25">
                  <c:v>7.1641080566464357E-2</c:v>
                </c:pt>
                <c:pt idx="26">
                  <c:v>6.4612252452341298E-2</c:v>
                </c:pt>
                <c:pt idx="27">
                  <c:v>7.8093218129031139E-2</c:v>
                </c:pt>
                <c:pt idx="28">
                  <c:v>7.0243336074694018E-2</c:v>
                </c:pt>
                <c:pt idx="29">
                  <c:v>5.5688649821452788E-2</c:v>
                </c:pt>
                <c:pt idx="30">
                  <c:v>5.4877613644472988E-2</c:v>
                </c:pt>
                <c:pt idx="31">
                  <c:v>2.1891489649573805E-2</c:v>
                </c:pt>
                <c:pt idx="32">
                  <c:v>2.7896938883592841E-2</c:v>
                </c:pt>
                <c:pt idx="33">
                  <c:v>3.7830875249565271E-2</c:v>
                </c:pt>
                <c:pt idx="34">
                  <c:v>3.0742689768157673E-2</c:v>
                </c:pt>
                <c:pt idx="35">
                  <c:v>2.8164095895194405E-2</c:v>
                </c:pt>
                <c:pt idx="36">
                  <c:v>3.379866023328805E-2</c:v>
                </c:pt>
                <c:pt idx="37">
                  <c:v>3.3667897682216737E-2</c:v>
                </c:pt>
                <c:pt idx="38">
                  <c:v>2.1272165355193651E-2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F-4CD8-822B-7883D9B3E00B}"/>
            </c:ext>
          </c:extLst>
        </c:ser>
        <c:ser>
          <c:idx val="1"/>
          <c:order val="1"/>
          <c:tx>
            <c:strRef>
              <c:f>'Dashboard previsioni'!$C$1</c:f>
              <c:strCache>
                <c:ptCount val="1"/>
                <c:pt idx="0">
                  <c:v>∆% Guariti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previsioni'!$C$2:$C$43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F-4CD8-822B-7883D9B3E00B}"/>
            </c:ext>
          </c:extLst>
        </c:ser>
        <c:ser>
          <c:idx val="2"/>
          <c:order val="2"/>
          <c:tx>
            <c:strRef>
              <c:f>'Dashboard previsioni'!$D$1</c:f>
              <c:strCache>
                <c:ptCount val="1"/>
                <c:pt idx="0">
                  <c:v>∆% Deceduti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previsioni'!$D$2:$D$43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F-4CD8-822B-7883D9B3E00B}"/>
            </c:ext>
          </c:extLst>
        </c:ser>
        <c:ser>
          <c:idx val="3"/>
          <c:order val="3"/>
          <c:tx>
            <c:strRef>
              <c:f>'Dashboard previsioni'!$E$1</c:f>
              <c:strCache>
                <c:ptCount val="1"/>
                <c:pt idx="0">
                  <c:v>% Ospedalizzati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previsioni'!$E$2:$E$43</c:f>
              <c:numCache>
                <c:formatCode>0%</c:formatCode>
                <c:ptCount val="42"/>
                <c:pt idx="0">
                  <c:v>0.4605855855855856</c:v>
                </c:pt>
                <c:pt idx="1">
                  <c:v>0.44858156028368795</c:v>
                </c:pt>
                <c:pt idx="2">
                  <c:v>0.45985832349468714</c:v>
                </c:pt>
                <c:pt idx="3">
                  <c:v>0.5360094451003542</c:v>
                </c:pt>
                <c:pt idx="4">
                  <c:v>0.55810870525850642</c:v>
                </c:pt>
                <c:pt idx="5">
                  <c:v>0.60643015521064303</c:v>
                </c:pt>
                <c:pt idx="6">
                  <c:v>0.64957524271844658</c:v>
                </c:pt>
                <c:pt idx="7">
                  <c:v>0.72931562819203266</c:v>
                </c:pt>
                <c:pt idx="8">
                  <c:v>0.63584271883027066</c:v>
                </c:pt>
                <c:pt idx="9">
                  <c:v>0.6586816971974323</c:v>
                </c:pt>
                <c:pt idx="10">
                  <c:v>0.63231058234189108</c:v>
                </c:pt>
                <c:pt idx="11">
                  <c:v>0.6947380784590087</c:v>
                </c:pt>
                <c:pt idx="12">
                  <c:v>0.64834749763928234</c:v>
                </c:pt>
                <c:pt idx="13">
                  <c:v>0.60775761352130231</c:v>
                </c:pt>
                <c:pt idx="14">
                  <c:v>0.58535606820461383</c:v>
                </c:pt>
                <c:pt idx="15">
                  <c:v>0.55718309859154924</c:v>
                </c:pt>
                <c:pt idx="16">
                  <c:v>0.55016259767994957</c:v>
                </c:pt>
                <c:pt idx="17">
                  <c:v>0.5580548693277857</c:v>
                </c:pt>
                <c:pt idx="18">
                  <c:v>0.57378558821272352</c:v>
                </c:pt>
                <c:pt idx="19">
                  <c:v>0.57889237199582022</c:v>
                </c:pt>
                <c:pt idx="20">
                  <c:v>0.55001506477854778</c:v>
                </c:pt>
                <c:pt idx="21">
                  <c:v>0.49326465927099844</c:v>
                </c:pt>
                <c:pt idx="22">
                  <c:v>0.48183032262599285</c:v>
                </c:pt>
                <c:pt idx="23">
                  <c:v>0.49005103134782796</c:v>
                </c:pt>
                <c:pt idx="24">
                  <c:v>0.47395771351501448</c:v>
                </c:pt>
                <c:pt idx="25">
                  <c:v>0.46886914677031277</c:v>
                </c:pt>
                <c:pt idx="26">
                  <c:v>0.462457189548165</c:v>
                </c:pt>
                <c:pt idx="27">
                  <c:v>0.45740409269024235</c:v>
                </c:pt>
                <c:pt idx="28">
                  <c:v>0.44841718272084857</c:v>
                </c:pt>
                <c:pt idx="29">
                  <c:v>0.43576678798258761</c:v>
                </c:pt>
                <c:pt idx="30">
                  <c:v>0.42337978622649169</c:v>
                </c:pt>
                <c:pt idx="31">
                  <c:v>0.42071814426437876</c:v>
                </c:pt>
                <c:pt idx="32">
                  <c:v>0.41495459522122752</c:v>
                </c:pt>
                <c:pt idx="33">
                  <c:v>0.40259643548627316</c:v>
                </c:pt>
                <c:pt idx="34">
                  <c:v>0.39245505665330105</c:v>
                </c:pt>
                <c:pt idx="35">
                  <c:v>0.38423431863962149</c:v>
                </c:pt>
                <c:pt idx="36">
                  <c:v>0.3738813240591794</c:v>
                </c:pt>
                <c:pt idx="37">
                  <c:v>0.36084869473730358</c:v>
                </c:pt>
                <c:pt idx="38">
                  <c:v>0.35277452863596853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F-4CD8-822B-7883D9B3E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048863"/>
        <c:axId val="764171247"/>
      </c:lineChart>
      <c:dateAx>
        <c:axId val="138904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171247"/>
        <c:crosses val="autoZero"/>
        <c:auto val="1"/>
        <c:lblOffset val="100"/>
        <c:baseTimeUnit val="days"/>
      </c:dateAx>
      <c:valAx>
        <c:axId val="764171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90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42</xdr:col>
      <xdr:colOff>220980</xdr:colOff>
      <xdr:row>31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243840</xdr:colOff>
      <xdr:row>32</xdr:row>
      <xdr:rowOff>3810</xdr:rowOff>
    </xdr:from>
    <xdr:to>
      <xdr:col>42</xdr:col>
      <xdr:colOff>220980</xdr:colOff>
      <xdr:row>58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58</xdr:row>
      <xdr:rowOff>148590</xdr:rowOff>
    </xdr:from>
    <xdr:to>
      <xdr:col>47</xdr:col>
      <xdr:colOff>510540</xdr:colOff>
      <xdr:row>84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07C3E1-B95C-4F56-83D6-19B64964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59267</xdr:colOff>
      <xdr:row>0</xdr:row>
      <xdr:rowOff>25400</xdr:rowOff>
    </xdr:from>
    <xdr:to>
      <xdr:col>23</xdr:col>
      <xdr:colOff>33867</xdr:colOff>
      <xdr:row>29</xdr:row>
      <xdr:rowOff>8467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5FC886-4B59-47F2-8289-6C3B4189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M53" totalsRowShown="0">
  <autoFilter ref="A1:M53" xr:uid="{3F6FD7E1-9BDF-4B49-94A5-B111B6AD9B29}"/>
  <tableColumns count="13">
    <tableColumn id="1" xr3:uid="{9397F6A5-FE90-4777-81B0-1E48E1D8269C}" name="data" dataDxfId="35"/>
    <tableColumn id="2" xr3:uid="{4247A369-DCC8-4BA7-8183-1D830E40D65A}" name="stato" dataDxfId="34"/>
    <tableColumn id="3" xr3:uid="{1BED7A87-7158-45FF-BD0C-020D5CFC1608}" name="ricoverati_con_sintomi"/>
    <tableColumn id="4" xr3:uid="{95E121C0-4414-496E-BCB9-525B341403BD}" name="terapia_intensiva"/>
    <tableColumn id="5" xr3:uid="{1BE20EC4-5D2A-4188-B3D7-89C6F54F181D}" name="totale_ospedalizzati"/>
    <tableColumn id="6" xr3:uid="{EEB9E01D-002D-4BB5-99FF-A0CA7A7325CA}" name="isolamento_domiciliare"/>
    <tableColumn id="7" xr3:uid="{80B6A6B5-F24F-4CC4-8245-7E1D7CDD4C25}" name="totale_positivi"/>
    <tableColumn id="8" xr3:uid="{6484FE39-BD0E-44B9-A105-F4131AF40CB2}" name="variazione_totale_positivi"/>
    <tableColumn id="9" xr3:uid="{E49BAE0A-B564-46C0-BDC7-F08B0C0A6059}" name="nuovi_positivi"/>
    <tableColumn id="10" xr3:uid="{1DA95B03-C588-409F-BABF-1DF4CCB49566}" name="dimessi_guariti"/>
    <tableColumn id="11" xr3:uid="{AE5EA974-EEE5-4EC6-9D8C-5FF880BC70EB}" name="deceduti"/>
    <tableColumn id="12" xr3:uid="{47D56900-AF72-4041-ABEB-4980BA1BCB04}" name="totale_casi"/>
    <tableColumn id="13" xr3:uid="{7980B174-416C-442F-9B3E-C2CAA5B0E7C2}" name="tamponi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33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32">
      <calculatedColumnFormula>SUM(Tabella2[[#This Row],[Marche]:[Sardegna]])</calculatedColumnFormula>
    </tableColumn>
    <tableColumn id="25" xr3:uid="{90323B0E-2A38-477F-B703-8087FA535612}" name="Cumulata" dataDxfId="31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30" dataCellStyle="Percentuale"/>
    <tableColumn id="30" xr3:uid="{7A028472-0408-444B-874A-128E6D7E8ACB}" name="∆ Giornaliero guariti" dataDxfId="29" dataCellStyle="Percentuale"/>
    <tableColumn id="31" xr3:uid="{B947B081-44A7-4785-B7EA-683EB37F7F47}" name="∆Giornaliero deceduti" dataDxfId="28" dataCellStyle="Percentuale"/>
    <tableColumn id="32" xr3:uid="{8D05C411-CBE1-4F81-951B-ECC0AAF68DE2}" name="∆ Giornaliero dei contagi" dataDxfId="27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77" totalsRowShown="0" headerRowDxfId="26" headerRowCellStyle="Percentuale">
  <autoFilter ref="A1:Z77" xr:uid="{07030462-57F3-4CCE-8261-CAF6C9BBB923}"/>
  <tableColumns count="26">
    <tableColumn id="1" xr3:uid="{3D5847C1-50AC-45AE-BD3C-0E8EA781395F}" name="Data" dataDxfId="25"/>
    <tableColumn id="2" xr3:uid="{C0269FC5-25ED-4C75-A1EC-0DC6485D653B}" name="Tot. Positivi" dataDxfId="24">
      <calculatedColumnFormula>Tabella2[[#This Row],[Totale positivi]]</calculatedColumnFormula>
    </tableColumn>
    <tableColumn id="3" xr3:uid="{7ACF25F6-9126-4420-B7AD-A45C323C48D8}" name="∆ % Positivi" dataDxfId="23" dataCellStyle="Percentuale">
      <calculatedColumnFormula>(B2-B1)/B1</calculatedColumnFormula>
    </tableColumn>
    <tableColumn id="4" xr3:uid="{37B13E8C-BA14-476D-8D1D-1A0488A1D0EB}" name="∆ Assoluta Positivi" dataDxfId="22">
      <calculatedColumnFormula>B2-B1</calculatedColumnFormula>
    </tableColumn>
    <tableColumn id="5" xr3:uid="{52B54007-429F-4BAF-8CBA-6E994780797D}" name="Tot Guariti" dataDxfId="21">
      <calculatedColumnFormula>Tabella2[[#This Row],[Guariti]]</calculatedColumnFormula>
    </tableColumn>
    <tableColumn id="6" xr3:uid="{D48A3DDF-BCE7-4D4D-8526-B12822591D46}" name="∆% Guariti" dataDxfId="20" dataCellStyle="Percentuale">
      <calculatedColumnFormula>(E2-E1)/E1</calculatedColumnFormula>
    </tableColumn>
    <tableColumn id="7" xr3:uid="{E3079D79-1DAC-4584-A0A8-35C1FDE6E9B6}" name="∆ Assoluta Guariti" dataDxfId="19"/>
    <tableColumn id="8" xr3:uid="{CFB8C0AE-1BE4-4AA4-9130-1569B4F5C1A6}" name="Tot. Deceduti" dataDxfId="18">
      <calculatedColumnFormula>Tabella2[[#This Row],[Deceduti]]</calculatedColumnFormula>
    </tableColumn>
    <tableColumn id="9" xr3:uid="{5FB79BCD-ECD2-420F-9983-ABC222AB0A67}" name="∆% Deceduti" dataDxfId="17" dataCellStyle="Percentuale">
      <calculatedColumnFormula>(H2-H1)/H1</calculatedColumnFormula>
    </tableColumn>
    <tableColumn id="10" xr3:uid="{411B339C-7D0B-442E-AF42-382C611F82C7}" name="∆ Assoluta Deceduti" dataDxfId="16">
      <calculatedColumnFormula>H2-H1</calculatedColumnFormula>
    </tableColumn>
    <tableColumn id="11" xr3:uid="{FFE0D3B8-DDBF-484E-ADB2-DDA63C88F4BD}" name="Cumulata" dataDxfId="15">
      <calculatedColumnFormula>B2+E2+H2</calculatedColumnFormula>
    </tableColumn>
    <tableColumn id="12" xr3:uid="{5CE7735E-2F0E-4CF8-B0E8-2CD0E0970B5E}" name="∆%" dataDxfId="14" dataCellStyle="Percentuale">
      <calculatedColumnFormula>(K2-K1)/K1</calculatedColumnFormula>
    </tableColumn>
    <tableColumn id="13" xr3:uid="{2848E7BE-7ADD-494D-ABA0-C6D661ADCCE5}" name="∆ Assoluto Cumulata" dataDxfId="13" dataCellStyle="Percentuale">
      <calculatedColumnFormula>K2-K1</calculatedColumnFormula>
    </tableColumn>
    <tableColumn id="14" xr3:uid="{1F72D504-6A71-4C60-9F8E-C1F35AFE3F84}" name="Ricoverati con sintomi" dataDxfId="12"/>
    <tableColumn id="15" xr3:uid="{810F4E01-093E-47C7-94CD-C4E34178A3C2}" name="In terapia intensiva" dataDxfId="11"/>
    <tableColumn id="26" xr3:uid="{AEE225D3-EE65-427D-A50D-7B30E8DBB8E1}" name="% terapia intensiva" dataDxfId="0"/>
    <tableColumn id="16" xr3:uid="{65EB19C7-7680-4E36-9154-BE4EFB1265E7}" name="TOT Ospedalizzati" dataDxfId="10">
      <calculatedColumnFormula>SUM(N2:O2)</calculatedColumnFormula>
    </tableColumn>
    <tableColumn id="17" xr3:uid="{96B85F8E-2FFC-4970-AA5C-0AE7D31546FA}" name="% Ospedalizzati" dataDxfId="9" dataCellStyle="Percentuale">
      <calculatedColumnFormula>Q2/B2</calculatedColumnFormula>
    </tableColumn>
    <tableColumn id="18" xr3:uid="{7B436E1F-1E2B-4250-B962-9D331D90B1E2}" name="Isolamento domiciliare" dataDxfId="8"/>
    <tableColumn id="19" xr3:uid="{05EA19AE-5A6C-4A07-A209-D6D9F30F8B17}" name="% in Isolamento" dataDxfId="7" dataCellStyle="Percentuale">
      <calculatedColumnFormula>S2/B2</calculatedColumnFormula>
    </tableColumn>
    <tableColumn id="20" xr3:uid="{6999C7D7-D643-41B6-8E10-FD2AB1FC4B8E}" name="% moralità" dataDxfId="6" dataCellStyle="Percentuale">
      <calculatedColumnFormula>H2/B2</calculatedColumnFormula>
    </tableColumn>
    <tableColumn id="21" xr3:uid="{200CBB54-BA3B-4F70-95FC-C4796DFBA492}" name="% sopravvivenza" dataDxfId="5" dataCellStyle="Percentuale">
      <calculatedColumnFormula>E2/B2</calculatedColumnFormula>
    </tableColumn>
    <tableColumn id="22" xr3:uid="{17D8F90C-C2AE-46D7-B8B7-BF49E8B8B889}" name="N° tamponi effettuati" dataDxfId="4"/>
    <tableColumn id="23" xr3:uid="{CEDD6332-176F-4793-AB6D-B283767BDA43}" name="% positivi su n° tamponi effettuati" dataDxfId="3" dataCellStyle="Percentuale">
      <calculatedColumnFormula>B2/W2</calculatedColumnFormula>
    </tableColumn>
    <tableColumn id="24" xr3:uid="{73FE46CA-8C78-431A-8BBD-761536CF16BF}" name="Popolazione italiana" dataDxfId="2"/>
    <tableColumn id="25" xr3:uid="{43FA4459-D8F5-403A-A99E-8A865D3B8A98}" name="% contagiati sul tot. Dell popolazione italiana" dataDxfId="1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34" workbookViewId="0">
      <selection activeCell="J53" sqref="J53"/>
    </sheetView>
  </sheetViews>
  <sheetFormatPr defaultRowHeight="14.4" x14ac:dyDescent="0.3"/>
  <cols>
    <col min="1" max="1" width="10.5546875" style="1" bestFit="1" customWidth="1"/>
    <col min="3" max="3" width="21.6640625" customWidth="1"/>
    <col min="4" max="4" width="16.88671875" customWidth="1"/>
    <col min="5" max="5" width="19.21875" customWidth="1"/>
    <col min="6" max="6" width="22" customWidth="1"/>
    <col min="7" max="7" width="14.5546875" customWidth="1"/>
    <col min="8" max="8" width="23.88671875" customWidth="1"/>
    <col min="9" max="9" width="14.109375" customWidth="1"/>
    <col min="10" max="10" width="15" customWidth="1"/>
    <col min="11" max="11" width="9.88671875" customWidth="1"/>
    <col min="12" max="12" width="11.88671875" customWidth="1"/>
    <col min="13" max="13" width="9.664062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43885</v>
      </c>
      <c r="B2" s="30" t="s">
        <v>13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</row>
    <row r="3" spans="1:13" x14ac:dyDescent="0.3">
      <c r="A3" s="1">
        <v>43886</v>
      </c>
      <c r="B3" s="30" t="s">
        <v>13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</row>
    <row r="4" spans="1:13" x14ac:dyDescent="0.3">
      <c r="A4" s="1">
        <v>43887</v>
      </c>
      <c r="B4" s="30" t="s">
        <v>13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</row>
    <row r="5" spans="1:13" x14ac:dyDescent="0.3">
      <c r="A5" s="1">
        <v>43888</v>
      </c>
      <c r="B5" s="30" t="s">
        <v>13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</row>
    <row r="6" spans="1:13" x14ac:dyDescent="0.3">
      <c r="A6" s="1">
        <v>43889</v>
      </c>
      <c r="B6" s="30" t="s">
        <v>13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</row>
    <row r="7" spans="1:13" x14ac:dyDescent="0.3">
      <c r="A7" s="1">
        <v>43890</v>
      </c>
      <c r="B7" s="30" t="s">
        <v>13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</row>
    <row r="8" spans="1:13" x14ac:dyDescent="0.3">
      <c r="A8" s="1">
        <v>43891</v>
      </c>
      <c r="B8" s="30" t="s">
        <v>13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</row>
    <row r="9" spans="1:13" x14ac:dyDescent="0.3">
      <c r="A9" s="1">
        <v>43892</v>
      </c>
      <c r="B9" s="30" t="s">
        <v>13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</row>
    <row r="10" spans="1:13" x14ac:dyDescent="0.3">
      <c r="A10" s="1">
        <v>43893</v>
      </c>
      <c r="B10" s="30" t="s">
        <v>13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</row>
    <row r="11" spans="1:13" x14ac:dyDescent="0.3">
      <c r="A11" s="1">
        <v>43894</v>
      </c>
      <c r="B11" s="30" t="s">
        <v>13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</row>
    <row r="12" spans="1:13" x14ac:dyDescent="0.3">
      <c r="A12" s="1">
        <v>43895</v>
      </c>
      <c r="B12" s="30" t="s">
        <v>13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</row>
    <row r="13" spans="1:13" x14ac:dyDescent="0.3">
      <c r="A13" s="1">
        <v>43896</v>
      </c>
      <c r="B13" s="30" t="s">
        <v>13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</row>
    <row r="14" spans="1:13" x14ac:dyDescent="0.3">
      <c r="A14" s="1">
        <v>43897</v>
      </c>
      <c r="B14" s="30" t="s">
        <v>13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</row>
    <row r="15" spans="1:13" x14ac:dyDescent="0.3">
      <c r="A15" s="1">
        <v>43898</v>
      </c>
      <c r="B15" s="30" t="s">
        <v>13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</row>
    <row r="16" spans="1:13" x14ac:dyDescent="0.3">
      <c r="A16" s="1">
        <v>43899</v>
      </c>
      <c r="B16" s="30" t="s">
        <v>13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</row>
    <row r="17" spans="1:13" x14ac:dyDescent="0.3">
      <c r="A17" s="1">
        <v>43900</v>
      </c>
      <c r="B17" s="30" t="s">
        <v>13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</row>
    <row r="18" spans="1:13" x14ac:dyDescent="0.3">
      <c r="A18" s="1">
        <v>43901</v>
      </c>
      <c r="B18" s="30" t="s">
        <v>13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</row>
    <row r="19" spans="1:13" x14ac:dyDescent="0.3">
      <c r="A19" s="1">
        <v>43902</v>
      </c>
      <c r="B19" s="30" t="s">
        <v>13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</row>
    <row r="20" spans="1:13" x14ac:dyDescent="0.3">
      <c r="A20" s="1">
        <v>43903</v>
      </c>
      <c r="B20" s="30" t="s">
        <v>13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</row>
    <row r="21" spans="1:13" x14ac:dyDescent="0.3">
      <c r="A21" s="1">
        <v>43904</v>
      </c>
      <c r="B21" s="30" t="s">
        <v>13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</row>
    <row r="22" spans="1:13" x14ac:dyDescent="0.3">
      <c r="A22" s="1">
        <v>43905</v>
      </c>
      <c r="B22" s="30" t="s">
        <v>13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</row>
    <row r="23" spans="1:13" x14ac:dyDescent="0.3">
      <c r="A23" s="1">
        <v>43906</v>
      </c>
      <c r="B23" s="30" t="s">
        <v>13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</row>
    <row r="24" spans="1:13" x14ac:dyDescent="0.3">
      <c r="A24" s="1">
        <v>43907</v>
      </c>
      <c r="B24" s="30" t="s">
        <v>13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</row>
    <row r="25" spans="1:13" x14ac:dyDescent="0.3">
      <c r="A25" s="1">
        <v>43908</v>
      </c>
      <c r="B25" s="30" t="s">
        <v>13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</row>
    <row r="26" spans="1:13" x14ac:dyDescent="0.3">
      <c r="A26" s="1">
        <v>43909</v>
      </c>
      <c r="B26" s="30" t="s">
        <v>13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</row>
    <row r="27" spans="1:13" x14ac:dyDescent="0.3">
      <c r="A27" s="1">
        <v>43910</v>
      </c>
      <c r="B27" s="30" t="s">
        <v>13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</row>
    <row r="28" spans="1:13" x14ac:dyDescent="0.3">
      <c r="A28" s="1">
        <v>43911</v>
      </c>
      <c r="B28" s="30" t="s">
        <v>13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</row>
    <row r="29" spans="1:13" x14ac:dyDescent="0.3">
      <c r="A29" s="1">
        <v>43912</v>
      </c>
      <c r="B29" s="30" t="s">
        <v>13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</row>
    <row r="30" spans="1:13" x14ac:dyDescent="0.3">
      <c r="A30" s="1">
        <v>43913</v>
      </c>
      <c r="B30" s="30" t="s">
        <v>13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</row>
    <row r="31" spans="1:13" x14ac:dyDescent="0.3">
      <c r="A31" s="1">
        <v>43914</v>
      </c>
      <c r="B31" s="30" t="s">
        <v>13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</row>
    <row r="32" spans="1:13" x14ac:dyDescent="0.3">
      <c r="A32" s="1">
        <v>43915</v>
      </c>
      <c r="B32" s="30" t="s">
        <v>13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</row>
    <row r="33" spans="1:13" x14ac:dyDescent="0.3">
      <c r="A33" s="1">
        <v>43916</v>
      </c>
      <c r="B33" s="30" t="s">
        <v>13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</row>
    <row r="34" spans="1:13" x14ac:dyDescent="0.3">
      <c r="A34" s="1">
        <v>43917</v>
      </c>
      <c r="B34" s="30" t="s">
        <v>13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</row>
    <row r="35" spans="1:13" x14ac:dyDescent="0.3">
      <c r="A35" s="1">
        <v>43918</v>
      </c>
      <c r="B35" s="30" t="s">
        <v>13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</row>
    <row r="36" spans="1:13" x14ac:dyDescent="0.3">
      <c r="A36" s="1">
        <v>43919</v>
      </c>
      <c r="B36" s="30" t="s">
        <v>13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</row>
    <row r="37" spans="1:13" x14ac:dyDescent="0.3">
      <c r="A37" s="1">
        <v>43920</v>
      </c>
      <c r="B37" s="30" t="s">
        <v>13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</row>
    <row r="38" spans="1:13" x14ac:dyDescent="0.3">
      <c r="A38" s="1">
        <v>43921</v>
      </c>
      <c r="B38" s="30" t="s">
        <v>13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</row>
    <row r="39" spans="1:13" x14ac:dyDescent="0.3">
      <c r="A39" s="1">
        <v>43922</v>
      </c>
      <c r="B39" s="30" t="s">
        <v>13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</row>
    <row r="40" spans="1:13" x14ac:dyDescent="0.3">
      <c r="A40" s="1">
        <v>43923</v>
      </c>
      <c r="B40" s="30" t="s">
        <v>13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</row>
    <row r="41" spans="1:13" x14ac:dyDescent="0.3">
      <c r="A41" s="1">
        <v>43924</v>
      </c>
      <c r="B41" s="30" t="s">
        <v>13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</row>
    <row r="42" spans="1:13" x14ac:dyDescent="0.3">
      <c r="A42" s="1">
        <v>43925</v>
      </c>
      <c r="B42" s="30" t="s">
        <v>13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</row>
    <row r="43" spans="1:13" x14ac:dyDescent="0.3">
      <c r="A43" s="1">
        <v>43926</v>
      </c>
      <c r="B43" s="30" t="s">
        <v>13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</row>
    <row r="44" spans="1:13" ht="15" thickBot="1" x14ac:dyDescent="0.35">
      <c r="A44" s="1">
        <v>43927</v>
      </c>
      <c r="B44" s="30" t="s">
        <v>13</v>
      </c>
      <c r="C44">
        <v>28976</v>
      </c>
      <c r="D44">
        <v>3898</v>
      </c>
      <c r="E44" s="22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</row>
    <row r="45" spans="1:13" s="28" customFormat="1" ht="15" thickBot="1" x14ac:dyDescent="0.35">
      <c r="A45" s="27">
        <v>43928</v>
      </c>
      <c r="B45" s="31" t="s">
        <v>13</v>
      </c>
      <c r="C45" s="29">
        <v>28718</v>
      </c>
      <c r="D45" s="29">
        <v>3792</v>
      </c>
      <c r="E45" s="29">
        <v>32510</v>
      </c>
      <c r="F45" s="29">
        <v>61557</v>
      </c>
      <c r="G45" s="29">
        <v>94067</v>
      </c>
      <c r="H45" s="29">
        <v>880</v>
      </c>
      <c r="I45" s="29">
        <v>3039</v>
      </c>
      <c r="J45" s="29">
        <v>24392</v>
      </c>
      <c r="K45" s="29">
        <v>17127</v>
      </c>
      <c r="L45" s="29">
        <v>135586</v>
      </c>
      <c r="M45" s="29">
        <v>755445</v>
      </c>
    </row>
    <row r="46" spans="1:13" s="34" customFormat="1" ht="15" thickBot="1" x14ac:dyDescent="0.35">
      <c r="A46" s="32">
        <v>43929</v>
      </c>
      <c r="B46" s="33" t="s">
        <v>13</v>
      </c>
      <c r="C46" s="34">
        <v>28485</v>
      </c>
      <c r="D46" s="34">
        <v>3693</v>
      </c>
      <c r="E46" s="34">
        <v>32178</v>
      </c>
      <c r="F46" s="34">
        <v>63084</v>
      </c>
      <c r="G46" s="34">
        <v>95262</v>
      </c>
      <c r="H46" s="34">
        <v>1195</v>
      </c>
      <c r="I46" s="34">
        <v>3836</v>
      </c>
      <c r="J46" s="34">
        <v>26491</v>
      </c>
      <c r="K46" s="34">
        <v>17669</v>
      </c>
      <c r="L46" s="34">
        <v>139422</v>
      </c>
      <c r="M46" s="34">
        <v>807125</v>
      </c>
    </row>
    <row r="47" spans="1:13" s="34" customFormat="1" ht="15" thickBot="1" x14ac:dyDescent="0.35">
      <c r="A47" s="32">
        <v>43930</v>
      </c>
      <c r="B47" s="33" t="s">
        <v>13</v>
      </c>
      <c r="C47" s="35">
        <v>28399</v>
      </c>
      <c r="D47" s="35">
        <v>3605</v>
      </c>
      <c r="E47" s="35">
        <v>32004</v>
      </c>
      <c r="F47" s="35">
        <v>64873</v>
      </c>
      <c r="G47" s="35">
        <v>96877</v>
      </c>
      <c r="H47" s="35">
        <v>1615</v>
      </c>
      <c r="I47" s="35">
        <v>4204</v>
      </c>
      <c r="J47" s="35">
        <v>28470</v>
      </c>
      <c r="K47" s="35">
        <v>18279</v>
      </c>
      <c r="L47" s="35">
        <v>143626</v>
      </c>
      <c r="M47" s="35">
        <v>853369</v>
      </c>
    </row>
    <row r="48" spans="1:13" s="34" customFormat="1" ht="15" thickBot="1" x14ac:dyDescent="0.35">
      <c r="A48" s="32">
        <v>43931</v>
      </c>
      <c r="B48" s="36" t="s">
        <v>13</v>
      </c>
      <c r="C48" s="36">
        <v>28242</v>
      </c>
      <c r="D48" s="36">
        <v>3497</v>
      </c>
      <c r="E48" s="36">
        <v>31739</v>
      </c>
      <c r="F48" s="36">
        <v>66534</v>
      </c>
      <c r="G48" s="36">
        <v>98273</v>
      </c>
      <c r="H48" s="36">
        <v>1396</v>
      </c>
      <c r="I48" s="36">
        <v>3951</v>
      </c>
      <c r="J48" s="36">
        <v>30455</v>
      </c>
      <c r="K48" s="36">
        <v>18849</v>
      </c>
      <c r="L48" s="36">
        <v>147577</v>
      </c>
      <c r="M48" s="36">
        <v>906864</v>
      </c>
    </row>
    <row r="49" spans="1:13" ht="15" thickBot="1" x14ac:dyDescent="0.35">
      <c r="A49" s="32">
        <v>43932</v>
      </c>
      <c r="B49" s="36" t="s">
        <v>13</v>
      </c>
      <c r="C49" s="36">
        <v>28144</v>
      </c>
      <c r="D49" s="36">
        <v>3381</v>
      </c>
      <c r="E49" s="36">
        <v>31525</v>
      </c>
      <c r="F49" s="36">
        <v>68744</v>
      </c>
      <c r="G49" s="36">
        <v>100269</v>
      </c>
      <c r="H49" s="36">
        <v>1996</v>
      </c>
      <c r="I49" s="36">
        <v>4694</v>
      </c>
      <c r="J49" s="36">
        <v>32534</v>
      </c>
      <c r="K49" s="36">
        <v>19468</v>
      </c>
      <c r="L49" s="36">
        <v>152271</v>
      </c>
      <c r="M49" s="36">
        <v>963473</v>
      </c>
    </row>
    <row r="50" spans="1:13" ht="15" thickBot="1" x14ac:dyDescent="0.35">
      <c r="A50" s="32">
        <v>43933</v>
      </c>
      <c r="B50" s="36" t="s">
        <v>13</v>
      </c>
      <c r="C50" s="36">
        <v>27847</v>
      </c>
      <c r="D50" s="36">
        <v>3343</v>
      </c>
      <c r="E50" s="36">
        <v>31190</v>
      </c>
      <c r="F50" s="36">
        <v>71063</v>
      </c>
      <c r="G50" s="36">
        <v>102253</v>
      </c>
      <c r="H50" s="36">
        <v>1984</v>
      </c>
      <c r="I50" s="36">
        <v>4092</v>
      </c>
      <c r="J50" s="36">
        <v>34211</v>
      </c>
      <c r="K50" s="36">
        <v>19899</v>
      </c>
      <c r="L50" s="36">
        <v>156363</v>
      </c>
      <c r="M50" s="36">
        <v>1010193</v>
      </c>
    </row>
    <row r="51" spans="1:13" ht="15" thickBot="1" x14ac:dyDescent="0.35">
      <c r="A51" s="32">
        <v>43934</v>
      </c>
      <c r="B51" s="37" t="s">
        <v>13</v>
      </c>
      <c r="C51" s="37">
        <v>28023</v>
      </c>
      <c r="D51" s="37">
        <v>3260</v>
      </c>
      <c r="E51" s="37">
        <v>31283</v>
      </c>
      <c r="F51" s="37">
        <v>72333</v>
      </c>
      <c r="G51" s="37">
        <v>103616</v>
      </c>
      <c r="H51" s="37">
        <v>1363</v>
      </c>
      <c r="I51" s="37">
        <v>3153</v>
      </c>
      <c r="J51" s="37">
        <v>35435</v>
      </c>
      <c r="K51" s="37">
        <v>20465</v>
      </c>
      <c r="L51" s="37">
        <v>159516</v>
      </c>
      <c r="M51" s="37">
        <v>1046910</v>
      </c>
    </row>
    <row r="52" spans="1:13" ht="15" thickBot="1" x14ac:dyDescent="0.35">
      <c r="A52" s="32">
        <v>43935</v>
      </c>
      <c r="B52" s="36" t="s">
        <v>13</v>
      </c>
      <c r="C52" s="36">
        <v>28011</v>
      </c>
      <c r="D52" s="36">
        <v>3186</v>
      </c>
      <c r="E52" s="36">
        <v>31197</v>
      </c>
      <c r="F52" s="36">
        <v>73094</v>
      </c>
      <c r="G52" s="36">
        <v>104291</v>
      </c>
      <c r="H52" s="36">
        <v>675</v>
      </c>
      <c r="I52" s="36">
        <v>2972</v>
      </c>
      <c r="J52" s="36">
        <v>37130</v>
      </c>
      <c r="K52" s="36">
        <v>21067</v>
      </c>
      <c r="L52" s="36">
        <v>162488</v>
      </c>
      <c r="M52" s="36">
        <v>1073689</v>
      </c>
    </row>
    <row r="53" spans="1:13" ht="15" thickBot="1" x14ac:dyDescent="0.35">
      <c r="A53" s="32">
        <v>43936</v>
      </c>
      <c r="B53" s="36" t="s">
        <v>13</v>
      </c>
      <c r="C53" s="36">
        <v>27643</v>
      </c>
      <c r="D53" s="36">
        <v>3079</v>
      </c>
      <c r="E53" s="36">
        <v>30722</v>
      </c>
      <c r="F53" s="36">
        <v>74696</v>
      </c>
      <c r="G53" s="36">
        <v>105418</v>
      </c>
      <c r="H53" s="36">
        <v>1127</v>
      </c>
      <c r="I53" s="36">
        <v>2667</v>
      </c>
      <c r="J53" s="36">
        <v>38092</v>
      </c>
      <c r="K53" s="36">
        <v>21645</v>
      </c>
      <c r="L53" s="36">
        <v>165155</v>
      </c>
      <c r="M53" s="36">
        <v>1117404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topLeftCell="S1" zoomScale="90" zoomScaleNormal="90" workbookViewId="0">
      <pane ySplit="1" topLeftCell="A59" activePane="bottomLeft" state="frozen"/>
      <selection activeCell="I1" sqref="I1"/>
      <selection pane="bottomLeft" activeCell="AC77" sqref="AC77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6" bestFit="1" customWidth="1"/>
    <col min="27" max="27" width="11.21875" style="16" bestFit="1" customWidth="1"/>
    <col min="28" max="28" width="13.6640625" style="16" bestFit="1" customWidth="1"/>
    <col min="29" max="29" width="26" style="17" bestFit="1" customWidth="1"/>
    <col min="30" max="30" width="20" style="17" bestFit="1" customWidth="1"/>
    <col min="31" max="31" width="21.5546875" style="17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6" t="s">
        <v>63</v>
      </c>
      <c r="AA1" s="16" t="s">
        <v>64</v>
      </c>
      <c r="AB1" s="16" t="s">
        <v>65</v>
      </c>
      <c r="AC1" s="19" t="s">
        <v>66</v>
      </c>
      <c r="AD1" s="17" t="s">
        <v>67</v>
      </c>
      <c r="AE1" s="17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6">
        <v>0</v>
      </c>
      <c r="AA2" s="16">
        <v>0</v>
      </c>
      <c r="AB2" s="16">
        <v>0</v>
      </c>
      <c r="AC2" s="18">
        <v>0</v>
      </c>
      <c r="AD2" s="18">
        <v>0</v>
      </c>
      <c r="AE2" s="18">
        <v>0</v>
      </c>
      <c r="AF2" s="18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6">
        <v>0</v>
      </c>
      <c r="AA3" s="16">
        <v>0</v>
      </c>
      <c r="AB3" s="16">
        <v>0</v>
      </c>
      <c r="AC3" s="18">
        <f>Tabella2[[#This Row],[Totale positivi]]-X2</f>
        <v>0</v>
      </c>
      <c r="AD3" s="18">
        <f>Tabella2[[#This Row],[Guariti]]-V2</f>
        <v>0</v>
      </c>
      <c r="AE3" s="18">
        <f>Tabella2[[#This Row],[Deceduti]]-W2</f>
        <v>0</v>
      </c>
      <c r="AF3" s="18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6">
        <v>0</v>
      </c>
      <c r="AA4" s="16">
        <v>0</v>
      </c>
      <c r="AB4" s="16">
        <v>0</v>
      </c>
      <c r="AC4" s="18">
        <f>Tabella2[[#This Row],[Totale positivi]]-X3</f>
        <v>0</v>
      </c>
      <c r="AD4" s="18">
        <f>Tabella2[[#This Row],[Guariti]]-V3</f>
        <v>0</v>
      </c>
      <c r="AE4" s="18">
        <f>Tabella2[[#This Row],[Deceduti]]-W3</f>
        <v>0</v>
      </c>
      <c r="AF4" s="18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6">
        <v>0</v>
      </c>
      <c r="AA5" s="16">
        <v>0</v>
      </c>
      <c r="AB5" s="16">
        <v>0</v>
      </c>
      <c r="AC5" s="18">
        <f>Tabella2[[#This Row],[Totale positivi]]-X4</f>
        <v>0</v>
      </c>
      <c r="AD5" s="18">
        <f>Tabella2[[#This Row],[Guariti]]-V4</f>
        <v>0</v>
      </c>
      <c r="AE5" s="18">
        <f>Tabella2[[#This Row],[Deceduti]]-W4</f>
        <v>0</v>
      </c>
      <c r="AF5" s="18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6">
        <v>0</v>
      </c>
      <c r="AA6" s="16">
        <v>0</v>
      </c>
      <c r="AB6" s="16">
        <v>0</v>
      </c>
      <c r="AC6" s="18">
        <f>Tabella2[[#This Row],[Totale positivi]]-X5</f>
        <v>0</v>
      </c>
      <c r="AD6" s="18">
        <f>Tabella2[[#This Row],[Guariti]]-V5</f>
        <v>0</v>
      </c>
      <c r="AE6" s="18">
        <f>Tabella2[[#This Row],[Deceduti]]-W5</f>
        <v>0</v>
      </c>
      <c r="AF6" s="18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6">
        <v>0</v>
      </c>
      <c r="AA7" s="16">
        <v>0</v>
      </c>
      <c r="AB7" s="16">
        <v>0</v>
      </c>
      <c r="AC7" s="18">
        <f>Tabella2[[#This Row],[Totale positivi]]-X6</f>
        <v>0</v>
      </c>
      <c r="AD7" s="18">
        <f>Tabella2[[#This Row],[Guariti]]-V6</f>
        <v>0</v>
      </c>
      <c r="AE7" s="18">
        <f>Tabella2[[#This Row],[Deceduti]]-W6</f>
        <v>0</v>
      </c>
      <c r="AF7" s="18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6">
        <v>0</v>
      </c>
      <c r="AA8" s="16">
        <v>0</v>
      </c>
      <c r="AB8" s="16">
        <v>0</v>
      </c>
      <c r="AC8" s="18">
        <f>Tabella2[[#This Row],[Totale positivi]]-X7</f>
        <v>0</v>
      </c>
      <c r="AD8" s="18">
        <f>Tabella2[[#This Row],[Guariti]]-V7</f>
        <v>0</v>
      </c>
      <c r="AE8" s="18">
        <f>Tabella2[[#This Row],[Deceduti]]-W7</f>
        <v>0</v>
      </c>
      <c r="AF8" s="18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6">
        <v>0</v>
      </c>
      <c r="AA9" s="16">
        <v>0</v>
      </c>
      <c r="AB9" s="16">
        <v>0</v>
      </c>
      <c r="AC9" s="18">
        <f>Tabella2[[#This Row],[Totale positivi]]-X8</f>
        <v>0</v>
      </c>
      <c r="AD9" s="18">
        <f>Tabella2[[#This Row],[Guariti]]-V8</f>
        <v>0</v>
      </c>
      <c r="AE9" s="18">
        <f>Tabella2[[#This Row],[Deceduti]]-W8</f>
        <v>0</v>
      </c>
      <c r="AF9" s="18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6">
        <v>0</v>
      </c>
      <c r="AA10" s="16">
        <v>0</v>
      </c>
      <c r="AB10" s="16">
        <v>0</v>
      </c>
      <c r="AC10" s="18">
        <f>Tabella2[[#This Row],[Totale positivi]]-X9</f>
        <v>0</v>
      </c>
      <c r="AD10" s="18">
        <f>Tabella2[[#This Row],[Guariti]]-V9</f>
        <v>0</v>
      </c>
      <c r="AE10" s="18">
        <f>Tabella2[[#This Row],[Deceduti]]-W9</f>
        <v>0</v>
      </c>
      <c r="AF10" s="18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6">
        <v>0</v>
      </c>
      <c r="AA11" s="16">
        <v>0</v>
      </c>
      <c r="AB11" s="16">
        <v>0</v>
      </c>
      <c r="AC11" s="18">
        <f>Tabella2[[#This Row],[Totale positivi]]-X10</f>
        <v>0</v>
      </c>
      <c r="AD11" s="18">
        <f>Tabella2[[#This Row],[Guariti]]-V10</f>
        <v>0</v>
      </c>
      <c r="AE11" s="18">
        <f>Tabella2[[#This Row],[Deceduti]]-W10</f>
        <v>0</v>
      </c>
      <c r="AF11" s="18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6">
        <v>0</v>
      </c>
      <c r="AA12" s="16">
        <v>0</v>
      </c>
      <c r="AB12" s="16">
        <v>0</v>
      </c>
      <c r="AC12" s="18">
        <f>Tabella2[[#This Row],[Totale positivi]]-X11</f>
        <v>0</v>
      </c>
      <c r="AD12" s="18">
        <f>Tabella2[[#This Row],[Guariti]]-V11</f>
        <v>0</v>
      </c>
      <c r="AE12" s="18">
        <f>Tabella2[[#This Row],[Deceduti]]-W11</f>
        <v>0</v>
      </c>
      <c r="AF12" s="18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6">
        <v>0</v>
      </c>
      <c r="AA13" s="16">
        <v>0</v>
      </c>
      <c r="AB13" s="16">
        <v>0</v>
      </c>
      <c r="AC13" s="18">
        <f>Tabella2[[#This Row],[Totale positivi]]-X12</f>
        <v>0</v>
      </c>
      <c r="AD13" s="18">
        <f>Tabella2[[#This Row],[Guariti]]-V12</f>
        <v>0</v>
      </c>
      <c r="AE13" s="18">
        <f>Tabella2[[#This Row],[Deceduti]]-W12</f>
        <v>0</v>
      </c>
      <c r="AF13" s="18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6">
        <v>0</v>
      </c>
      <c r="AA14" s="16">
        <v>0</v>
      </c>
      <c r="AB14" s="16">
        <v>0</v>
      </c>
      <c r="AC14" s="18">
        <f>Tabella2[[#This Row],[Totale positivi]]-X13</f>
        <v>0</v>
      </c>
      <c r="AD14" s="18">
        <f>Tabella2[[#This Row],[Guariti]]-V13</f>
        <v>0</v>
      </c>
      <c r="AE14" s="18">
        <f>Tabella2[[#This Row],[Deceduti]]-W13</f>
        <v>0</v>
      </c>
      <c r="AF14" s="18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6">
        <v>0</v>
      </c>
      <c r="AA15" s="16">
        <v>0</v>
      </c>
      <c r="AB15" s="16">
        <v>0</v>
      </c>
      <c r="AC15" s="18">
        <f>Tabella2[[#This Row],[Totale positivi]]-X14</f>
        <v>0</v>
      </c>
      <c r="AD15" s="18">
        <f>Tabella2[[#This Row],[Guariti]]-V14</f>
        <v>0</v>
      </c>
      <c r="AE15" s="18">
        <f>Tabella2[[#This Row],[Deceduti]]-W14</f>
        <v>0</v>
      </c>
      <c r="AF15" s="18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6">
        <v>0</v>
      </c>
      <c r="AA16" s="16">
        <v>0</v>
      </c>
      <c r="AB16" s="16">
        <v>0</v>
      </c>
      <c r="AC16" s="18">
        <f>Tabella2[[#This Row],[Totale positivi]]-X15</f>
        <v>0</v>
      </c>
      <c r="AD16" s="18">
        <f>Tabella2[[#This Row],[Guariti]]-V15</f>
        <v>0</v>
      </c>
      <c r="AE16" s="18">
        <f>Tabella2[[#This Row],[Deceduti]]-W15</f>
        <v>0</v>
      </c>
      <c r="AF16" s="18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6">
        <v>0</v>
      </c>
      <c r="AA17" s="16">
        <v>0</v>
      </c>
      <c r="AB17" s="16">
        <v>0</v>
      </c>
      <c r="AC17" s="18">
        <f>Tabella2[[#This Row],[Totale positivi]]-X16</f>
        <v>0</v>
      </c>
      <c r="AD17" s="18">
        <f>Tabella2[[#This Row],[Guariti]]-V16</f>
        <v>0</v>
      </c>
      <c r="AE17" s="18">
        <f>Tabella2[[#This Row],[Deceduti]]-W16</f>
        <v>0</v>
      </c>
      <c r="AF17" s="18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6">
        <v>0</v>
      </c>
      <c r="AA18" s="16">
        <v>0</v>
      </c>
      <c r="AB18" s="16">
        <v>0</v>
      </c>
      <c r="AC18" s="18">
        <f>Tabella2[[#This Row],[Totale positivi]]-X17</f>
        <v>0</v>
      </c>
      <c r="AD18" s="18">
        <f>Tabella2[[#This Row],[Guariti]]-V17</f>
        <v>0</v>
      </c>
      <c r="AE18" s="18">
        <f>Tabella2[[#This Row],[Deceduti]]-W17</f>
        <v>0</v>
      </c>
      <c r="AF18" s="18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6">
        <v>0</v>
      </c>
      <c r="AA19" s="16">
        <v>0</v>
      </c>
      <c r="AB19" s="16">
        <v>0</v>
      </c>
      <c r="AC19" s="18">
        <f>Tabella2[[#This Row],[Totale positivi]]-X18</f>
        <v>0</v>
      </c>
      <c r="AD19" s="18">
        <f>Tabella2[[#This Row],[Guariti]]-V18</f>
        <v>0</v>
      </c>
      <c r="AE19" s="18">
        <f>Tabella2[[#This Row],[Deceduti]]-W18</f>
        <v>0</v>
      </c>
      <c r="AF19" s="18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6">
        <f>Tabella2[[#This Row],[Guariti]]/Tabella2[[#This Row],[Cumulata]]</f>
        <v>0</v>
      </c>
      <c r="AA20" s="16">
        <v>0</v>
      </c>
      <c r="AB20" s="16">
        <f>Tabella2[[#This Row],[Totale positivi]]/Tabella2[[#This Row],[Cumulata]]</f>
        <v>1</v>
      </c>
      <c r="AC20" s="18">
        <f>Tabella2[[#This Row],[Totale positivi]]-X19</f>
        <v>1</v>
      </c>
      <c r="AD20" s="18">
        <f>Tabella2[[#This Row],[Guariti]]-V19</f>
        <v>0</v>
      </c>
      <c r="AE20" s="18">
        <f>Tabella2[[#This Row],[Deceduti]]-W19</f>
        <v>0</v>
      </c>
      <c r="AF20" s="18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6">
        <f>Tabella2[[#This Row],[Guariti]]/Tabella2[[#This Row],[Cumulata]]</f>
        <v>0</v>
      </c>
      <c r="AA21" s="16">
        <f>Tabella2[[#This Row],[Deceduti]]/Tabella2[[#This Row],[Cumulata]]</f>
        <v>0</v>
      </c>
      <c r="AB21" s="16">
        <f>Tabella2[[#This Row],[Totale positivi]]/Tabella2[[#This Row],[Cumulata]]</f>
        <v>1</v>
      </c>
      <c r="AC21" s="18">
        <f>Tabella2[[#This Row],[Totale positivi]]-X20</f>
        <v>0</v>
      </c>
      <c r="AD21" s="18">
        <f>Tabella2[[#This Row],[Guariti]]-V20</f>
        <v>0</v>
      </c>
      <c r="AE21" s="18">
        <f>Tabella2[[#This Row],[Deceduti]]-W20</f>
        <v>0</v>
      </c>
      <c r="AF21" s="18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6">
        <f>Tabella2[[#This Row],[Guariti]]/Tabella2[[#This Row],[Cumulata]]</f>
        <v>0</v>
      </c>
      <c r="AA22" s="16">
        <f>Tabella2[[#This Row],[Deceduti]]/Tabella2[[#This Row],[Cumulata]]</f>
        <v>0</v>
      </c>
      <c r="AB22" s="16">
        <f>Tabella2[[#This Row],[Totale positivi]]/Tabella2[[#This Row],[Cumulata]]</f>
        <v>1</v>
      </c>
      <c r="AC22" s="18">
        <f>Tabella2[[#This Row],[Totale positivi]]-X21</f>
        <v>0</v>
      </c>
      <c r="AD22" s="18">
        <f>Tabella2[[#This Row],[Guariti]]-V21</f>
        <v>0</v>
      </c>
      <c r="AE22" s="18">
        <f>Tabella2[[#This Row],[Deceduti]]-W21</f>
        <v>0</v>
      </c>
      <c r="AF22" s="18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6">
        <f>Tabella2[[#This Row],[Guariti]]/Tabella2[[#This Row],[Cumulata]]</f>
        <v>0</v>
      </c>
      <c r="AA23" s="16">
        <f>Tabella2[[#This Row],[Deceduti]]/Tabella2[[#This Row],[Cumulata]]</f>
        <v>0</v>
      </c>
      <c r="AB23" s="16">
        <f>Tabella2[[#This Row],[Totale positivi]]/Tabella2[[#This Row],[Cumulata]]</f>
        <v>1</v>
      </c>
      <c r="AC23" s="18">
        <f>Tabella2[[#This Row],[Totale positivi]]-X22</f>
        <v>15</v>
      </c>
      <c r="AD23" s="18">
        <f>Tabella2[[#This Row],[Guariti]]-V22</f>
        <v>0</v>
      </c>
      <c r="AE23" s="18">
        <f>Tabella2[[#This Row],[Deceduti]]-W22</f>
        <v>0</v>
      </c>
      <c r="AF23" s="18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6">
        <f>Tabella2[[#This Row],[Guariti]]/Tabella2[[#This Row],[Cumulata]]</f>
        <v>0</v>
      </c>
      <c r="AA24" s="16">
        <f>Tabella2[[#This Row],[Deceduti]]/Tabella2[[#This Row],[Cumulata]]</f>
        <v>0</v>
      </c>
      <c r="AB24" s="16">
        <f>Tabella2[[#This Row],[Totale positivi]]/Tabella2[[#This Row],[Cumulata]]</f>
        <v>1</v>
      </c>
      <c r="AC24" s="18">
        <f>Tabella2[[#This Row],[Totale positivi]]-X23</f>
        <v>58</v>
      </c>
      <c r="AD24" s="18">
        <f>Tabella2[[#This Row],[Guariti]]-V23</f>
        <v>0</v>
      </c>
      <c r="AE24" s="18">
        <f>Tabella2[[#This Row],[Deceduti]]-W23</f>
        <v>0</v>
      </c>
      <c r="AF24" s="18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6">
        <f>Tabella2[[#This Row],[Guariti]]/Tabella2[[#This Row],[Cumulata]]</f>
        <v>0</v>
      </c>
      <c r="AA25" s="16">
        <f>Tabella2[[#This Row],[Deceduti]]/Tabella2[[#This Row],[Cumulata]]</f>
        <v>2.0833333333333332E-2</v>
      </c>
      <c r="AB25" s="16">
        <f>Tabella2[[#This Row],[Totale positivi]]/Tabella2[[#This Row],[Cumulata]]</f>
        <v>0.97916666666666663</v>
      </c>
      <c r="AC25" s="18">
        <f>Tabella2[[#This Row],[Totale positivi]]-X24</f>
        <v>67</v>
      </c>
      <c r="AD25" s="18">
        <f>Tabella2[[#This Row],[Guariti]]-V24</f>
        <v>0</v>
      </c>
      <c r="AE25" s="18">
        <f>Tabella2[[#This Row],[Deceduti]]-W24</f>
        <v>3</v>
      </c>
      <c r="AF25" s="18">
        <f>Tabella2[[#This Row],[Cumulata]]-Y24</f>
        <v>70</v>
      </c>
    </row>
    <row r="26" spans="1:32" s="24" customFormat="1" x14ac:dyDescent="0.3">
      <c r="A26" s="23">
        <v>43885</v>
      </c>
      <c r="B26" s="24">
        <v>0</v>
      </c>
      <c r="C26" s="24">
        <v>0</v>
      </c>
      <c r="D26" s="24">
        <v>3</v>
      </c>
      <c r="E26" s="24">
        <v>0</v>
      </c>
      <c r="F26" s="24">
        <v>0</v>
      </c>
      <c r="G26" s="24">
        <v>167</v>
      </c>
      <c r="H26" s="24">
        <v>0</v>
      </c>
      <c r="I26" s="24">
        <v>0</v>
      </c>
      <c r="J26" s="24">
        <v>32</v>
      </c>
      <c r="K26" s="24">
        <v>18</v>
      </c>
      <c r="L26" s="24">
        <v>0</v>
      </c>
      <c r="M26" s="24">
        <v>1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0">
        <f>'Dati GitHub protezione civile'!J2</f>
        <v>1</v>
      </c>
      <c r="W26" s="21">
        <f>'Dati GitHub protezione civile'!K2</f>
        <v>7</v>
      </c>
      <c r="X26" s="24">
        <f>SUM(Tabella2[[#This Row],[Marche]:[Sardegna]])</f>
        <v>221</v>
      </c>
      <c r="Y26" s="24">
        <f>Tabella2[[#This Row],[Guariti]]+Tabella2[[#This Row],[Deceduti]]+Tabella2[[#This Row],[Totale positivi]]</f>
        <v>229</v>
      </c>
      <c r="Z26" s="25">
        <f>Tabella2[[#This Row],[Guariti]]/Tabella2[[#This Row],[Cumulata]]</f>
        <v>4.3668122270742356E-3</v>
      </c>
      <c r="AA26" s="25">
        <f>Tabella2[[#This Row],[Deceduti]]/Tabella2[[#This Row],[Cumulata]]</f>
        <v>3.0567685589519649E-2</v>
      </c>
      <c r="AB26" s="25">
        <f>Tabella2[[#This Row],[Totale positivi]]/Tabella2[[#This Row],[Cumulata]]</f>
        <v>0.96506550218340614</v>
      </c>
      <c r="AC26" s="26">
        <f>Tabella2[[#This Row],[Totale positivi]]-X25</f>
        <v>80</v>
      </c>
      <c r="AD26" s="26">
        <f>Tabella2[[#This Row],[Guariti]]-V25</f>
        <v>1</v>
      </c>
      <c r="AE26" s="26">
        <f>Tabella2[[#This Row],[Deceduti]]-W25</f>
        <v>4</v>
      </c>
      <c r="AF26" s="26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20">
        <f>'Dati GitHub protezione civile'!J3</f>
        <v>1</v>
      </c>
      <c r="W27" s="21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6">
        <f>Tabella2[[#This Row],[Guariti]]/Tabella2[[#This Row],[Cumulata]]</f>
        <v>3.003003003003003E-3</v>
      </c>
      <c r="AA27" s="16">
        <f>Tabella2[[#This Row],[Deceduti]]/Tabella2[[#This Row],[Cumulata]]</f>
        <v>3.003003003003003E-2</v>
      </c>
      <c r="AB27" s="16">
        <f>Tabella2[[#This Row],[Totale positivi]]/Tabella2[[#This Row],[Cumulata]]</f>
        <v>0.96696696696696693</v>
      </c>
      <c r="AC27" s="18">
        <f>Tabella2[[#This Row],[Totale positivi]]-X26</f>
        <v>101</v>
      </c>
      <c r="AD27" s="18">
        <f>Tabella2[[#This Row],[Guariti]]-V26</f>
        <v>0</v>
      </c>
      <c r="AE27" s="18">
        <f>Tabella2[[#This Row],[Deceduti]]-W26</f>
        <v>3</v>
      </c>
      <c r="AF27" s="18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20">
        <f>'Dati GitHub protezione civile'!J4</f>
        <v>3</v>
      </c>
      <c r="W28" s="21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6">
        <f>Tabella2[[#This Row],[Guariti]]/Tabella2[[#This Row],[Cumulata]]</f>
        <v>7.2289156626506026E-3</v>
      </c>
      <c r="AA28" s="16">
        <f>Tabella2[[#This Row],[Deceduti]]/Tabella2[[#This Row],[Cumulata]]</f>
        <v>2.891566265060241E-2</v>
      </c>
      <c r="AB28" s="16">
        <f>Tabella2[[#This Row],[Totale positivi]]/Tabella2[[#This Row],[Cumulata]]</f>
        <v>0.96385542168674698</v>
      </c>
      <c r="AC28" s="18">
        <f>Tabella2[[#This Row],[Totale positivi]]-X27</f>
        <v>78</v>
      </c>
      <c r="AD28" s="18">
        <f>Tabella2[[#This Row],[Guariti]]-V27</f>
        <v>2</v>
      </c>
      <c r="AE28" s="18">
        <f>Tabella2[[#This Row],[Deceduti]]-W27</f>
        <v>2</v>
      </c>
      <c r="AF28" s="18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20">
        <f>'Dati GitHub protezione civile'!J5</f>
        <v>45</v>
      </c>
      <c r="W29" s="21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6">
        <f>Tabella2[[#This Row],[Guariti]]/Tabella2[[#This Row],[Cumulata]]</f>
        <v>6.3202247191011238E-2</v>
      </c>
      <c r="AA29" s="16">
        <f>Tabella2[[#This Row],[Deceduti]]/Tabella2[[#This Row],[Cumulata]]</f>
        <v>2.3876404494382022E-2</v>
      </c>
      <c r="AB29" s="16">
        <f>Tabella2[[#This Row],[Totale positivi]]/Tabella2[[#This Row],[Cumulata]]</f>
        <v>0.9129213483146067</v>
      </c>
      <c r="AC29" s="18">
        <f>Tabella2[[#This Row],[Totale positivi]]-X28</f>
        <v>250</v>
      </c>
      <c r="AD29" s="18">
        <f>Tabella2[[#This Row],[Guariti]]-V28</f>
        <v>42</v>
      </c>
      <c r="AE29" s="18">
        <f>Tabella2[[#This Row],[Deceduti]]-W28</f>
        <v>5</v>
      </c>
      <c r="AF29" s="18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20">
        <f>'Dati GitHub protezione civile'!J6</f>
        <v>46</v>
      </c>
      <c r="W30" s="21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6">
        <f>Tabella2[[#This Row],[Guariti]]/Tabella2[[#This Row],[Cumulata]]</f>
        <v>4.8167539267015703E-2</v>
      </c>
      <c r="AA30" s="16">
        <f>Tabella2[[#This Row],[Deceduti]]/Tabella2[[#This Row],[Cumulata]]</f>
        <v>2.1989528795811519E-2</v>
      </c>
      <c r="AB30" s="16">
        <f>Tabella2[[#This Row],[Totale positivi]]/Tabella2[[#This Row],[Cumulata]]</f>
        <v>0.92984293193717282</v>
      </c>
      <c r="AC30" s="18">
        <f>Tabella2[[#This Row],[Totale positivi]]-X29</f>
        <v>238</v>
      </c>
      <c r="AD30" s="18">
        <f>Tabella2[[#This Row],[Guariti]]-V29</f>
        <v>1</v>
      </c>
      <c r="AE30" s="18">
        <f>Tabella2[[#This Row],[Deceduti]]-W29</f>
        <v>4</v>
      </c>
      <c r="AF30" s="18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20">
        <f>'Dati GitHub protezione civile'!J7</f>
        <v>50</v>
      </c>
      <c r="W31" s="21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6">
        <f>Tabella2[[#This Row],[Guariti]]/Tabella2[[#This Row],[Cumulata]]</f>
        <v>4.1425020712510356E-2</v>
      </c>
      <c r="AA31" s="16">
        <f>Tabella2[[#This Row],[Deceduti]]/Tabella2[[#This Row],[Cumulata]]</f>
        <v>2.4026512013256007E-2</v>
      </c>
      <c r="AB31" s="16">
        <f>Tabella2[[#This Row],[Totale positivi]]/Tabella2[[#This Row],[Cumulata]]</f>
        <v>0.93454846727423369</v>
      </c>
      <c r="AC31" s="18">
        <f>Tabella2[[#This Row],[Totale positivi]]-X30</f>
        <v>240</v>
      </c>
      <c r="AD31" s="18">
        <f>Tabella2[[#This Row],[Guariti]]-V30</f>
        <v>4</v>
      </c>
      <c r="AE31" s="18">
        <f>Tabella2[[#This Row],[Deceduti]]-W30</f>
        <v>8</v>
      </c>
      <c r="AF31" s="18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20">
        <f>'Dati GitHub protezione civile'!J8</f>
        <v>83</v>
      </c>
      <c r="W32" s="21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6">
        <f>Tabella2[[#This Row],[Guariti]]/Tabella2[[#This Row],[Cumulata]]</f>
        <v>4.5831032578685808E-2</v>
      </c>
      <c r="AA32" s="16">
        <f>Tabella2[[#This Row],[Deceduti]]/Tabella2[[#This Row],[Cumulata]]</f>
        <v>1.8774157923799006E-2</v>
      </c>
      <c r="AB32" s="16">
        <f>Tabella2[[#This Row],[Totale positivi]]/Tabella2[[#This Row],[Cumulata]]</f>
        <v>0.93539480949751519</v>
      </c>
      <c r="AC32" s="18">
        <f>Tabella2[[#This Row],[Totale positivi]]-X31</f>
        <v>566</v>
      </c>
      <c r="AD32" s="18">
        <f>Tabella2[[#This Row],[Guariti]]-V31</f>
        <v>33</v>
      </c>
      <c r="AE32" s="18">
        <f>Tabella2[[#This Row],[Deceduti]]-W31</f>
        <v>5</v>
      </c>
      <c r="AF32" s="18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20">
        <f>'Dati GitHub protezione civile'!J9</f>
        <v>149</v>
      </c>
      <c r="W33" s="21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6">
        <f>Tabella2[[#This Row],[Guariti]]/Tabella2[[#This Row],[Cumulata]]</f>
        <v>7.8627968337730877E-2</v>
      </c>
      <c r="AA33" s="16">
        <f>Tabella2[[#This Row],[Deceduti]]/Tabella2[[#This Row],[Cumulata]]</f>
        <v>2.7440633245382585E-2</v>
      </c>
      <c r="AB33" s="16">
        <f>Tabella2[[#This Row],[Totale positivi]]/Tabella2[[#This Row],[Cumulata]]</f>
        <v>0.89393139841688651</v>
      </c>
      <c r="AC33" s="18">
        <f>Tabella2[[#This Row],[Totale positivi]]-X32</f>
        <v>0</v>
      </c>
      <c r="AD33" s="18">
        <f>Tabella2[[#This Row],[Guariti]]-V32</f>
        <v>66</v>
      </c>
      <c r="AE33" s="18">
        <f>Tabella2[[#This Row],[Deceduti]]-W32</f>
        <v>18</v>
      </c>
      <c r="AF33" s="18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20">
        <f>'Dati GitHub protezione civile'!J10</f>
        <v>160</v>
      </c>
      <c r="W34" s="21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6">
        <f>Tabella2[[#This Row],[Guariti]]/Tabella2[[#This Row],[Cumulata]]</f>
        <v>6.3948840927258194E-2</v>
      </c>
      <c r="AA34" s="16">
        <f>Tabella2[[#This Row],[Deceduti]]/Tabella2[[#This Row],[Cumulata]]</f>
        <v>3.1574740207833733E-2</v>
      </c>
      <c r="AB34" s="16">
        <f>Tabella2[[#This Row],[Totale positivi]]/Tabella2[[#This Row],[Cumulata]]</f>
        <v>0.90447641886490804</v>
      </c>
      <c r="AC34" s="18">
        <f>Tabella2[[#This Row],[Totale positivi]]-X33</f>
        <v>569</v>
      </c>
      <c r="AD34" s="18">
        <f>Tabella2[[#This Row],[Guariti]]-V33</f>
        <v>11</v>
      </c>
      <c r="AE34" s="18">
        <f>Tabella2[[#This Row],[Deceduti]]-W33</f>
        <v>27</v>
      </c>
      <c r="AF34" s="18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20">
        <f>'Dati GitHub protezione civile'!J11</f>
        <v>276</v>
      </c>
      <c r="W35" s="21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6">
        <f>Tabella2[[#This Row],[Guariti]]/Tabella2[[#This Row],[Cumulata]]</f>
        <v>8.9349303981871159E-2</v>
      </c>
      <c r="AA35" s="16">
        <f>Tabella2[[#This Row],[Deceduti]]/Tabella2[[#This Row],[Cumulata]]</f>
        <v>3.463904176108773E-2</v>
      </c>
      <c r="AB35" s="16">
        <f>Tabella2[[#This Row],[Totale positivi]]/Tabella2[[#This Row],[Cumulata]]</f>
        <v>0.87601165425704108</v>
      </c>
      <c r="AC35" s="18">
        <f>Tabella2[[#This Row],[Totale positivi]]-X34</f>
        <v>443</v>
      </c>
      <c r="AD35" s="18">
        <f>Tabella2[[#This Row],[Guariti]]-V34</f>
        <v>116</v>
      </c>
      <c r="AE35" s="18">
        <f>Tabella2[[#This Row],[Deceduti]]-W34</f>
        <v>28</v>
      </c>
      <c r="AF35" s="18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20">
        <f>'Dati GitHub protezione civile'!J12</f>
        <v>414</v>
      </c>
      <c r="W36" s="21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6">
        <f>Tabella2[[#This Row],[Guariti]]/Tabella2[[#This Row],[Cumulata]]</f>
        <v>0.10730948678071539</v>
      </c>
      <c r="AA36" s="16">
        <f>Tabella2[[#This Row],[Deceduti]]/Tabella2[[#This Row],[Cumulata]]</f>
        <v>3.8361845515811302E-2</v>
      </c>
      <c r="AB36" s="16">
        <f>Tabella2[[#This Row],[Totale positivi]]/Tabella2[[#This Row],[Cumulata]]</f>
        <v>0.85432866770347327</v>
      </c>
      <c r="AC36" s="18">
        <f>Tabella2[[#This Row],[Totale positivi]]-X35</f>
        <v>590</v>
      </c>
      <c r="AD36" s="18">
        <f>Tabella2[[#This Row],[Guariti]]-V35</f>
        <v>138</v>
      </c>
      <c r="AE36" s="18">
        <f>Tabella2[[#This Row],[Deceduti]]-W35</f>
        <v>41</v>
      </c>
      <c r="AF36" s="18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20">
        <f>'Dati GitHub protezione civile'!J13</f>
        <v>523</v>
      </c>
      <c r="W37" s="21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6">
        <f>Tabella2[[#This Row],[Guariti]]/Tabella2[[#This Row],[Cumulata]]</f>
        <v>0.11281276962899051</v>
      </c>
      <c r="AA37" s="16">
        <f>Tabella2[[#This Row],[Deceduti]]/Tabella2[[#This Row],[Cumulata]]</f>
        <v>4.2493528904227786E-2</v>
      </c>
      <c r="AB37" s="16">
        <f>Tabella2[[#This Row],[Totale positivi]]/Tabella2[[#This Row],[Cumulata]]</f>
        <v>0.84469370146678169</v>
      </c>
      <c r="AC37" s="18">
        <f>Tabella2[[#This Row],[Totale positivi]]-X36</f>
        <v>620</v>
      </c>
      <c r="AD37" s="18">
        <f>Tabella2[[#This Row],[Guariti]]-V36</f>
        <v>109</v>
      </c>
      <c r="AE37" s="18">
        <f>Tabella2[[#This Row],[Deceduti]]-W36</f>
        <v>49</v>
      </c>
      <c r="AF37" s="18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20">
        <f>'Dati GitHub protezione civile'!J14</f>
        <v>589</v>
      </c>
      <c r="W38" s="21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6">
        <f>Tabella2[[#This Row],[Guariti]]/Tabella2[[#This Row],[Cumulata]]</f>
        <v>0.10011898691143974</v>
      </c>
      <c r="AA38" s="16">
        <f>Tabella2[[#This Row],[Deceduti]]/Tabella2[[#This Row],[Cumulata]]</f>
        <v>3.9605643379228284E-2</v>
      </c>
      <c r="AB38" s="16">
        <f>Tabella2[[#This Row],[Totale positivi]]/Tabella2[[#This Row],[Cumulata]]</f>
        <v>0.86027536970933194</v>
      </c>
      <c r="AC38" s="18">
        <f>Tabella2[[#This Row],[Totale positivi]]-X37</f>
        <v>1145</v>
      </c>
      <c r="AD38" s="18">
        <f>Tabella2[[#This Row],[Guariti]]-V37</f>
        <v>66</v>
      </c>
      <c r="AE38" s="18">
        <f>Tabella2[[#This Row],[Deceduti]]-W37</f>
        <v>36</v>
      </c>
      <c r="AF38" s="18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20">
        <f>'Dati GitHub protezione civile'!J15</f>
        <v>622</v>
      </c>
      <c r="W39" s="21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6">
        <f>Tabella2[[#This Row],[Guariti]]/Tabella2[[#This Row],[Cumulata]]</f>
        <v>8.4338983050847458E-2</v>
      </c>
      <c r="AA39" s="16">
        <f>Tabella2[[#This Row],[Deceduti]]/Tabella2[[#This Row],[Cumulata]]</f>
        <v>4.9627118644067797E-2</v>
      </c>
      <c r="AB39" s="16">
        <f>Tabella2[[#This Row],[Totale positivi]]/Tabella2[[#This Row],[Cumulata]]</f>
        <v>0.8660338983050847</v>
      </c>
      <c r="AC39" s="18">
        <f>Tabella2[[#This Row],[Totale positivi]]-X38</f>
        <v>1326</v>
      </c>
      <c r="AD39" s="18">
        <f>Tabella2[[#This Row],[Guariti]]-V38</f>
        <v>33</v>
      </c>
      <c r="AE39" s="18">
        <f>Tabella2[[#This Row],[Deceduti]]-W38</f>
        <v>133</v>
      </c>
      <c r="AF39" s="18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20">
        <f>'Dati GitHub protezione civile'!J16</f>
        <v>724</v>
      </c>
      <c r="W40" s="21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6">
        <f>Tabella2[[#This Row],[Guariti]]/Tabella2[[#This Row],[Cumulata]]</f>
        <v>7.8935891844744879E-2</v>
      </c>
      <c r="AA40" s="16">
        <f>Tabella2[[#This Row],[Deceduti]]/Tabella2[[#This Row],[Cumulata]]</f>
        <v>5.0479720889664195E-2</v>
      </c>
      <c r="AB40" s="16">
        <f>Tabella2[[#This Row],[Totale positivi]]/Tabella2[[#This Row],[Cumulata]]</f>
        <v>0.87058438726559095</v>
      </c>
      <c r="AC40" s="18">
        <f>Tabella2[[#This Row],[Totale positivi]]-X39</f>
        <v>1598</v>
      </c>
      <c r="AD40" s="18">
        <f>Tabella2[[#This Row],[Guariti]]-V39</f>
        <v>102</v>
      </c>
      <c r="AE40" s="18">
        <f>Tabella2[[#This Row],[Deceduti]]-W39</f>
        <v>97</v>
      </c>
      <c r="AF40" s="18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20">
        <f>'Dati GitHub protezione civile'!J17</f>
        <v>1004</v>
      </c>
      <c r="W41" s="21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6">
        <f>Tabella2[[#This Row],[Guariti]]/Tabella2[[#This Row],[Cumulata]]</f>
        <v>9.8926002561828749E-2</v>
      </c>
      <c r="AA41" s="16">
        <f>Tabella2[[#This Row],[Deceduti]]/Tabella2[[#This Row],[Cumulata]]</f>
        <v>6.2173613163858506E-2</v>
      </c>
      <c r="AB41" s="16">
        <f>Tabella2[[#This Row],[Totale positivi]]/Tabella2[[#This Row],[Cumulata]]</f>
        <v>0.83890038427431279</v>
      </c>
      <c r="AC41" s="18">
        <f>Tabella2[[#This Row],[Totale positivi]]-X40</f>
        <v>529</v>
      </c>
      <c r="AD41" s="18">
        <f>Tabella2[[#This Row],[Guariti]]-V40</f>
        <v>280</v>
      </c>
      <c r="AE41" s="18">
        <f>Tabella2[[#This Row],[Deceduti]]-W40</f>
        <v>168</v>
      </c>
      <c r="AF41" s="18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20">
        <f>'Dati GitHub protezione civile'!J18</f>
        <v>1045</v>
      </c>
      <c r="W42" s="21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6">
        <f>Tabella2[[#This Row],[Guariti]]/Tabella2[[#This Row],[Cumulata]]</f>
        <v>8.3854918953619004E-2</v>
      </c>
      <c r="AA42" s="16">
        <f>Tabella2[[#This Row],[Deceduti]]/Tabella2[[#This Row],[Cumulata]]</f>
        <v>6.6361739688653512E-2</v>
      </c>
      <c r="AB42" s="16">
        <f>Tabella2[[#This Row],[Totale positivi]]/Tabella2[[#This Row],[Cumulata]]</f>
        <v>0.84978334135772748</v>
      </c>
      <c r="AC42" s="18">
        <f>Tabella2[[#This Row],[Totale positivi]]-X41</f>
        <v>2076</v>
      </c>
      <c r="AD42" s="18">
        <f>Tabella2[[#This Row],[Guariti]]-V41</f>
        <v>41</v>
      </c>
      <c r="AE42" s="18">
        <f>Tabella2[[#This Row],[Deceduti]]-W41</f>
        <v>196</v>
      </c>
      <c r="AF42" s="18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20">
        <f>'Dati GitHub protezione civile'!J19</f>
        <v>1258</v>
      </c>
      <c r="W43" s="21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6">
        <f>Tabella2[[#This Row],[Guariti]]/Tabella2[[#This Row],[Cumulata]]</f>
        <v>8.3239595050618675E-2</v>
      </c>
      <c r="AA43" s="16">
        <f>Tabella2[[#This Row],[Deceduti]]/Tabella2[[#This Row],[Cumulata]]</f>
        <v>6.7226890756302518E-2</v>
      </c>
      <c r="AB43" s="16">
        <f>Tabella2[[#This Row],[Totale positivi]]/Tabella2[[#This Row],[Cumulata]]</f>
        <v>0.84953351419307876</v>
      </c>
      <c r="AC43" s="18">
        <f>Tabella2[[#This Row],[Totale positivi]]-X42</f>
        <v>2249</v>
      </c>
      <c r="AD43" s="18">
        <f>Tabella2[[#This Row],[Guariti]]-V42</f>
        <v>213</v>
      </c>
      <c r="AE43" s="18">
        <f>Tabella2[[#This Row],[Deceduti]]-W42</f>
        <v>189</v>
      </c>
      <c r="AF43" s="18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20">
        <f>'Dati GitHub protezione civile'!J20</f>
        <v>1439</v>
      </c>
      <c r="W44" s="21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6">
        <f>Tabella2[[#This Row],[Guariti]]/Tabella2[[#This Row],[Cumulata]]</f>
        <v>8.1483578708946777E-2</v>
      </c>
      <c r="AA44" s="16">
        <f>Tabella2[[#This Row],[Deceduti]]/Tabella2[[#This Row],[Cumulata]]</f>
        <v>7.1687429218573046E-2</v>
      </c>
      <c r="AB44" s="16">
        <f>Tabella2[[#This Row],[Totale positivi]]/Tabella2[[#This Row],[Cumulata]]</f>
        <v>0.84682899207248019</v>
      </c>
      <c r="AC44" s="18">
        <f>Tabella2[[#This Row],[Totale positivi]]-X43</f>
        <v>2116</v>
      </c>
      <c r="AD44" s="18">
        <f>Tabella2[[#This Row],[Guariti]]-V43</f>
        <v>181</v>
      </c>
      <c r="AE44" s="18">
        <f>Tabella2[[#This Row],[Deceduti]]-W43</f>
        <v>250</v>
      </c>
      <c r="AF44" s="18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20">
        <f>'Dati GitHub protezione civile'!J21</f>
        <v>1966</v>
      </c>
      <c r="W45" s="21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6">
        <f>Tabella2[[#This Row],[Guariti]]/Tabella2[[#This Row],[Cumulata]]</f>
        <v>9.2924327645696456E-2</v>
      </c>
      <c r="AA45" s="16">
        <f>Tabella2[[#This Row],[Deceduti]]/Tabella2[[#This Row],[Cumulata]]</f>
        <v>6.8109845441225128E-2</v>
      </c>
      <c r="AB45" s="16">
        <f>Tabella2[[#This Row],[Totale positivi]]/Tabella2[[#This Row],[Cumulata]]</f>
        <v>0.83896582691307842</v>
      </c>
      <c r="AC45" s="18">
        <f>Tabella2[[#This Row],[Totale positivi]]-X44</f>
        <v>2795</v>
      </c>
      <c r="AD45" s="18">
        <f>Tabella2[[#This Row],[Guariti]]-V44</f>
        <v>527</v>
      </c>
      <c r="AE45" s="18">
        <f>Tabella2[[#This Row],[Deceduti]]-W44</f>
        <v>175</v>
      </c>
      <c r="AF45" s="18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20">
        <f>'Dati GitHub protezione civile'!J22</f>
        <v>2335</v>
      </c>
      <c r="W46" s="21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6">
        <f>Tabella2[[#This Row],[Guariti]]/Tabella2[[#This Row],[Cumulata]]</f>
        <v>9.4354871297531021E-2</v>
      </c>
      <c r="AA46" s="16">
        <f>Tabella2[[#This Row],[Deceduti]]/Tabella2[[#This Row],[Cumulata]]</f>
        <v>7.3099769669050796E-2</v>
      </c>
      <c r="AB46" s="16">
        <f>Tabella2[[#This Row],[Totale positivi]]/Tabella2[[#This Row],[Cumulata]]</f>
        <v>0.8325453590334182</v>
      </c>
      <c r="AC46" s="18">
        <f>Tabella2[[#This Row],[Totale positivi]]-X45</f>
        <v>2853</v>
      </c>
      <c r="AD46" s="18">
        <f>Tabella2[[#This Row],[Guariti]]-V45</f>
        <v>369</v>
      </c>
      <c r="AE46" s="18">
        <f>Tabella2[[#This Row],[Deceduti]]-W45</f>
        <v>368</v>
      </c>
      <c r="AF46" s="18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20">
        <f>'Dati GitHub protezione civile'!J23</f>
        <v>2749</v>
      </c>
      <c r="W47" s="21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6">
        <f>Tabella2[[#This Row],[Guariti]]/Tabella2[[#This Row],[Cumulata]]</f>
        <v>9.8248749106504649E-2</v>
      </c>
      <c r="AA47" s="16">
        <f>Tabella2[[#This Row],[Deceduti]]/Tabella2[[#This Row],[Cumulata]]</f>
        <v>7.7126518942101499E-2</v>
      </c>
      <c r="AB47" s="16">
        <f>Tabella2[[#This Row],[Totale positivi]]/Tabella2[[#This Row],[Cumulata]]</f>
        <v>0.82462473195139385</v>
      </c>
      <c r="AC47" s="18">
        <f>Tabella2[[#This Row],[Totale positivi]]-X46</f>
        <v>2470</v>
      </c>
      <c r="AD47" s="18">
        <f>Tabella2[[#This Row],[Guariti]]-V46</f>
        <v>414</v>
      </c>
      <c r="AE47" s="18">
        <f>Tabella2[[#This Row],[Deceduti]]-W46</f>
        <v>349</v>
      </c>
      <c r="AF47" s="18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20">
        <f>'Dati GitHub protezione civile'!J24</f>
        <v>2941</v>
      </c>
      <c r="W48" s="21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6">
        <f>Tabella2[[#This Row],[Guariti]]/Tabella2[[#This Row],[Cumulata]]</f>
        <v>9.3347298927188474E-2</v>
      </c>
      <c r="AA48" s="16">
        <f>Tabella2[[#This Row],[Deceduti]]/Tabella2[[#This Row],[Cumulata]]</f>
        <v>7.9445185044118585E-2</v>
      </c>
      <c r="AB48" s="16">
        <f>Tabella2[[#This Row],[Totale positivi]]/Tabella2[[#This Row],[Cumulata]]</f>
        <v>0.82720751602869291</v>
      </c>
      <c r="AC48" s="18">
        <f>Tabella2[[#This Row],[Totale positivi]]-X47</f>
        <v>2989</v>
      </c>
      <c r="AD48" s="18">
        <f>Tabella2[[#This Row],[Guariti]]-V47</f>
        <v>192</v>
      </c>
      <c r="AE48" s="18">
        <f>Tabella2[[#This Row],[Deceduti]]-W47</f>
        <v>345</v>
      </c>
      <c r="AF48" s="18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20">
        <f>'Dati GitHub protezione civile'!J25</f>
        <v>4025</v>
      </c>
      <c r="W49" s="21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6">
        <f>Tabella2[[#This Row],[Guariti]]/Tabella2[[#This Row],[Cumulata]]</f>
        <v>0.11270405734606447</v>
      </c>
      <c r="AA49" s="16">
        <f>Tabella2[[#This Row],[Deceduti]]/Tabella2[[#This Row],[Cumulata]]</f>
        <v>8.3387001932069549E-2</v>
      </c>
      <c r="AB49" s="16">
        <f>Tabella2[[#This Row],[Totale positivi]]/Tabella2[[#This Row],[Cumulata]]</f>
        <v>0.80390894072186603</v>
      </c>
      <c r="AC49" s="18">
        <f>Tabella2[[#This Row],[Totale positivi]]-X48</f>
        <v>2648</v>
      </c>
      <c r="AD49" s="18">
        <f>Tabella2[[#This Row],[Guariti]]-V48</f>
        <v>1084</v>
      </c>
      <c r="AE49" s="18">
        <f>Tabella2[[#This Row],[Deceduti]]-W48</f>
        <v>475</v>
      </c>
      <c r="AF49" s="18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20">
        <f>'Dati GitHub protezione civile'!J26</f>
        <v>4440</v>
      </c>
      <c r="W50" s="21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6">
        <f>Tabella2[[#This Row],[Guariti]]/Tabella2[[#This Row],[Cumulata]]</f>
        <v>0.10820031680272937</v>
      </c>
      <c r="AA50" s="16">
        <f>Tabella2[[#This Row],[Deceduti]]/Tabella2[[#This Row],[Cumulata]]</f>
        <v>8.297794565614719E-2</v>
      </c>
      <c r="AB50" s="16">
        <f>Tabella2[[#This Row],[Totale positivi]]/Tabella2[[#This Row],[Cumulata]]</f>
        <v>0.80882173754112341</v>
      </c>
      <c r="AC50" s="18">
        <f>Tabella2[[#This Row],[Totale positivi]]-X49</f>
        <v>4480</v>
      </c>
      <c r="AD50" s="18">
        <f>Tabella2[[#This Row],[Guariti]]-V49</f>
        <v>415</v>
      </c>
      <c r="AE50" s="18">
        <f>Tabella2[[#This Row],[Deceduti]]-W49</f>
        <v>427</v>
      </c>
      <c r="AF50" s="18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20">
        <f>'Dati GitHub protezione civile'!J27</f>
        <v>5129</v>
      </c>
      <c r="W51" s="21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6">
        <f>Tabella2[[#This Row],[Guariti]]/Tabella2[[#This Row],[Cumulata]]</f>
        <v>0.10907892218370516</v>
      </c>
      <c r="AA51" s="16">
        <f>Tabella2[[#This Row],[Deceduti]]/Tabella2[[#This Row],[Cumulata]]</f>
        <v>8.5748920695008612E-2</v>
      </c>
      <c r="AB51" s="16">
        <f>Tabella2[[#This Row],[Totale positivi]]/Tabella2[[#This Row],[Cumulata]]</f>
        <v>0.8051721571212862</v>
      </c>
      <c r="AC51" s="18">
        <f>Tabella2[[#This Row],[Totale positivi]]-X50</f>
        <v>4670</v>
      </c>
      <c r="AD51" s="18">
        <f>Tabella2[[#This Row],[Guariti]]-V50</f>
        <v>689</v>
      </c>
      <c r="AE51" s="18">
        <f>Tabella2[[#This Row],[Deceduti]]-W50</f>
        <v>627</v>
      </c>
      <c r="AF51" s="18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20">
        <f>'Dati GitHub protezione civile'!J28</f>
        <v>6072</v>
      </c>
      <c r="W52" s="21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6">
        <f>Tabella2[[#This Row],[Guariti]]/Tabella2[[#This Row],[Cumulata]]</f>
        <v>0.11333009817462392</v>
      </c>
      <c r="AA52" s="16">
        <f>Tabella2[[#This Row],[Deceduti]]/Tabella2[[#This Row],[Cumulata]]</f>
        <v>9.0055619843965803E-2</v>
      </c>
      <c r="AB52" s="16">
        <f>Tabella2[[#This Row],[Totale positivi]]/Tabella2[[#This Row],[Cumulata]]</f>
        <v>0.79661428198141027</v>
      </c>
      <c r="AC52" s="18">
        <f>Tabella2[[#This Row],[Totale positivi]]-X51</f>
        <v>4821</v>
      </c>
      <c r="AD52" s="18">
        <f>Tabella2[[#This Row],[Guariti]]-V51</f>
        <v>943</v>
      </c>
      <c r="AE52" s="18">
        <f>Tabella2[[#This Row],[Deceduti]]-W51</f>
        <v>793</v>
      </c>
      <c r="AF52" s="18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20">
        <f>'Dati GitHub protezione civile'!J29</f>
        <v>7024</v>
      </c>
      <c r="W53" s="21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6">
        <f>Tabella2[[#This Row],[Guariti]]/Tabella2[[#This Row],[Cumulata]]</f>
        <v>0.11877303933173256</v>
      </c>
      <c r="AA53" s="16">
        <f>Tabella2[[#This Row],[Deceduti]]/Tabella2[[#This Row],[Cumulata]]</f>
        <v>9.2596976563292632E-2</v>
      </c>
      <c r="AB53" s="16">
        <f>Tabella2[[#This Row],[Totale positivi]]/Tabella2[[#This Row],[Cumulata]]</f>
        <v>0.78862998410497476</v>
      </c>
      <c r="AC53" s="18">
        <f>Tabella2[[#This Row],[Totale positivi]]-X52</f>
        <v>3957</v>
      </c>
      <c r="AD53" s="18">
        <f>Tabella2[[#This Row],[Guariti]]-V52</f>
        <v>952</v>
      </c>
      <c r="AE53" s="18">
        <f>Tabella2[[#This Row],[Deceduti]]-W52</f>
        <v>651</v>
      </c>
      <c r="AF53" s="18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20">
        <f>'Dati GitHub protezione civile'!J30</f>
        <v>7432</v>
      </c>
      <c r="W54" s="21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6">
        <f>Tabella2[[#This Row],[Guariti]]/Tabella2[[#This Row],[Cumulata]]</f>
        <v>0.11625760633222269</v>
      </c>
      <c r="AA54" s="16">
        <f>Tabella2[[#This Row],[Deceduti]]/Tabella2[[#This Row],[Cumulata]]</f>
        <v>9.5061554585699315E-2</v>
      </c>
      <c r="AB54" s="16">
        <f>Tabella2[[#This Row],[Totale positivi]]/Tabella2[[#This Row],[Cumulata]]</f>
        <v>0.78868083908207798</v>
      </c>
      <c r="AC54" s="18">
        <f>Tabella2[[#This Row],[Totale positivi]]-X53</f>
        <v>3780</v>
      </c>
      <c r="AD54" s="18">
        <f>Tabella2[[#This Row],[Guariti]]-V53</f>
        <v>408</v>
      </c>
      <c r="AE54" s="18">
        <f>Tabella2[[#This Row],[Deceduti]]-W53</f>
        <v>601</v>
      </c>
      <c r="AF54" s="18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20">
        <f>'Dati GitHub protezione civile'!J31</f>
        <v>8326</v>
      </c>
      <c r="W55" s="21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6">
        <f>Tabella2[[#This Row],[Guariti]]/Tabella2[[#This Row],[Cumulata]]</f>
        <v>0.12035966231062796</v>
      </c>
      <c r="AA55" s="16">
        <f>Tabella2[[#This Row],[Deceduti]]/Tabella2[[#This Row],[Cumulata]]</f>
        <v>9.8589106048340466E-2</v>
      </c>
      <c r="AB55" s="16">
        <f>Tabella2[[#This Row],[Totale positivi]]/Tabella2[[#This Row],[Cumulata]]</f>
        <v>0.78105123164103152</v>
      </c>
      <c r="AC55" s="18">
        <f>Tabella2[[#This Row],[Totale positivi]]-X54</f>
        <v>3612</v>
      </c>
      <c r="AD55" s="18">
        <f>Tabella2[[#This Row],[Guariti]]-V54</f>
        <v>894</v>
      </c>
      <c r="AE55" s="18">
        <f>Tabella2[[#This Row],[Deceduti]]-W54</f>
        <v>743</v>
      </c>
      <c r="AF55" s="18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20">
        <f>'Dati GitHub protezione civile'!J32</f>
        <v>9362</v>
      </c>
      <c r="W56" s="21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6">
        <f>Tabella2[[#This Row],[Guariti]]/Tabella2[[#This Row],[Cumulata]]</f>
        <v>0.12585701610518107</v>
      </c>
      <c r="AA56" s="16">
        <f>Tabella2[[#This Row],[Deceduti]]/Tabella2[[#This Row],[Cumulata]]</f>
        <v>0.10086575430860646</v>
      </c>
      <c r="AB56" s="16">
        <f>Tabella2[[#This Row],[Totale positivi]]/Tabella2[[#This Row],[Cumulata]]</f>
        <v>0.77327722958621248</v>
      </c>
      <c r="AC56" s="18">
        <f>Tabella2[[#This Row],[Totale positivi]]-X55</f>
        <v>3491</v>
      </c>
      <c r="AD56" s="18">
        <f>Tabella2[[#This Row],[Guariti]]-V55</f>
        <v>1036</v>
      </c>
      <c r="AE56" s="18">
        <f>Tabella2[[#This Row],[Deceduti]]-W55</f>
        <v>683</v>
      </c>
      <c r="AF56" s="18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20">
        <f>'Dati GitHub protezione civile'!J33</f>
        <v>10361</v>
      </c>
      <c r="W57" s="21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6">
        <f>Tabella2[[#This Row],[Guariti]]/Tabella2[[#This Row],[Cumulata]]</f>
        <v>0.12864574926433156</v>
      </c>
      <c r="AA57" s="16">
        <f>Tabella2[[#This Row],[Deceduti]]/Tabella2[[#This Row],[Cumulata]]</f>
        <v>0.10137945591576751</v>
      </c>
      <c r="AB57" s="16">
        <f>Tabella2[[#This Row],[Totale positivi]]/Tabella2[[#This Row],[Cumulata]]</f>
        <v>0.76997479481990094</v>
      </c>
      <c r="AC57" s="18">
        <f>Tabella2[[#This Row],[Totale positivi]]-X56</f>
        <v>4492</v>
      </c>
      <c r="AD57" s="18">
        <f>Tabella2[[#This Row],[Guariti]]-V56</f>
        <v>999</v>
      </c>
      <c r="AE57" s="18">
        <f>Tabella2[[#This Row],[Deceduti]]-W56</f>
        <v>662</v>
      </c>
      <c r="AF57" s="18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20">
        <f>'Dati GitHub protezione civile'!J34</f>
        <v>10950</v>
      </c>
      <c r="W58" s="21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6">
        <f>Tabella2[[#This Row],[Guariti]]/Tabella2[[#This Row],[Cumulata]]</f>
        <v>0.1266584155552728</v>
      </c>
      <c r="AA58" s="16">
        <f>Tabella2[[#This Row],[Deceduti]]/Tabella2[[#This Row],[Cumulata]]</f>
        <v>0.1056527824366997</v>
      </c>
      <c r="AB58" s="16">
        <f>Tabella2[[#This Row],[Totale positivi]]/Tabella2[[#This Row],[Cumulata]]</f>
        <v>0.76768880200802747</v>
      </c>
      <c r="AC58" s="18">
        <f>Tabella2[[#This Row],[Totale positivi]]-X57</f>
        <v>4356</v>
      </c>
      <c r="AD58" s="18">
        <f>Tabella2[[#This Row],[Guariti]]-V57</f>
        <v>589</v>
      </c>
      <c r="AE58" s="18">
        <f>Tabella2[[#This Row],[Deceduti]]-W57</f>
        <v>969</v>
      </c>
      <c r="AF58" s="18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20">
        <f>'Dati GitHub protezione civile'!J35</f>
        <v>12384</v>
      </c>
      <c r="W59" s="21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6">
        <f>Tabella2[[#This Row],[Guariti]]/Tabella2[[#This Row],[Cumulata]]</f>
        <v>0.13392161951725928</v>
      </c>
      <c r="AA59" s="16">
        <f>Tabella2[[#This Row],[Deceduti]]/Tabella2[[#This Row],[Cumulata]]</f>
        <v>0.10838956657150273</v>
      </c>
      <c r="AB59" s="16">
        <f>Tabella2[[#This Row],[Totale positivi]]/Tabella2[[#This Row],[Cumulata]]</f>
        <v>0.75768881391123799</v>
      </c>
      <c r="AC59" s="18">
        <f>Tabella2[[#This Row],[Totale positivi]]-X58</f>
        <v>3696</v>
      </c>
      <c r="AD59" s="18">
        <f>Tabella2[[#This Row],[Guariti]]-V58</f>
        <v>1434</v>
      </c>
      <c r="AE59" s="18">
        <f>Tabella2[[#This Row],[Deceduti]]-W58</f>
        <v>889</v>
      </c>
      <c r="AF59" s="18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20">
        <f>'Dati GitHub protezione civile'!J36</f>
        <v>13030</v>
      </c>
      <c r="W60" s="21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6">
        <f>Tabella2[[#This Row],[Guariti]]/Tabella2[[#This Row],[Cumulata]]</f>
        <v>0.13334152007286199</v>
      </c>
      <c r="AA60" s="16">
        <f>Tabella2[[#This Row],[Deceduti]]/Tabella2[[#This Row],[Cumulata]]</f>
        <v>0.11030608172412734</v>
      </c>
      <c r="AB60" s="16">
        <f>Tabella2[[#This Row],[Totale positivi]]/Tabella2[[#This Row],[Cumulata]]</f>
        <v>0.7563523982030107</v>
      </c>
      <c r="AC60" s="18">
        <f>Tabella2[[#This Row],[Totale positivi]]-X59</f>
        <v>3845</v>
      </c>
      <c r="AD60" s="18">
        <f>Tabella2[[#This Row],[Guariti]]-V59</f>
        <v>646</v>
      </c>
      <c r="AE60" s="18">
        <f>Tabella2[[#This Row],[Deceduti]]-W59</f>
        <v>756</v>
      </c>
      <c r="AF60" s="18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20">
        <f>'Dati GitHub protezione civile'!J37</f>
        <v>14620</v>
      </c>
      <c r="W61" s="21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6">
        <f>Tabella2[[#This Row],[Guariti]]/Tabella2[[#This Row],[Cumulata]]</f>
        <v>0.14370103893295591</v>
      </c>
      <c r="AA61" s="16">
        <f>Tabella2[[#This Row],[Deceduti]]/Tabella2[[#This Row],[Cumulata]]</f>
        <v>0.11392877854116908</v>
      </c>
      <c r="AB61" s="16">
        <f>Tabella2[[#This Row],[Totale positivi]]/Tabella2[[#This Row],[Cumulata]]</f>
        <v>0.74237018252587506</v>
      </c>
      <c r="AC61" s="18">
        <f>Tabella2[[#This Row],[Totale positivi]]-X60</f>
        <v>1618</v>
      </c>
      <c r="AD61" s="18">
        <f>Tabella2[[#This Row],[Guariti]]-V60</f>
        <v>1590</v>
      </c>
      <c r="AE61" s="18">
        <f>Tabella2[[#This Row],[Deceduti]]-W60</f>
        <v>812</v>
      </c>
      <c r="AF61" s="18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20">
        <f>'Dati GitHub protezione civile'!J38</f>
        <v>15729</v>
      </c>
      <c r="W62" s="21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6">
        <f>Tabella2[[#This Row],[Guariti]]/Tabella2[[#This Row],[Cumulata]]</f>
        <v>0.1486785390199637</v>
      </c>
      <c r="AA62" s="16">
        <f>Tabella2[[#This Row],[Deceduti]]/Tabella2[[#This Row],[Cumulata]]</f>
        <v>0.11747580157289776</v>
      </c>
      <c r="AB62" s="16">
        <f>Tabella2[[#This Row],[Totale positivi]]/Tabella2[[#This Row],[Cumulata]]</f>
        <v>0.73384565940713853</v>
      </c>
      <c r="AC62" s="18">
        <f>Tabella2[[#This Row],[Totale positivi]]-X61</f>
        <v>2107</v>
      </c>
      <c r="AD62" s="18">
        <f>Tabella2[[#This Row],[Guariti]]-V61</f>
        <v>1109</v>
      </c>
      <c r="AE62" s="18">
        <f>Tabella2[[#This Row],[Deceduti]]-W61</f>
        <v>837</v>
      </c>
      <c r="AF62" s="18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20">
        <f>'Dati GitHub protezione civile'!J39</f>
        <v>16847</v>
      </c>
      <c r="W63" s="21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6">
        <f>Tabella2[[#This Row],[Guariti]]/Tabella2[[#This Row],[Cumulata]]</f>
        <v>0.1523595058512851</v>
      </c>
      <c r="AA63" s="16">
        <f>Tabella2[[#This Row],[Deceduti]]/Tabella2[[#This Row],[Cumulata]]</f>
        <v>0.11897010147050843</v>
      </c>
      <c r="AB63" s="16">
        <f>Tabella2[[#This Row],[Totale positivi]]/Tabella2[[#This Row],[Cumulata]]</f>
        <v>0.72867039267820644</v>
      </c>
      <c r="AC63" s="18">
        <f>Tabella2[[#This Row],[Totale positivi]]-X62</f>
        <v>2937</v>
      </c>
      <c r="AD63" s="18">
        <f>Tabella2[[#This Row],[Guariti]]-V62</f>
        <v>1118</v>
      </c>
      <c r="AE63" s="18">
        <f>Tabella2[[#This Row],[Deceduti]]-W62</f>
        <v>727</v>
      </c>
      <c r="AF63" s="18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20">
        <f>'Dati GitHub protezione civile'!J40</f>
        <v>18278</v>
      </c>
      <c r="W64" s="21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6">
        <f>Tabella2[[#This Row],[Guariti]]/Tabella2[[#This Row],[Cumulata]]</f>
        <v>0.158605369570122</v>
      </c>
      <c r="AA64" s="16">
        <f>Tabella2[[#This Row],[Deceduti]]/Tabella2[[#This Row],[Cumulata]]</f>
        <v>0.12074590860970827</v>
      </c>
      <c r="AB64" s="16">
        <f>Tabella2[[#This Row],[Totale positivi]]/Tabella2[[#This Row],[Cumulata]]</f>
        <v>0.7206487218201697</v>
      </c>
      <c r="AC64" s="18">
        <f>Tabella2[[#This Row],[Totale positivi]]-X63</f>
        <v>2477</v>
      </c>
      <c r="AD64" s="18">
        <f>Tabella2[[#This Row],[Guariti]]-V63</f>
        <v>1431</v>
      </c>
      <c r="AE64" s="18">
        <f>Tabella2[[#This Row],[Deceduti]]-W63</f>
        <v>760</v>
      </c>
      <c r="AF64" s="18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20">
        <f>'Dati GitHub protezione civile'!J41</f>
        <v>19758</v>
      </c>
      <c r="W65" s="21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6">
        <f>Tabella2[[#This Row],[Guariti]]/Tabella2[[#This Row],[Cumulata]]</f>
        <v>0.16488771311974765</v>
      </c>
      <c r="AA65" s="16">
        <f>Tabella2[[#This Row],[Deceduti]]/Tabella2[[#This Row],[Cumulata]]</f>
        <v>0.1225182972118137</v>
      </c>
      <c r="AB65" s="16">
        <f>Tabella2[[#This Row],[Totale positivi]]/Tabella2[[#This Row],[Cumulata]]</f>
        <v>0.71259398966843868</v>
      </c>
      <c r="AC65" s="18">
        <f>Tabella2[[#This Row],[Totale positivi]]-X64</f>
        <v>2339</v>
      </c>
      <c r="AD65" s="18">
        <f>Tabella2[[#This Row],[Guariti]]-V64</f>
        <v>1480</v>
      </c>
      <c r="AE65" s="18">
        <f>Tabella2[[#This Row],[Deceduti]]-W64</f>
        <v>766</v>
      </c>
      <c r="AF65" s="18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20">
        <f>'Dati GitHub protezione civile'!J42</f>
        <v>20996</v>
      </c>
      <c r="W66" s="21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6">
        <f>Tabella2[[#This Row],[Guariti]]/Tabella2[[#This Row],[Cumulata]]</f>
        <v>0.16846395789203414</v>
      </c>
      <c r="AA66" s="16">
        <f>Tabella2[[#This Row],[Deceduti]]/Tabella2[[#This Row],[Cumulata]]</f>
        <v>0.12325887412542526</v>
      </c>
      <c r="AB66" s="16">
        <f>Tabella2[[#This Row],[Totale positivi]]/Tabella2[[#This Row],[Cumulata]]</f>
        <v>0.70827716798254059</v>
      </c>
      <c r="AC66" s="18">
        <f>Tabella2[[#This Row],[Totale positivi]]-X65</f>
        <v>2886</v>
      </c>
      <c r="AD66" s="18">
        <f>Tabella2[[#This Row],[Guariti]]-V65</f>
        <v>1238</v>
      </c>
      <c r="AE66" s="18">
        <f>Tabella2[[#This Row],[Deceduti]]-W65</f>
        <v>681</v>
      </c>
      <c r="AF66" s="18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20">
        <f>'Dati GitHub protezione civile'!J43</f>
        <v>21815</v>
      </c>
      <c r="W67" s="21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6">
        <f>Tabella2[[#This Row],[Guariti]]/Tabella2[[#This Row],[Cumulata]]</f>
        <v>0.16917672239972703</v>
      </c>
      <c r="AA67" s="16">
        <f>Tabella2[[#This Row],[Deceduti]]/Tabella2[[#This Row],[Cumulata]]</f>
        <v>0.12320470267084406</v>
      </c>
      <c r="AB67" s="16">
        <f>Tabella2[[#This Row],[Totale positivi]]/Tabella2[[#This Row],[Cumulata]]</f>
        <v>0.70761857492942892</v>
      </c>
      <c r="AC67" s="18">
        <f>Tabella2[[#This Row],[Totale positivi]]-X66</f>
        <v>2972</v>
      </c>
      <c r="AD67" s="18">
        <f>Tabella2[[#This Row],[Guariti]]-V66</f>
        <v>819</v>
      </c>
      <c r="AE67" s="18">
        <f>Tabella2[[#This Row],[Deceduti]]-W66</f>
        <v>525</v>
      </c>
      <c r="AF67" s="18">
        <f>Tabella2[[#This Row],[Cumulata]]-Y66</f>
        <v>4316</v>
      </c>
    </row>
    <row r="68" spans="1:32" x14ac:dyDescent="0.3">
      <c r="A68" s="1">
        <v>43927</v>
      </c>
      <c r="B68" s="21">
        <v>3706</v>
      </c>
      <c r="C68" s="20">
        <v>872</v>
      </c>
      <c r="D68" s="20">
        <v>10545</v>
      </c>
      <c r="E68" s="20">
        <v>567</v>
      </c>
      <c r="F68" s="21">
        <v>3117</v>
      </c>
      <c r="G68" s="20">
        <v>28469</v>
      </c>
      <c r="H68">
        <v>3098</v>
      </c>
      <c r="I68" s="20">
        <v>1396</v>
      </c>
      <c r="J68" s="20">
        <v>9722</v>
      </c>
      <c r="K68" s="20">
        <v>13051</v>
      </c>
      <c r="L68" s="20">
        <v>5301</v>
      </c>
      <c r="M68" s="21">
        <v>3300</v>
      </c>
      <c r="N68" s="20">
        <v>1425</v>
      </c>
      <c r="O68" s="20">
        <v>187</v>
      </c>
      <c r="P68" s="20">
        <v>2115</v>
      </c>
      <c r="Q68" s="20">
        <v>2698</v>
      </c>
      <c r="R68" s="20">
        <v>262</v>
      </c>
      <c r="S68" s="20">
        <v>722</v>
      </c>
      <c r="T68" s="20">
        <v>1815</v>
      </c>
      <c r="U68" s="20">
        <v>819</v>
      </c>
      <c r="V68" s="20">
        <f>'Dati GitHub protezione civile'!J44</f>
        <v>22837</v>
      </c>
      <c r="W68" s="21">
        <f>'Dati GitHub protezione civile'!K44</f>
        <v>16523</v>
      </c>
      <c r="X68" s="17">
        <f>SUM(Tabella2[[#This Row],[Marche]:[Sardegna]])</f>
        <v>93187</v>
      </c>
      <c r="Y68" s="17">
        <f>Tabella2[[#This Row],[Guariti]]+Tabella2[[#This Row],[Deceduti]]+Tabella2[[#This Row],[Totale positivi]]</f>
        <v>132547</v>
      </c>
      <c r="Z68" s="16">
        <f>Tabella2[[#This Row],[Guariti]]/Tabella2[[#This Row],[Cumulata]]</f>
        <v>0.17229360151493434</v>
      </c>
      <c r="AA68" s="16">
        <f>Tabella2[[#This Row],[Deceduti]]/Tabella2[[#This Row],[Cumulata]]</f>
        <v>0.12465766860057187</v>
      </c>
      <c r="AB68" s="16">
        <f>Tabella2[[#This Row],[Totale positivi]]/Tabella2[[#This Row],[Cumulata]]</f>
        <v>0.70304872988449385</v>
      </c>
      <c r="AC68" s="18">
        <f>Tabella2[[#This Row],[Totale positivi]]-X67</f>
        <v>1941</v>
      </c>
      <c r="AD68" s="18">
        <f>Tabella2[[#This Row],[Guariti]]-V67</f>
        <v>1022</v>
      </c>
      <c r="AE68" s="18">
        <f>Tabella2[[#This Row],[Deceduti]]-W67</f>
        <v>636</v>
      </c>
      <c r="AF68" s="18">
        <f>Tabella2[[#This Row],[Cumulata]]-Y67</f>
        <v>3599</v>
      </c>
    </row>
    <row r="69" spans="1:32" x14ac:dyDescent="0.3">
      <c r="A69" s="1">
        <v>43928</v>
      </c>
      <c r="B69" s="20">
        <v>3738</v>
      </c>
      <c r="C69" s="20">
        <v>846</v>
      </c>
      <c r="D69">
        <v>10704</v>
      </c>
      <c r="E69" s="20">
        <v>593</v>
      </c>
      <c r="F69" s="20">
        <v>3212</v>
      </c>
      <c r="G69" s="20">
        <v>28343</v>
      </c>
      <c r="H69">
        <v>3191</v>
      </c>
      <c r="I69" s="20">
        <v>1379</v>
      </c>
      <c r="J69" s="21">
        <v>9965</v>
      </c>
      <c r="K69" s="20">
        <v>13048</v>
      </c>
      <c r="L69" s="20">
        <v>5427</v>
      </c>
      <c r="M69" s="20">
        <v>3365</v>
      </c>
      <c r="N69" s="20">
        <v>1491</v>
      </c>
      <c r="O69" s="20">
        <v>185</v>
      </c>
      <c r="P69" s="20">
        <v>2137</v>
      </c>
      <c r="Q69" s="20">
        <v>2765</v>
      </c>
      <c r="R69" s="20">
        <v>265</v>
      </c>
      <c r="S69" s="20">
        <v>733</v>
      </c>
      <c r="T69" s="20">
        <v>1859</v>
      </c>
      <c r="U69" s="20">
        <v>821</v>
      </c>
      <c r="V69" s="20">
        <v>24392</v>
      </c>
      <c r="W69" s="21">
        <v>17127</v>
      </c>
      <c r="X69" s="17">
        <f>SUM(Tabella2[[#This Row],[Marche]:[Sardegna]])</f>
        <v>94067</v>
      </c>
      <c r="Y69" s="17">
        <f>Tabella2[[#This Row],[Guariti]]+Tabella2[[#This Row],[Deceduti]]+Tabella2[[#This Row],[Totale positivi]]</f>
        <v>135586</v>
      </c>
      <c r="Z69" s="16">
        <f>Tabella2[[#This Row],[Guariti]]/Tabella2[[#This Row],[Cumulata]]</f>
        <v>0.17990057970586934</v>
      </c>
      <c r="AA69" s="16">
        <f>Tabella2[[#This Row],[Deceduti]]/Tabella2[[#This Row],[Cumulata]]</f>
        <v>0.12631835145221484</v>
      </c>
      <c r="AB69" s="16">
        <f>Tabella2[[#This Row],[Totale positivi]]/Tabella2[[#This Row],[Cumulata]]</f>
        <v>0.69378106884191582</v>
      </c>
      <c r="AC69" s="18">
        <f>Tabella2[[#This Row],[Totale positivi]]-X68</f>
        <v>880</v>
      </c>
      <c r="AD69" s="18">
        <f>Tabella2[[#This Row],[Guariti]]-V68</f>
        <v>1555</v>
      </c>
      <c r="AE69" s="18">
        <f>Tabella2[[#This Row],[Deceduti]]-W68</f>
        <v>604</v>
      </c>
      <c r="AF69" s="18">
        <f>Tabella2[[#This Row],[Cumulata]]-Y68</f>
        <v>3039</v>
      </c>
    </row>
    <row r="70" spans="1:32" x14ac:dyDescent="0.3">
      <c r="A70" s="1">
        <v>43929</v>
      </c>
      <c r="B70" s="20">
        <v>3562</v>
      </c>
      <c r="C70" s="20">
        <v>823</v>
      </c>
      <c r="D70" s="20">
        <v>10989</v>
      </c>
      <c r="E70" s="20">
        <v>606</v>
      </c>
      <c r="F70" s="20">
        <v>3245</v>
      </c>
      <c r="G70" s="20">
        <v>28545</v>
      </c>
      <c r="H70">
        <v>3221</v>
      </c>
      <c r="I70" s="20">
        <v>1415</v>
      </c>
      <c r="J70" s="20">
        <v>10171</v>
      </c>
      <c r="K70" s="20">
        <v>13110</v>
      </c>
      <c r="L70" s="20">
        <v>5557</v>
      </c>
      <c r="M70" s="20">
        <v>3448</v>
      </c>
      <c r="N70" s="20">
        <v>1534</v>
      </c>
      <c r="O70" s="20">
        <v>181</v>
      </c>
      <c r="P70" s="20">
        <v>2238</v>
      </c>
      <c r="Q70" s="20">
        <v>2859</v>
      </c>
      <c r="R70" s="20">
        <v>270</v>
      </c>
      <c r="S70" s="20">
        <v>755</v>
      </c>
      <c r="T70" s="20">
        <v>1893</v>
      </c>
      <c r="U70" s="20">
        <v>840</v>
      </c>
      <c r="V70" s="20">
        <v>26491</v>
      </c>
      <c r="W70" s="21">
        <v>17669</v>
      </c>
      <c r="X70" s="17">
        <f>SUM(Tabella2[[#This Row],[Marche]:[Sardegna]])</f>
        <v>95262</v>
      </c>
      <c r="Y70" s="17">
        <f>Tabella2[[#This Row],[Guariti]]+Tabella2[[#This Row],[Deceduti]]+Tabella2[[#This Row],[Totale positivi]]</f>
        <v>139422</v>
      </c>
      <c r="Z70" s="16">
        <f>Tabella2[[#This Row],[Guariti]]/Tabella2[[#This Row],[Cumulata]]</f>
        <v>0.19000588142473929</v>
      </c>
      <c r="AA70" s="16">
        <f>Tabella2[[#This Row],[Deceduti]]/Tabella2[[#This Row],[Cumulata]]</f>
        <v>0.12673035819311157</v>
      </c>
      <c r="AB70" s="16">
        <f>Tabella2[[#This Row],[Totale positivi]]/Tabella2[[#This Row],[Cumulata]]</f>
        <v>0.6832637603821492</v>
      </c>
      <c r="AC70" s="18">
        <f>Tabella2[[#This Row],[Totale positivi]]-X69</f>
        <v>1195</v>
      </c>
      <c r="AD70" s="18">
        <f>Tabella2[[#This Row],[Guariti]]-V69</f>
        <v>2099</v>
      </c>
      <c r="AE70" s="18">
        <f>Tabella2[[#This Row],[Deceduti]]-W69</f>
        <v>542</v>
      </c>
      <c r="AF70" s="18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7">
        <f>SUM(Tabella2[[#This Row],[Marche]:[Sardegna]])</f>
        <v>96877</v>
      </c>
      <c r="Y71" s="17">
        <f>Tabella2[[#This Row],[Guariti]]+Tabella2[[#This Row],[Deceduti]]+Tabella2[[#This Row],[Totale positivi]]</f>
        <v>143626</v>
      </c>
      <c r="Z71" s="16">
        <f>Tabella2[[#This Row],[Guariti]]/Tabella2[[#This Row],[Cumulata]]</f>
        <v>0.19822316293707268</v>
      </c>
      <c r="AA71" s="16">
        <f>Tabella2[[#This Row],[Deceduti]]/Tabella2[[#This Row],[Cumulata]]</f>
        <v>0.12726804339047249</v>
      </c>
      <c r="AB71" s="16">
        <f>Tabella2[[#This Row],[Totale positivi]]/Tabella2[[#This Row],[Cumulata]]</f>
        <v>0.67450879367245486</v>
      </c>
      <c r="AC71" s="18">
        <f>Tabella2[[#This Row],[Totale positivi]]-X70</f>
        <v>1615</v>
      </c>
      <c r="AD71" s="18">
        <f>Tabella2[[#This Row],[Guariti]]-V70</f>
        <v>1979</v>
      </c>
      <c r="AE71" s="18">
        <f>Tabella2[[#This Row],[Deceduti]]-W70</f>
        <v>610</v>
      </c>
      <c r="AF71" s="18">
        <f>Tabella2[[#This Row],[Cumulata]]-Y70</f>
        <v>4204</v>
      </c>
    </row>
    <row r="72" spans="1:32" x14ac:dyDescent="0.3">
      <c r="A72" s="1">
        <v>43931</v>
      </c>
      <c r="B72" s="21">
        <v>3316</v>
      </c>
      <c r="C72" s="20">
        <v>752</v>
      </c>
      <c r="D72" s="20">
        <v>11576</v>
      </c>
      <c r="E72" s="20">
        <v>602</v>
      </c>
      <c r="F72" s="20">
        <v>3301</v>
      </c>
      <c r="G72" s="20">
        <v>29530</v>
      </c>
      <c r="H72">
        <v>3311</v>
      </c>
      <c r="I72" s="20">
        <v>1398</v>
      </c>
      <c r="J72" s="20">
        <v>10647</v>
      </c>
      <c r="K72" s="20">
        <v>13350</v>
      </c>
      <c r="L72" s="20">
        <v>5822</v>
      </c>
      <c r="M72" s="20">
        <v>3633</v>
      </c>
      <c r="N72" s="20">
        <v>1635</v>
      </c>
      <c r="O72" s="20">
        <v>193</v>
      </c>
      <c r="P72" s="20">
        <v>2336</v>
      </c>
      <c r="Q72" s="20">
        <v>2963</v>
      </c>
      <c r="R72" s="20">
        <v>279</v>
      </c>
      <c r="S72" s="20">
        <v>786</v>
      </c>
      <c r="T72" s="20">
        <v>1967</v>
      </c>
      <c r="U72" s="20">
        <v>876</v>
      </c>
      <c r="V72" s="20">
        <v>30455</v>
      </c>
      <c r="W72" s="21">
        <v>18849</v>
      </c>
      <c r="X72" s="17">
        <f>SUM(Tabella2[[#This Row],[Marche]:[Sardegna]])</f>
        <v>98273</v>
      </c>
      <c r="Y72" s="17">
        <f>Tabella2[[#This Row],[Guariti]]+Tabella2[[#This Row],[Deceduti]]+Tabella2[[#This Row],[Totale positivi]]</f>
        <v>147577</v>
      </c>
      <c r="Z72" s="16">
        <f>Tabella2[[#This Row],[Guariti]]/Tabella2[[#This Row],[Cumulata]]</f>
        <v>0.20636684578220182</v>
      </c>
      <c r="AA72" s="16">
        <f>Tabella2[[#This Row],[Deceduti]]/Tabella2[[#This Row],[Cumulata]]</f>
        <v>0.12772315469212683</v>
      </c>
      <c r="AB72" s="16">
        <f>Tabella2[[#This Row],[Totale positivi]]/Tabella2[[#This Row],[Cumulata]]</f>
        <v>0.66590999952567131</v>
      </c>
      <c r="AC72" s="18">
        <f>Tabella2[[#This Row],[Totale positivi]]-X71</f>
        <v>1396</v>
      </c>
      <c r="AD72" s="18">
        <f>Tabella2[[#This Row],[Guariti]]-V71</f>
        <v>1985</v>
      </c>
      <c r="AE72" s="18">
        <f>Tabella2[[#This Row],[Deceduti]]-W71</f>
        <v>570</v>
      </c>
      <c r="AF72" s="18">
        <f>Tabella2[[#This Row],[Cumulata]]-Y71</f>
        <v>3951</v>
      </c>
    </row>
    <row r="73" spans="1:32" x14ac:dyDescent="0.3">
      <c r="A73" s="1">
        <v>43932</v>
      </c>
      <c r="B73" s="20">
        <v>3231</v>
      </c>
      <c r="C73" s="20">
        <v>723</v>
      </c>
      <c r="D73" s="20">
        <v>12170</v>
      </c>
      <c r="E73" s="20">
        <v>590</v>
      </c>
      <c r="F73" s="20">
        <v>3333</v>
      </c>
      <c r="G73" s="20">
        <v>30258</v>
      </c>
      <c r="H73">
        <v>3333</v>
      </c>
      <c r="I73" s="20">
        <v>1382</v>
      </c>
      <c r="J73" s="20">
        <v>10749</v>
      </c>
      <c r="K73" s="20">
        <v>13495</v>
      </c>
      <c r="L73" s="20">
        <v>5992</v>
      </c>
      <c r="M73" s="20">
        <v>3730</v>
      </c>
      <c r="N73" s="20">
        <v>1724</v>
      </c>
      <c r="O73" s="20">
        <v>193</v>
      </c>
      <c r="P73" s="20">
        <v>2402</v>
      </c>
      <c r="Q73" s="20">
        <v>3002</v>
      </c>
      <c r="R73" s="20">
        <v>281</v>
      </c>
      <c r="S73" s="20">
        <v>792</v>
      </c>
      <c r="T73" s="20">
        <v>2001</v>
      </c>
      <c r="U73" s="20">
        <v>888</v>
      </c>
      <c r="V73" s="20">
        <v>32534</v>
      </c>
      <c r="W73" s="21">
        <v>19468</v>
      </c>
      <c r="X73" s="17">
        <f>SUM(Tabella2[[#This Row],[Marche]:[Sardegna]])</f>
        <v>100269</v>
      </c>
      <c r="Y73" s="17">
        <f>Tabella2[[#This Row],[Guariti]]+Tabella2[[#This Row],[Deceduti]]+Tabella2[[#This Row],[Totale positivi]]</f>
        <v>152271</v>
      </c>
      <c r="Z73" s="16">
        <f>Tabella2[[#This Row],[Guariti]]/Tabella2[[#This Row],[Cumulata]]</f>
        <v>0.21365854299242798</v>
      </c>
      <c r="AA73" s="16">
        <f>Tabella2[[#This Row],[Deceduti]]/Tabella2[[#This Row],[Cumulata]]</f>
        <v>0.12785100248898346</v>
      </c>
      <c r="AB73" s="16">
        <f>Tabella2[[#This Row],[Totale positivi]]/Tabella2[[#This Row],[Cumulata]]</f>
        <v>0.65849045451858856</v>
      </c>
      <c r="AC73" s="18">
        <f>Tabella2[[#This Row],[Totale positivi]]-X72</f>
        <v>1996</v>
      </c>
      <c r="AD73" s="18">
        <f>Tabella2[[#This Row],[Guariti]]-V72</f>
        <v>2079</v>
      </c>
      <c r="AE73" s="18">
        <f>Tabella2[[#This Row],[Deceduti]]-W72</f>
        <v>619</v>
      </c>
      <c r="AF73" s="18">
        <f>Tabella2[[#This Row],[Cumulata]]-Y72</f>
        <v>4694</v>
      </c>
    </row>
    <row r="74" spans="1:32" x14ac:dyDescent="0.3">
      <c r="A74" s="1">
        <v>43933</v>
      </c>
      <c r="B74" s="20">
        <v>3114</v>
      </c>
      <c r="C74" s="20">
        <v>687</v>
      </c>
      <c r="D74" s="20">
        <v>12505</v>
      </c>
      <c r="E74" s="20">
        <v>588</v>
      </c>
      <c r="F74" s="20">
        <v>3333</v>
      </c>
      <c r="G74" s="20">
        <v>31265</v>
      </c>
      <c r="H74">
        <v>3597</v>
      </c>
      <c r="I74" s="20">
        <v>1326</v>
      </c>
      <c r="J74" s="20">
        <v>10729</v>
      </c>
      <c r="K74" s="20">
        <v>13672</v>
      </c>
      <c r="L74" s="20">
        <v>6162</v>
      </c>
      <c r="M74" s="20">
        <v>3817</v>
      </c>
      <c r="N74" s="20">
        <v>1742</v>
      </c>
      <c r="O74" s="20">
        <v>202</v>
      </c>
      <c r="P74" s="20">
        <v>2452</v>
      </c>
      <c r="Q74" s="20">
        <v>3057</v>
      </c>
      <c r="R74" s="20">
        <v>277</v>
      </c>
      <c r="S74" s="20">
        <v>795</v>
      </c>
      <c r="T74" s="20">
        <v>2030</v>
      </c>
      <c r="U74" s="20">
        <v>903</v>
      </c>
      <c r="V74" s="21">
        <v>34211</v>
      </c>
      <c r="W74" s="21">
        <v>19899</v>
      </c>
      <c r="X74" s="17">
        <f>SUM(Tabella2[[#This Row],[Marche]:[Sardegna]])</f>
        <v>102253</v>
      </c>
      <c r="Y74" s="17">
        <f>Tabella2[[#This Row],[Guariti]]+Tabella2[[#This Row],[Deceduti]]+Tabella2[[#This Row],[Totale positivi]]</f>
        <v>156363</v>
      </c>
      <c r="Z74" s="16">
        <f>Tabella2[[#This Row],[Guariti]]/Tabella2[[#This Row],[Cumulata]]</f>
        <v>0.21879216950301542</v>
      </c>
      <c r="AA74" s="16">
        <f>Tabella2[[#This Row],[Deceduti]]/Tabella2[[#This Row],[Cumulata]]</f>
        <v>0.12726156443659944</v>
      </c>
      <c r="AB74" s="16">
        <f>Tabella2[[#This Row],[Totale positivi]]/Tabella2[[#This Row],[Cumulata]]</f>
        <v>0.65394626606038508</v>
      </c>
      <c r="AC74" s="18">
        <f>Tabella2[[#This Row],[Totale positivi]]-X73</f>
        <v>1984</v>
      </c>
      <c r="AD74" s="18">
        <f>Tabella2[[#This Row],[Guariti]]-V73</f>
        <v>1677</v>
      </c>
      <c r="AE74" s="18">
        <f>Tabella2[[#This Row],[Deceduti]]-W73</f>
        <v>431</v>
      </c>
      <c r="AF74" s="18">
        <f>Tabella2[[#This Row],[Cumulata]]-Y73</f>
        <v>4092</v>
      </c>
    </row>
    <row r="75" spans="1:32" x14ac:dyDescent="0.3">
      <c r="A75" s="1">
        <v>43934</v>
      </c>
      <c r="B75" s="20">
        <v>3080</v>
      </c>
      <c r="C75" s="20">
        <v>625</v>
      </c>
      <c r="D75" s="20">
        <v>12765</v>
      </c>
      <c r="E75" s="20">
        <v>582</v>
      </c>
      <c r="F75" s="20">
        <v>3365</v>
      </c>
      <c r="G75" s="20">
        <v>31935</v>
      </c>
      <c r="H75">
        <v>3617</v>
      </c>
      <c r="I75" s="20">
        <v>1307</v>
      </c>
      <c r="J75" s="20">
        <v>10766</v>
      </c>
      <c r="K75" s="20">
        <v>13818</v>
      </c>
      <c r="L75" s="20">
        <v>6257</v>
      </c>
      <c r="M75" s="20">
        <v>3920</v>
      </c>
      <c r="N75" s="20">
        <v>1778</v>
      </c>
      <c r="O75" s="20">
        <v>202</v>
      </c>
      <c r="P75" s="20">
        <v>2512</v>
      </c>
      <c r="Q75" s="20">
        <v>3062</v>
      </c>
      <c r="R75" s="20">
        <v>270</v>
      </c>
      <c r="S75" s="20">
        <v>791</v>
      </c>
      <c r="T75" s="20">
        <v>2050</v>
      </c>
      <c r="U75" s="20">
        <v>914</v>
      </c>
      <c r="V75" s="20">
        <v>35435</v>
      </c>
      <c r="W75" s="21">
        <v>20465</v>
      </c>
      <c r="X75" s="17">
        <f>SUM(Tabella2[[#This Row],[Marche]:[Sardegna]])</f>
        <v>103616</v>
      </c>
      <c r="Y75" s="17">
        <f>Tabella2[[#This Row],[Guariti]]+Tabella2[[#This Row],[Deceduti]]+Tabella2[[#This Row],[Totale positivi]]</f>
        <v>159516</v>
      </c>
      <c r="Z75" s="16">
        <f>Tabella2[[#This Row],[Guariti]]/Tabella2[[#This Row],[Cumulata]]</f>
        <v>0.22214072569522805</v>
      </c>
      <c r="AA75" s="16">
        <f>Tabella2[[#This Row],[Deceduti]]/Tabella2[[#This Row],[Cumulata]]</f>
        <v>0.12829434037964843</v>
      </c>
      <c r="AB75" s="16">
        <f>Tabella2[[#This Row],[Totale positivi]]/Tabella2[[#This Row],[Cumulata]]</f>
        <v>0.64956493392512349</v>
      </c>
      <c r="AC75" s="18">
        <f>Tabella2[[#This Row],[Totale positivi]]-X74</f>
        <v>1363</v>
      </c>
      <c r="AD75" s="18">
        <f>Tabella2[[#This Row],[Guariti]]-V74</f>
        <v>1224</v>
      </c>
      <c r="AE75" s="18">
        <f>Tabella2[[#This Row],[Deceduti]]-W74</f>
        <v>566</v>
      </c>
      <c r="AF75" s="18">
        <f>Tabella2[[#This Row],[Cumulata]]-Y74</f>
        <v>3153</v>
      </c>
    </row>
    <row r="76" spans="1:32" x14ac:dyDescent="0.3">
      <c r="A76" s="1">
        <v>43935</v>
      </c>
      <c r="B76" s="38">
        <v>3095</v>
      </c>
      <c r="C76" s="38">
        <v>622</v>
      </c>
      <c r="D76" s="38">
        <v>13055</v>
      </c>
      <c r="E76" s="38">
        <v>559</v>
      </c>
      <c r="F76" s="38">
        <v>3466</v>
      </c>
      <c r="G76" s="38">
        <v>32363</v>
      </c>
      <c r="H76">
        <v>3646</v>
      </c>
      <c r="I76" s="38">
        <v>899</v>
      </c>
      <c r="J76" s="38">
        <v>10736</v>
      </c>
      <c r="K76" s="38">
        <v>13778</v>
      </c>
      <c r="L76" s="38">
        <v>6352</v>
      </c>
      <c r="M76" s="38">
        <v>4022</v>
      </c>
      <c r="N76" s="38">
        <v>1800</v>
      </c>
      <c r="O76" s="38">
        <v>200</v>
      </c>
      <c r="P76" s="38">
        <v>2552</v>
      </c>
      <c r="Q76" s="38">
        <v>3094</v>
      </c>
      <c r="R76" s="38">
        <v>265</v>
      </c>
      <c r="S76" s="38">
        <v>816</v>
      </c>
      <c r="T76" s="38">
        <v>2071</v>
      </c>
      <c r="U76" s="38">
        <v>900</v>
      </c>
      <c r="V76" s="38">
        <v>37130</v>
      </c>
      <c r="W76" s="39">
        <v>21067</v>
      </c>
      <c r="X76" s="17">
        <f>SUM(Tabella2[[#This Row],[Marche]:[Sardegna]])</f>
        <v>104291</v>
      </c>
      <c r="Y76" s="17">
        <f>Tabella2[[#This Row],[Guariti]]+Tabella2[[#This Row],[Deceduti]]+Tabella2[[#This Row],[Totale positivi]]</f>
        <v>162488</v>
      </c>
      <c r="Z76" s="16">
        <f>Tabella2[[#This Row],[Guariti]]/Tabella2[[#This Row],[Cumulata]]</f>
        <v>0.22850918221653291</v>
      </c>
      <c r="AA76" s="16">
        <f>Tabella2[[#This Row],[Deceduti]]/Tabella2[[#This Row],[Cumulata]]</f>
        <v>0.12965265127270936</v>
      </c>
      <c r="AB76" s="16">
        <f>Tabella2[[#This Row],[Totale positivi]]/Tabella2[[#This Row],[Cumulata]]</f>
        <v>0.64183816651075776</v>
      </c>
      <c r="AC76" s="18">
        <f>Tabella2[[#This Row],[Totale positivi]]-X75</f>
        <v>675</v>
      </c>
      <c r="AD76" s="18">
        <f>Tabella2[[#This Row],[Guariti]]-V75</f>
        <v>1695</v>
      </c>
      <c r="AE76" s="18">
        <f>Tabella2[[#This Row],[Deceduti]]-W75</f>
        <v>602</v>
      </c>
      <c r="AF76" s="18">
        <f>Tabella2[[#This Row],[Cumulata]]-Y75</f>
        <v>2972</v>
      </c>
    </row>
    <row r="77" spans="1:32" x14ac:dyDescent="0.3">
      <c r="A77" s="1">
        <v>43936</v>
      </c>
      <c r="B77" s="20">
        <v>3097</v>
      </c>
      <c r="C77" s="20">
        <v>582</v>
      </c>
      <c r="D77" s="20">
        <v>13195</v>
      </c>
      <c r="E77" s="20">
        <v>548</v>
      </c>
      <c r="F77" s="20">
        <v>3464</v>
      </c>
      <c r="G77" s="20">
        <v>32921</v>
      </c>
      <c r="H77">
        <v>3680</v>
      </c>
      <c r="I77" s="20">
        <v>1394</v>
      </c>
      <c r="J77" s="20">
        <v>10789</v>
      </c>
      <c r="K77" s="20">
        <v>13577</v>
      </c>
      <c r="L77" s="20">
        <v>6417</v>
      </c>
      <c r="M77" s="20">
        <v>4047</v>
      </c>
      <c r="N77" s="20">
        <v>1810</v>
      </c>
      <c r="O77" s="20">
        <v>206</v>
      </c>
      <c r="P77" s="20">
        <v>2573</v>
      </c>
      <c r="Q77" s="20">
        <v>3087</v>
      </c>
      <c r="R77" s="20">
        <v>261</v>
      </c>
      <c r="S77" s="20">
        <v>819</v>
      </c>
      <c r="T77" s="20">
        <v>2081</v>
      </c>
      <c r="U77" s="20">
        <v>870</v>
      </c>
      <c r="V77">
        <v>38092</v>
      </c>
      <c r="W77">
        <v>21645</v>
      </c>
      <c r="X77" s="17">
        <f>SUM(Tabella2[[#This Row],[Marche]:[Sardegna]])</f>
        <v>105418</v>
      </c>
      <c r="Y77" s="17">
        <f>Tabella2[[#This Row],[Guariti]]+Tabella2[[#This Row],[Deceduti]]+Tabella2[[#This Row],[Totale positivi]]</f>
        <v>165155</v>
      </c>
      <c r="Z77" s="16">
        <f>Tabella2[[#This Row],[Guariti]]/Tabella2[[#This Row],[Cumulata]]</f>
        <v>0.2306439405407042</v>
      </c>
      <c r="AA77" s="16">
        <f>Tabella2[[#This Row],[Deceduti]]/Tabella2[[#This Row],[Cumulata]]</f>
        <v>0.13105870243104961</v>
      </c>
      <c r="AB77" s="16">
        <f>Tabella2[[#This Row],[Totale positivi]]/Tabella2[[#This Row],[Cumulata]]</f>
        <v>0.63829735702824619</v>
      </c>
      <c r="AC77" s="18">
        <f>Tabella2[[#This Row],[Totale positivi]]-X76</f>
        <v>1127</v>
      </c>
      <c r="AD77" s="18">
        <f>Tabella2[[#This Row],[Guariti]]-V76</f>
        <v>962</v>
      </c>
      <c r="AE77" s="18">
        <f>Tabella2[[#This Row],[Deceduti]]-W76</f>
        <v>578</v>
      </c>
      <c r="AF77" s="18">
        <f>Tabella2[[#This Row],[Cumulata]]-Y76</f>
        <v>2667</v>
      </c>
    </row>
    <row r="78" spans="1:32" x14ac:dyDescent="0.3">
      <c r="A78" s="1">
        <v>43937</v>
      </c>
      <c r="X78" s="17">
        <f>SUM(Tabella2[[#This Row],[Marche]:[Sardegna]])</f>
        <v>0</v>
      </c>
      <c r="Y78" s="17">
        <f>Tabella2[[#This Row],[Guariti]]+Tabella2[[#This Row],[Deceduti]]+Tabella2[[#This Row],[Totale positivi]]</f>
        <v>0</v>
      </c>
      <c r="Z78" s="16" t="e">
        <f>Tabella2[[#This Row],[Guariti]]/Tabella2[[#This Row],[Cumulata]]</f>
        <v>#DIV/0!</v>
      </c>
      <c r="AA78" s="16" t="e">
        <f>Tabella2[[#This Row],[Deceduti]]/Tabella2[[#This Row],[Cumulata]]</f>
        <v>#DIV/0!</v>
      </c>
      <c r="AB78" s="16" t="e">
        <f>Tabella2[[#This Row],[Totale positivi]]/Tabella2[[#This Row],[Cumulata]]</f>
        <v>#DIV/0!</v>
      </c>
      <c r="AC78" s="18"/>
      <c r="AD78" s="18"/>
      <c r="AE78" s="18"/>
      <c r="AF78" s="18">
        <f>Tabella2[[#This Row],[Cumulata]]-Y77</f>
        <v>-165155</v>
      </c>
    </row>
    <row r="79" spans="1:32" x14ac:dyDescent="0.3">
      <c r="A79" s="1">
        <v>43938</v>
      </c>
      <c r="O79">
        <v>2104</v>
      </c>
      <c r="X79" s="17">
        <f>SUM(Tabella2[[#This Row],[Marche]:[Sardegna]])</f>
        <v>2104</v>
      </c>
      <c r="Y79" s="17">
        <f>Tabella2[[#This Row],[Guariti]]+Tabella2[[#This Row],[Deceduti]]+Tabella2[[#This Row],[Totale positivi]]</f>
        <v>2104</v>
      </c>
      <c r="Z79" s="16">
        <f>Tabella2[[#This Row],[Guariti]]/Tabella2[[#This Row],[Cumulata]]</f>
        <v>0</v>
      </c>
      <c r="AA79" s="16">
        <f>Tabella2[[#This Row],[Deceduti]]/Tabella2[[#This Row],[Cumulata]]</f>
        <v>0</v>
      </c>
      <c r="AB79" s="16">
        <f>Tabella2[[#This Row],[Totale positivi]]/Tabella2[[#This Row],[Cumulata]]</f>
        <v>1</v>
      </c>
      <c r="AC79" s="18"/>
      <c r="AD79" s="18"/>
      <c r="AE79" s="18"/>
      <c r="AF79" s="18">
        <f>Tabella2[[#This Row],[Cumulata]]-Y78</f>
        <v>2104</v>
      </c>
    </row>
    <row r="80" spans="1:32" x14ac:dyDescent="0.3">
      <c r="A80" s="1">
        <v>43939</v>
      </c>
      <c r="O80">
        <v>1576</v>
      </c>
      <c r="X80" s="17">
        <f>SUM(Tabella2[[#This Row],[Marche]:[Sardegna]])</f>
        <v>1576</v>
      </c>
      <c r="Y80" s="17">
        <f>Tabella2[[#This Row],[Guariti]]+Tabella2[[#This Row],[Deceduti]]+Tabella2[[#This Row],[Totale positivi]]</f>
        <v>1576</v>
      </c>
      <c r="Z80" s="16">
        <f>Tabella2[[#This Row],[Guariti]]/Tabella2[[#This Row],[Cumulata]]</f>
        <v>0</v>
      </c>
      <c r="AA80" s="16">
        <f>Tabella2[[#This Row],[Deceduti]]/Tabella2[[#This Row],[Cumulata]]</f>
        <v>0</v>
      </c>
      <c r="AB80" s="16">
        <f>Tabella2[[#This Row],[Totale positivi]]/Tabella2[[#This Row],[Cumulata]]</f>
        <v>1</v>
      </c>
      <c r="AC80" s="18"/>
      <c r="AD80" s="18"/>
      <c r="AE80" s="18"/>
      <c r="AF80" s="18">
        <f>Tabella2[[#This Row],[Cumulata]]-Y79</f>
        <v>-528</v>
      </c>
    </row>
    <row r="81" spans="1:32" x14ac:dyDescent="0.3">
      <c r="A81" s="1">
        <v>43940</v>
      </c>
      <c r="O81">
        <f>O80+O79</f>
        <v>3680</v>
      </c>
      <c r="X81" s="17">
        <f>SUM(Tabella2[[#This Row],[Marche]:[Sardegna]])</f>
        <v>3680</v>
      </c>
      <c r="Y81" s="17">
        <f>Tabella2[[#This Row],[Guariti]]+Tabella2[[#This Row],[Deceduti]]+Tabella2[[#This Row],[Totale positivi]]</f>
        <v>3680</v>
      </c>
      <c r="Z81" s="16">
        <f>Tabella2[[#This Row],[Guariti]]/Tabella2[[#This Row],[Cumulata]]</f>
        <v>0</v>
      </c>
      <c r="AA81" s="16">
        <f>Tabella2[[#This Row],[Deceduti]]/Tabella2[[#This Row],[Cumulata]]</f>
        <v>0</v>
      </c>
      <c r="AB81" s="16">
        <f>Tabella2[[#This Row],[Totale positivi]]/Tabella2[[#This Row],[Cumulata]]</f>
        <v>1</v>
      </c>
      <c r="AC81" s="18"/>
      <c r="AD81" s="18"/>
      <c r="AE81" s="18"/>
      <c r="AF81" s="18">
        <f>Tabella2[[#This Row],[Cumulata]]-Y80</f>
        <v>2104</v>
      </c>
    </row>
    <row r="82" spans="1:32" x14ac:dyDescent="0.3">
      <c r="A82" s="1">
        <v>43941</v>
      </c>
      <c r="X82" s="17">
        <f>SUM(Tabella2[[#This Row],[Marche]:[Sardegna]])</f>
        <v>0</v>
      </c>
      <c r="Y82" s="17">
        <f>Tabella2[[#This Row],[Guariti]]+Tabella2[[#This Row],[Deceduti]]+Tabella2[[#This Row],[Totale positivi]]</f>
        <v>0</v>
      </c>
      <c r="Z82" s="16" t="e">
        <f>Tabella2[[#This Row],[Guariti]]/Tabella2[[#This Row],[Cumulata]]</f>
        <v>#DIV/0!</v>
      </c>
      <c r="AA82" s="16" t="e">
        <f>Tabella2[[#This Row],[Deceduti]]/Tabella2[[#This Row],[Cumulata]]</f>
        <v>#DIV/0!</v>
      </c>
      <c r="AB82" s="16" t="e">
        <f>Tabella2[[#This Row],[Totale positivi]]/Tabella2[[#This Row],[Cumulata]]</f>
        <v>#DIV/0!</v>
      </c>
      <c r="AC82" s="18"/>
      <c r="AD82" s="18"/>
      <c r="AE82" s="18"/>
      <c r="AF82" s="18">
        <f>Tabella2[[#This Row],[Cumulata]]-Y81</f>
        <v>-3680</v>
      </c>
    </row>
    <row r="83" spans="1:32" x14ac:dyDescent="0.3">
      <c r="A83" s="1">
        <v>43942</v>
      </c>
      <c r="X83" s="17">
        <f>SUM(Tabella2[[#This Row],[Marche]:[Sardegna]])</f>
        <v>0</v>
      </c>
      <c r="Y83" s="17">
        <f>Tabella2[[#This Row],[Guariti]]+Tabella2[[#This Row],[Deceduti]]+Tabella2[[#This Row],[Totale positivi]]</f>
        <v>0</v>
      </c>
      <c r="Z83" s="16" t="e">
        <f>Tabella2[[#This Row],[Guariti]]/Tabella2[[#This Row],[Cumulata]]</f>
        <v>#DIV/0!</v>
      </c>
      <c r="AA83" s="16" t="e">
        <f>Tabella2[[#This Row],[Deceduti]]/Tabella2[[#This Row],[Cumulata]]</f>
        <v>#DIV/0!</v>
      </c>
      <c r="AB83" s="16" t="e">
        <f>Tabella2[[#This Row],[Totale positivi]]/Tabella2[[#This Row],[Cumulata]]</f>
        <v>#DIV/0!</v>
      </c>
      <c r="AC83" s="18"/>
      <c r="AD83" s="18"/>
      <c r="AE83" s="18"/>
      <c r="AF83" s="18">
        <f>Tabella2[[#This Row],[Cumulata]]-Y82</f>
        <v>0</v>
      </c>
    </row>
    <row r="84" spans="1:32" x14ac:dyDescent="0.3">
      <c r="A84" s="1">
        <v>43943</v>
      </c>
      <c r="X84" s="17">
        <f>SUM(Tabella2[[#This Row],[Marche]:[Sardegna]])</f>
        <v>0</v>
      </c>
      <c r="Y84" s="17">
        <f>Tabella2[[#This Row],[Guariti]]+Tabella2[[#This Row],[Deceduti]]+Tabella2[[#This Row],[Totale positivi]]</f>
        <v>0</v>
      </c>
      <c r="Z84" s="16" t="e">
        <f>Tabella2[[#This Row],[Guariti]]/Tabella2[[#This Row],[Cumulata]]</f>
        <v>#DIV/0!</v>
      </c>
      <c r="AA84" s="16" t="e">
        <f>Tabella2[[#This Row],[Deceduti]]/Tabella2[[#This Row],[Cumulata]]</f>
        <v>#DIV/0!</v>
      </c>
      <c r="AB84" s="16" t="e">
        <f>Tabella2[[#This Row],[Totale positivi]]/Tabella2[[#This Row],[Cumulata]]</f>
        <v>#DIV/0!</v>
      </c>
      <c r="AC84" s="18"/>
      <c r="AD84" s="18"/>
      <c r="AE84" s="18"/>
      <c r="AF84" s="18">
        <f>Tabella2[[#This Row],[Cumulata]]-Y83</f>
        <v>0</v>
      </c>
    </row>
    <row r="85" spans="1:32" x14ac:dyDescent="0.3">
      <c r="A85" s="1">
        <v>43944</v>
      </c>
      <c r="X85" s="17">
        <f>SUM(Tabella2[[#This Row],[Marche]:[Sardegna]])</f>
        <v>0</v>
      </c>
      <c r="Y85" s="17">
        <f>Tabella2[[#This Row],[Guariti]]+Tabella2[[#This Row],[Deceduti]]+Tabella2[[#This Row],[Totale positivi]]</f>
        <v>0</v>
      </c>
      <c r="Z85" s="16" t="e">
        <f>Tabella2[[#This Row],[Guariti]]/Tabella2[[#This Row],[Cumulata]]</f>
        <v>#DIV/0!</v>
      </c>
      <c r="AA85" s="16" t="e">
        <f>Tabella2[[#This Row],[Deceduti]]/Tabella2[[#This Row],[Cumulata]]</f>
        <v>#DIV/0!</v>
      </c>
      <c r="AB85" s="16" t="e">
        <f>Tabella2[[#This Row],[Totale positivi]]/Tabella2[[#This Row],[Cumulata]]</f>
        <v>#DIV/0!</v>
      </c>
      <c r="AC85" s="18"/>
      <c r="AD85" s="18"/>
      <c r="AE85" s="18"/>
      <c r="AF85" s="18">
        <f>Tabella2[[#This Row],[Cumulata]]-Y84</f>
        <v>0</v>
      </c>
    </row>
    <row r="86" spans="1:32" x14ac:dyDescent="0.3">
      <c r="A86" s="1">
        <v>43945</v>
      </c>
      <c r="X86" s="17">
        <f>SUM(Tabella2[[#This Row],[Marche]:[Sardegna]])</f>
        <v>0</v>
      </c>
      <c r="Y86" s="17">
        <f>Tabella2[[#This Row],[Guariti]]+Tabella2[[#This Row],[Deceduti]]+Tabella2[[#This Row],[Totale positivi]]</f>
        <v>0</v>
      </c>
      <c r="Z86" s="16" t="e">
        <f>Tabella2[[#This Row],[Guariti]]/Tabella2[[#This Row],[Cumulata]]</f>
        <v>#DIV/0!</v>
      </c>
      <c r="AA86" s="16" t="e">
        <f>Tabella2[[#This Row],[Deceduti]]/Tabella2[[#This Row],[Cumulata]]</f>
        <v>#DIV/0!</v>
      </c>
      <c r="AB86" s="16" t="e">
        <f>Tabella2[[#This Row],[Totale positivi]]/Tabella2[[#This Row],[Cumulata]]</f>
        <v>#DIV/0!</v>
      </c>
      <c r="AC86" s="18"/>
      <c r="AD86" s="18"/>
      <c r="AE86" s="18"/>
      <c r="AF86" s="18">
        <f>Tabella2[[#This Row],[Cumulata]]-Y85</f>
        <v>0</v>
      </c>
    </row>
    <row r="87" spans="1:32" x14ac:dyDescent="0.3">
      <c r="A87" s="1">
        <v>43946</v>
      </c>
      <c r="X87" s="17">
        <f>SUM(Tabella2[[#This Row],[Marche]:[Sardegna]])</f>
        <v>0</v>
      </c>
      <c r="Y87" s="17">
        <f>Tabella2[[#This Row],[Guariti]]+Tabella2[[#This Row],[Deceduti]]+Tabella2[[#This Row],[Totale positivi]]</f>
        <v>0</v>
      </c>
      <c r="Z87" s="16" t="e">
        <f>Tabella2[[#This Row],[Guariti]]/Tabella2[[#This Row],[Cumulata]]</f>
        <v>#DIV/0!</v>
      </c>
      <c r="AA87" s="16" t="e">
        <f>Tabella2[[#This Row],[Deceduti]]/Tabella2[[#This Row],[Cumulata]]</f>
        <v>#DIV/0!</v>
      </c>
      <c r="AB87" s="16" t="e">
        <f>Tabella2[[#This Row],[Totale positivi]]/Tabella2[[#This Row],[Cumulata]]</f>
        <v>#DIV/0!</v>
      </c>
      <c r="AC87" s="18"/>
      <c r="AD87" s="18"/>
      <c r="AE87" s="18"/>
      <c r="AF87" s="18">
        <f>Tabella2[[#This Row],[Cumulata]]-Y86</f>
        <v>0</v>
      </c>
    </row>
    <row r="88" spans="1:32" x14ac:dyDescent="0.3">
      <c r="A88" s="1">
        <v>43947</v>
      </c>
      <c r="X88" s="17">
        <f>SUM(Tabella2[[#This Row],[Marche]:[Sardegna]])</f>
        <v>0</v>
      </c>
      <c r="Y88" s="17">
        <f>Tabella2[[#This Row],[Guariti]]+Tabella2[[#This Row],[Deceduti]]+Tabella2[[#This Row],[Totale positivi]]</f>
        <v>0</v>
      </c>
      <c r="Z88" s="16" t="e">
        <f>Tabella2[[#This Row],[Guariti]]/Tabella2[[#This Row],[Cumulata]]</f>
        <v>#DIV/0!</v>
      </c>
      <c r="AA88" s="16" t="e">
        <f>Tabella2[[#This Row],[Deceduti]]/Tabella2[[#This Row],[Cumulata]]</f>
        <v>#DIV/0!</v>
      </c>
      <c r="AB88" s="16" t="e">
        <f>Tabella2[[#This Row],[Totale positivi]]/Tabella2[[#This Row],[Cumulata]]</f>
        <v>#DIV/0!</v>
      </c>
      <c r="AC88" s="18"/>
      <c r="AD88" s="18"/>
      <c r="AE88" s="18"/>
      <c r="AF88" s="18">
        <f>Tabella2[[#This Row],[Cumulata]]-Y87</f>
        <v>0</v>
      </c>
    </row>
    <row r="89" spans="1:32" x14ac:dyDescent="0.3">
      <c r="A89" s="1">
        <v>43948</v>
      </c>
      <c r="X89" s="17">
        <f>SUM(Tabella2[[#This Row],[Marche]:[Sardegna]])</f>
        <v>0</v>
      </c>
      <c r="Y89" s="17">
        <f>Tabella2[[#This Row],[Guariti]]+Tabella2[[#This Row],[Deceduti]]+Tabella2[[#This Row],[Totale positivi]]</f>
        <v>0</v>
      </c>
      <c r="Z89" s="16" t="e">
        <f>Tabella2[[#This Row],[Guariti]]/Tabella2[[#This Row],[Cumulata]]</f>
        <v>#DIV/0!</v>
      </c>
      <c r="AA89" s="16" t="e">
        <f>Tabella2[[#This Row],[Deceduti]]/Tabella2[[#This Row],[Cumulata]]</f>
        <v>#DIV/0!</v>
      </c>
      <c r="AB89" s="16" t="e">
        <f>Tabella2[[#This Row],[Totale positivi]]/Tabella2[[#This Row],[Cumulata]]</f>
        <v>#DIV/0!</v>
      </c>
      <c r="AC89" s="18"/>
      <c r="AD89" s="18"/>
      <c r="AE89" s="18"/>
      <c r="AF89" s="18">
        <f>Tabella2[[#This Row],[Cumulata]]-Y88</f>
        <v>0</v>
      </c>
    </row>
    <row r="90" spans="1:32" x14ac:dyDescent="0.3">
      <c r="A90" s="1">
        <v>43949</v>
      </c>
      <c r="X90" s="17">
        <f>SUM(Tabella2[[#This Row],[Marche]:[Sardegna]])</f>
        <v>0</v>
      </c>
      <c r="Y90" s="17">
        <f>Tabella2[[#This Row],[Guariti]]+Tabella2[[#This Row],[Deceduti]]+Tabella2[[#This Row],[Totale positivi]]</f>
        <v>0</v>
      </c>
      <c r="Z90" s="16" t="e">
        <f>Tabella2[[#This Row],[Guariti]]/Tabella2[[#This Row],[Cumulata]]</f>
        <v>#DIV/0!</v>
      </c>
      <c r="AA90" s="16" t="e">
        <f>Tabella2[[#This Row],[Deceduti]]/Tabella2[[#This Row],[Cumulata]]</f>
        <v>#DIV/0!</v>
      </c>
      <c r="AB90" s="16" t="e">
        <f>Tabella2[[#This Row],[Totale positivi]]/Tabella2[[#This Row],[Cumulata]]</f>
        <v>#DIV/0!</v>
      </c>
      <c r="AC90" s="18"/>
      <c r="AD90" s="18"/>
      <c r="AE90" s="18"/>
      <c r="AF90" s="18">
        <f>Tabella2[[#This Row],[Cumulata]]-Y89</f>
        <v>0</v>
      </c>
    </row>
    <row r="91" spans="1:32" x14ac:dyDescent="0.3">
      <c r="A91" s="1">
        <v>43950</v>
      </c>
      <c r="X91" s="17">
        <f>SUM(Tabella2[[#This Row],[Marche]:[Sardegna]])</f>
        <v>0</v>
      </c>
      <c r="Y91" s="17">
        <f>Tabella2[[#This Row],[Guariti]]+Tabella2[[#This Row],[Deceduti]]+Tabella2[[#This Row],[Totale positivi]]</f>
        <v>0</v>
      </c>
      <c r="Z91" s="16" t="e">
        <f>Tabella2[[#This Row],[Guariti]]/Tabella2[[#This Row],[Cumulata]]</f>
        <v>#DIV/0!</v>
      </c>
      <c r="AA91" s="16" t="e">
        <f>Tabella2[[#This Row],[Deceduti]]/Tabella2[[#This Row],[Cumulata]]</f>
        <v>#DIV/0!</v>
      </c>
      <c r="AB91" s="16" t="e">
        <f>Tabella2[[#This Row],[Totale positivi]]/Tabella2[[#This Row],[Cumulata]]</f>
        <v>#DIV/0!</v>
      </c>
      <c r="AC91" s="18"/>
      <c r="AD91" s="18"/>
      <c r="AE91" s="18"/>
      <c r="AF91" s="18">
        <f>Tabella2[[#This Row],[Cumulata]]-Y90</f>
        <v>0</v>
      </c>
    </row>
    <row r="92" spans="1:32" x14ac:dyDescent="0.3">
      <c r="A92" s="1">
        <v>43951</v>
      </c>
      <c r="X92" s="17">
        <f>SUM(Tabella2[[#This Row],[Marche]:[Sardegna]])</f>
        <v>0</v>
      </c>
      <c r="Y92" s="17">
        <f>Tabella2[[#This Row],[Guariti]]+Tabella2[[#This Row],[Deceduti]]+Tabella2[[#This Row],[Totale positivi]]</f>
        <v>0</v>
      </c>
      <c r="Z92" s="16" t="e">
        <f>Tabella2[[#This Row],[Guariti]]/Tabella2[[#This Row],[Cumulata]]</f>
        <v>#DIV/0!</v>
      </c>
      <c r="AA92" s="16" t="e">
        <f>Tabella2[[#This Row],[Deceduti]]/Tabella2[[#This Row],[Cumulata]]</f>
        <v>#DIV/0!</v>
      </c>
      <c r="AB92" s="16" t="e">
        <f>Tabella2[[#This Row],[Totale positivi]]/Tabella2[[#This Row],[Cumulata]]</f>
        <v>#DIV/0!</v>
      </c>
      <c r="AC92" s="18"/>
      <c r="AD92" s="18"/>
      <c r="AE92" s="18"/>
      <c r="AF92" s="18">
        <f>Tabella2[[#This Row],[Cumulata]]-Y91</f>
        <v>0</v>
      </c>
    </row>
    <row r="93" spans="1:32" x14ac:dyDescent="0.3">
      <c r="A93" s="1">
        <v>43952</v>
      </c>
      <c r="X93" s="17">
        <f>SUM(Tabella2[[#This Row],[Marche]:[Sardegna]])</f>
        <v>0</v>
      </c>
      <c r="Y93" s="17">
        <f>Tabella2[[#This Row],[Guariti]]+Tabella2[[#This Row],[Deceduti]]+Tabella2[[#This Row],[Totale positivi]]</f>
        <v>0</v>
      </c>
      <c r="Z93" s="16" t="e">
        <f>Tabella2[[#This Row],[Guariti]]/Tabella2[[#This Row],[Cumulata]]</f>
        <v>#DIV/0!</v>
      </c>
      <c r="AA93" s="16" t="e">
        <f>Tabella2[[#This Row],[Deceduti]]/Tabella2[[#This Row],[Cumulata]]</f>
        <v>#DIV/0!</v>
      </c>
      <c r="AB93" s="16" t="e">
        <f>Tabella2[[#This Row],[Totale positivi]]/Tabella2[[#This Row],[Cumulata]]</f>
        <v>#DIV/0!</v>
      </c>
      <c r="AC93" s="18"/>
      <c r="AD93" s="18"/>
      <c r="AE93" s="18"/>
      <c r="AF93" s="18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79"/>
  <sheetViews>
    <sheetView tabSelected="1" topLeftCell="AB1" workbookViewId="0">
      <pane ySplit="1" topLeftCell="A2" activePane="bottomLeft" state="frozen"/>
      <selection pane="bottomLeft" activeCell="AR53" sqref="AR53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2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2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2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2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2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2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2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2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2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2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2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2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2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2" t="s">
        <v>51</v>
      </c>
      <c r="V22" s="2" t="s">
        <v>51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2" t="s">
        <v>51</v>
      </c>
      <c r="V23" s="2" t="s">
        <v>51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2" t="s">
        <v>51</v>
      </c>
      <c r="V25" s="2" t="s">
        <v>51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 t="shared" ref="U26:U67" si="10">H26/K26</f>
        <v>3.0567685589519649E-2</v>
      </c>
      <c r="V26" s="3">
        <f t="shared" ref="V26:V67" si="11">E26/B26</f>
        <v>4.5248868778280547E-3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2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3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 t="shared" si="10"/>
        <v>3.003003003003003E-2</v>
      </c>
      <c r="V27" s="3">
        <f t="shared" si="11"/>
        <v>3.105590062111801E-3</v>
      </c>
      <c r="W27" s="2">
        <f>'Dati GitHub protezione civile'!M3</f>
        <v>8623</v>
      </c>
      <c r="X27" s="3">
        <f t="shared" ref="X27:X67" si="14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2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3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 t="shared" si="10"/>
        <v>2.891566265060241E-2</v>
      </c>
      <c r="V28" s="3">
        <f t="shared" si="11"/>
        <v>7.4999999999999997E-3</v>
      </c>
      <c r="W28" s="2">
        <f>'Dati GitHub protezione civile'!M4</f>
        <v>9587</v>
      </c>
      <c r="X28" s="3">
        <f t="shared" si="14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2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3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 t="shared" si="10"/>
        <v>2.3876404494382022E-2</v>
      </c>
      <c r="V29" s="3">
        <f t="shared" si="11"/>
        <v>6.9230769230769235E-2</v>
      </c>
      <c r="W29" s="2">
        <f>'Dati GitHub protezione civile'!M5</f>
        <v>12014</v>
      </c>
      <c r="X29" s="3">
        <f t="shared" si="14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2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3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 t="shared" si="10"/>
        <v>2.1989528795811519E-2</v>
      </c>
      <c r="V30" s="3">
        <f t="shared" si="11"/>
        <v>5.18018018018018E-2</v>
      </c>
      <c r="W30" s="2">
        <f>'Dati GitHub protezione civile'!M6</f>
        <v>15695</v>
      </c>
      <c r="X30" s="3">
        <f t="shared" si="14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2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3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 t="shared" si="10"/>
        <v>2.4026512013256007E-2</v>
      </c>
      <c r="V31" s="3">
        <f t="shared" si="11"/>
        <v>4.4326241134751775E-2</v>
      </c>
      <c r="W31" s="2">
        <f>'Dati GitHub protezione civile'!M7</f>
        <v>18661</v>
      </c>
      <c r="X31" s="3">
        <f t="shared" si="14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2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3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 t="shared" si="10"/>
        <v>1.8774157923799006E-2</v>
      </c>
      <c r="V32" s="3">
        <f t="shared" si="11"/>
        <v>4.8996458087367176E-2</v>
      </c>
      <c r="W32" s="2">
        <f>'Dati GitHub protezione civile'!M8</f>
        <v>21127</v>
      </c>
      <c r="X32" s="3">
        <f t="shared" si="14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2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3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 t="shared" si="10"/>
        <v>2.7440633245382585E-2</v>
      </c>
      <c r="V33" s="3">
        <f t="shared" si="11"/>
        <v>8.7957497048406136E-2</v>
      </c>
      <c r="W33" s="2">
        <f>'Dati GitHub protezione civile'!M9</f>
        <v>23345</v>
      </c>
      <c r="X33" s="3">
        <f t="shared" si="14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2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3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 t="shared" si="10"/>
        <v>3.1574740207833733E-2</v>
      </c>
      <c r="V34" s="3">
        <f t="shared" si="11"/>
        <v>7.0702607158638978E-2</v>
      </c>
      <c r="W34" s="2">
        <f>'Dati GitHub protezione civile'!M10</f>
        <v>25856</v>
      </c>
      <c r="X34" s="3">
        <f t="shared" si="14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2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3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 t="shared" si="10"/>
        <v>3.463904176108773E-2</v>
      </c>
      <c r="V35" s="3">
        <f t="shared" si="11"/>
        <v>0.10199556541019955</v>
      </c>
      <c r="W35" s="2">
        <f>'Dati GitHub protezione civile'!M11</f>
        <v>29837</v>
      </c>
      <c r="X35" s="3">
        <f t="shared" si="14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2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3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 t="shared" si="10"/>
        <v>3.8361845515811302E-2</v>
      </c>
      <c r="V36" s="3">
        <f t="shared" si="11"/>
        <v>0.12560679611650485</v>
      </c>
      <c r="W36" s="2">
        <f>'Dati GitHub protezione civile'!M12</f>
        <v>32362</v>
      </c>
      <c r="X36" s="3">
        <f t="shared" si="14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2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3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 t="shared" si="10"/>
        <v>4.2493528904227786E-2</v>
      </c>
      <c r="V37" s="3">
        <f t="shared" si="11"/>
        <v>0.13355464759959143</v>
      </c>
      <c r="W37" s="2">
        <f>'Dati GitHub protezione civile'!M13</f>
        <v>36359</v>
      </c>
      <c r="X37" s="3">
        <f t="shared" si="14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2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3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 t="shared" si="10"/>
        <v>3.9605643379228284E-2</v>
      </c>
      <c r="V38" s="3">
        <f t="shared" si="11"/>
        <v>0.11638016202331555</v>
      </c>
      <c r="W38" s="2">
        <f>'Dati GitHub protezione civile'!M14</f>
        <v>42062</v>
      </c>
      <c r="X38" s="3">
        <f t="shared" si="14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2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3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 t="shared" si="10"/>
        <v>4.9627118644067797E-2</v>
      </c>
      <c r="V39" s="3">
        <f t="shared" si="11"/>
        <v>9.7385313918897765E-2</v>
      </c>
      <c r="W39" s="2">
        <f>'Dati GitHub protezione civile'!M15</f>
        <v>49937</v>
      </c>
      <c r="X39" s="3">
        <f t="shared" si="14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2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3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 t="shared" si="10"/>
        <v>5.0479720889664195E-2</v>
      </c>
      <c r="V40" s="3">
        <f t="shared" si="11"/>
        <v>9.0670006261740765E-2</v>
      </c>
      <c r="W40" s="2">
        <f>'Dati GitHub protezione civile'!M16</f>
        <v>53826</v>
      </c>
      <c r="X40" s="3">
        <f t="shared" si="14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2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3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 t="shared" si="10"/>
        <v>6.2173613163858506E-2</v>
      </c>
      <c r="V41" s="3">
        <f t="shared" si="11"/>
        <v>0.11792342024900164</v>
      </c>
      <c r="W41" s="2">
        <f>'Dati GitHub protezione civile'!M17</f>
        <v>60761</v>
      </c>
      <c r="X41" s="3">
        <f t="shared" si="14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2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3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 t="shared" si="10"/>
        <v>6.6361739688653512E-2</v>
      </c>
      <c r="V42" s="3">
        <f t="shared" si="11"/>
        <v>9.8677998111425871E-2</v>
      </c>
      <c r="W42" s="2">
        <f>'Dati GitHub protezione civile'!M18</f>
        <v>73154</v>
      </c>
      <c r="X42" s="3">
        <f t="shared" si="14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2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3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 t="shared" si="10"/>
        <v>6.7226890756302518E-2</v>
      </c>
      <c r="V43" s="3">
        <f t="shared" si="11"/>
        <v>9.7982708933717577E-2</v>
      </c>
      <c r="W43" s="2">
        <f>'Dati GitHub protezione civile'!M19</f>
        <v>86011</v>
      </c>
      <c r="X43" s="3">
        <f t="shared" si="14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2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3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 t="shared" si="10"/>
        <v>7.1687429218573046E-2</v>
      </c>
      <c r="V44" s="3">
        <f t="shared" si="11"/>
        <v>9.6221999331327315E-2</v>
      </c>
      <c r="W44" s="2">
        <f>'Dati GitHub protezione civile'!M20</f>
        <v>97488</v>
      </c>
      <c r="X44" s="3">
        <f t="shared" si="14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2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3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 t="shared" si="10"/>
        <v>6.8109845441225128E-2</v>
      </c>
      <c r="V45" s="3">
        <f t="shared" si="11"/>
        <v>0.11076056338028169</v>
      </c>
      <c r="W45" s="2">
        <f>'Dati GitHub protezione civile'!M21</f>
        <v>109170</v>
      </c>
      <c r="X45" s="3">
        <f t="shared" si="14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2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3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 t="shared" si="10"/>
        <v>7.3099769669050796E-2</v>
      </c>
      <c r="V46" s="3">
        <f t="shared" si="11"/>
        <v>0.1133330097558608</v>
      </c>
      <c r="W46" s="2">
        <f>'Dati GitHub protezione civile'!M22</f>
        <v>124899</v>
      </c>
      <c r="X46" s="3">
        <f t="shared" si="14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2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3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 t="shared" si="10"/>
        <v>7.7126518942101499E-2</v>
      </c>
      <c r="V47" s="3">
        <f t="shared" si="11"/>
        <v>0.11914358774324968</v>
      </c>
      <c r="W47" s="2">
        <f>'Dati GitHub protezione civile'!M23</f>
        <v>137962</v>
      </c>
      <c r="X47" s="3">
        <f t="shared" si="14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2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3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 t="shared" si="10"/>
        <v>7.9445185044118585E-2</v>
      </c>
      <c r="V48" s="3">
        <f t="shared" si="11"/>
        <v>0.112846289617067</v>
      </c>
      <c r="W48" s="2">
        <f>'Dati GitHub protezione civile'!M24</f>
        <v>148657</v>
      </c>
      <c r="X48" s="3">
        <f t="shared" si="14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2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3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 t="shared" si="10"/>
        <v>8.3387001932069549E-2</v>
      </c>
      <c r="V49" s="3">
        <f t="shared" si="11"/>
        <v>0.14019505398815743</v>
      </c>
      <c r="W49" s="2">
        <f>'Dati GitHub protezione civile'!M25</f>
        <v>165541</v>
      </c>
      <c r="X49" s="3">
        <f t="shared" si="14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2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3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 t="shared" si="10"/>
        <v>8.297794565614719E-2</v>
      </c>
      <c r="V50" s="3">
        <f t="shared" si="11"/>
        <v>0.1337752335040675</v>
      </c>
      <c r="W50" s="2">
        <f>'Dati GitHub protezione civile'!M26</f>
        <v>182777</v>
      </c>
      <c r="X50" s="3">
        <f t="shared" si="14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2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3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 t="shared" si="10"/>
        <v>8.5748920695008612E-2</v>
      </c>
      <c r="V51" s="3">
        <f t="shared" si="11"/>
        <v>0.13547279450607502</v>
      </c>
      <c r="W51" s="2">
        <f>'Dati GitHub protezione civile'!M27</f>
        <v>206886</v>
      </c>
      <c r="X51" s="3">
        <f t="shared" si="14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2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3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 t="shared" si="10"/>
        <v>9.0055619843965803E-2</v>
      </c>
      <c r="V52" s="3">
        <f t="shared" si="11"/>
        <v>0.14226470794967316</v>
      </c>
      <c r="W52" s="2">
        <f>'Dati GitHub protezione civile'!M28</f>
        <v>233222</v>
      </c>
      <c r="X52" s="3">
        <f t="shared" si="14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2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3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 t="shared" si="10"/>
        <v>9.2596976563292632E-2</v>
      </c>
      <c r="V53" s="3">
        <f t="shared" si="11"/>
        <v>0.15060680132081136</v>
      </c>
      <c r="W53" s="2">
        <f>'Dati GitHub protezione civile'!M29</f>
        <v>258402</v>
      </c>
      <c r="X53" s="3">
        <f t="shared" si="14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2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3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 t="shared" si="10"/>
        <v>9.5061554585699315E-2</v>
      </c>
      <c r="V54" s="3">
        <f t="shared" si="11"/>
        <v>0.14740767186322346</v>
      </c>
      <c r="W54" s="2">
        <f>'Dati GitHub protezione civile'!M30</f>
        <v>275468</v>
      </c>
      <c r="X54" s="3">
        <f t="shared" si="14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2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3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 t="shared" si="10"/>
        <v>9.8589106048340466E-2</v>
      </c>
      <c r="V55" s="3">
        <f t="shared" si="11"/>
        <v>0.1540995743105682</v>
      </c>
      <c r="W55" s="2">
        <f>'Dati GitHub protezione civile'!M31</f>
        <v>296964</v>
      </c>
      <c r="X55" s="3">
        <f t="shared" si="14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2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3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 t="shared" si="10"/>
        <v>0.10086575430860646</v>
      </c>
      <c r="V56" s="3">
        <f t="shared" si="11"/>
        <v>0.16275794927070114</v>
      </c>
      <c r="W56" s="2">
        <f>'Dati GitHub protezione civile'!M32</f>
        <v>324445</v>
      </c>
      <c r="X56" s="3">
        <f t="shared" si="14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2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3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 t="shared" si="10"/>
        <v>0.10137945591576751</v>
      </c>
      <c r="V57" s="3">
        <f t="shared" si="11"/>
        <v>0.1670778707690323</v>
      </c>
      <c r="W57" s="2">
        <f>'Dati GitHub protezione civile'!M33</f>
        <v>361060</v>
      </c>
      <c r="X57" s="3">
        <f t="shared" si="14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2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3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 t="shared" si="10"/>
        <v>0.1056527824366997</v>
      </c>
      <c r="V58" s="3">
        <f t="shared" si="11"/>
        <v>0.16498666546128463</v>
      </c>
      <c r="W58" s="2">
        <f>'Dati GitHub protezione civile'!M34</f>
        <v>394079</v>
      </c>
      <c r="X58" s="3">
        <f t="shared" si="14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2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3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 t="shared" si="10"/>
        <v>0.10838956657150273</v>
      </c>
      <c r="V59" s="3">
        <f t="shared" si="11"/>
        <v>0.17675016056518947</v>
      </c>
      <c r="W59" s="2">
        <f>'Dati GitHub protezione civile'!M35</f>
        <v>429526</v>
      </c>
      <c r="X59" s="3">
        <f t="shared" si="14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2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3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 t="shared" si="10"/>
        <v>0.11030608172412734</v>
      </c>
      <c r="V60" s="3">
        <f t="shared" si="11"/>
        <v>0.17629549452036261</v>
      </c>
      <c r="W60" s="2">
        <f>'Dati GitHub protezione civile'!M36</f>
        <v>454030</v>
      </c>
      <c r="X60" s="3">
        <f t="shared" si="14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2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3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 t="shared" si="10"/>
        <v>0.11392877854116908</v>
      </c>
      <c r="V61" s="3">
        <f t="shared" si="11"/>
        <v>0.19357059633513399</v>
      </c>
      <c r="W61" s="2">
        <f>'Dati GitHub protezione civile'!M37</f>
        <v>477359</v>
      </c>
      <c r="X61" s="3">
        <f t="shared" si="14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2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3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 t="shared" si="10"/>
        <v>0.11747580157289776</v>
      </c>
      <c r="V62" s="3">
        <f t="shared" si="11"/>
        <v>0.20260191923745732</v>
      </c>
      <c r="W62" s="2">
        <f>'Dati GitHub protezione civile'!M38</f>
        <v>506968</v>
      </c>
      <c r="X62" s="3">
        <f t="shared" si="14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2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3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 t="shared" si="10"/>
        <v>0.11897010147050843</v>
      </c>
      <c r="V63" s="3">
        <f t="shared" si="11"/>
        <v>0.20909248870575387</v>
      </c>
      <c r="W63" s="2">
        <f>'Dati GitHub protezione civile'!M39</f>
        <v>541423</v>
      </c>
      <c r="X63" s="3">
        <f t="shared" si="14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2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3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 t="shared" si="10"/>
        <v>0.12074590860970827</v>
      </c>
      <c r="V64" s="3">
        <f t="shared" si="11"/>
        <v>0.22008693662777395</v>
      </c>
      <c r="W64" s="2">
        <f>'Dati GitHub protezione civile'!M40</f>
        <v>581232</v>
      </c>
      <c r="X64" s="3">
        <f t="shared" si="14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2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3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 t="shared" si="10"/>
        <v>0.1225182972118137</v>
      </c>
      <c r="V65" s="3">
        <f t="shared" si="11"/>
        <v>0.23139082775097203</v>
      </c>
      <c r="W65" s="2">
        <f>'Dati GitHub protezione civile'!M41</f>
        <v>619849</v>
      </c>
      <c r="X65" s="3">
        <f t="shared" si="14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2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3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 t="shared" si="10"/>
        <v>0.12325887412542526</v>
      </c>
      <c r="V66" s="3">
        <f t="shared" si="11"/>
        <v>0.23785032965539116</v>
      </c>
      <c r="W66" s="2">
        <f>'Dati GitHub protezione civile'!M42</f>
        <v>657224</v>
      </c>
      <c r="X66" s="3">
        <f t="shared" si="14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2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5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3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 t="shared" si="10"/>
        <v>0.12320470267084406</v>
      </c>
      <c r="V67" s="3">
        <f t="shared" si="11"/>
        <v>0.23907897332485809</v>
      </c>
      <c r="W67" s="2">
        <f>'Dati GitHub protezione civile'!M43</f>
        <v>691461</v>
      </c>
      <c r="X67" s="3">
        <f t="shared" si="14"/>
        <v>0.13196116628414328</v>
      </c>
      <c r="Y67" s="14">
        <v>60483973</v>
      </c>
      <c r="Z67" s="4">
        <f t="shared" ref="Z67" si="16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H68/K68</f>
        <v>0.12465766860057187</v>
      </c>
      <c r="V68" s="3">
        <f>E68/B68</f>
        <v>0.24506637191882988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7">(B69-B68)/B68</f>
        <v>9.443377295116271E-3</v>
      </c>
      <c r="D69" s="2">
        <f t="shared" ref="D69:D70" si="18">B69-B68</f>
        <v>880</v>
      </c>
      <c r="E69" s="2">
        <f>Tabella2[[#This Row],[Guariti]]</f>
        <v>24392</v>
      </c>
      <c r="F69" s="3">
        <f t="shared" ref="F69:F70" si="19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20">(H69-H68)/H68</f>
        <v>3.6555105005144348E-2</v>
      </c>
      <c r="J69" s="2">
        <f t="shared" ref="J69:J70" si="21">H69-H68</f>
        <v>604</v>
      </c>
      <c r="K69" s="2">
        <f t="shared" ref="K69:K70" si="22">B69+E69+H69</f>
        <v>135586</v>
      </c>
      <c r="L69" s="4">
        <f t="shared" ref="L69:L70" si="23">(K69-K68)/K68</f>
        <v>2.2927716206326814E-2</v>
      </c>
      <c r="M69" s="13">
        <f t="shared" ref="M69:M70" si="24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5">SUM(N69:O69)</f>
        <v>32510</v>
      </c>
      <c r="R69" s="3">
        <f t="shared" ref="R69:R70" si="26">Q69/B69</f>
        <v>0.34560472854454805</v>
      </c>
      <c r="S69" s="2">
        <f>'Dati GitHub protezione civile'!F45</f>
        <v>61557</v>
      </c>
      <c r="T69" s="3">
        <f t="shared" ref="T69:T70" si="27">S69/B69</f>
        <v>0.65439527145545195</v>
      </c>
      <c r="U69" s="3">
        <f t="shared" ref="U69:U70" si="28">H69/B69</f>
        <v>0.1820723526847885</v>
      </c>
      <c r="V69" s="3">
        <f t="shared" ref="V69:V70" si="29">E69/B69</f>
        <v>0.25930453825464828</v>
      </c>
      <c r="W69" s="2">
        <f>'Dati GitHub protezione civile'!M45</f>
        <v>755445</v>
      </c>
      <c r="X69" s="3">
        <f t="shared" ref="X69:X70" si="30">B69/W69</f>
        <v>0.12451866118645302</v>
      </c>
      <c r="Y69" s="14">
        <v>60483973</v>
      </c>
      <c r="Z69" s="4">
        <f t="shared" ref="Z69:Z70" si="31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7"/>
        <v>1.2703711184581202E-2</v>
      </c>
      <c r="D70" s="2">
        <f t="shared" si="18"/>
        <v>1195</v>
      </c>
      <c r="E70" s="2">
        <f>Tabella2[[#This Row],[Guariti]]</f>
        <v>26491</v>
      </c>
      <c r="F70" s="3">
        <f t="shared" si="19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20"/>
        <v>3.1645939160390026E-2</v>
      </c>
      <c r="J70" s="2">
        <f t="shared" si="21"/>
        <v>542</v>
      </c>
      <c r="K70" s="2">
        <f t="shared" si="22"/>
        <v>139422</v>
      </c>
      <c r="L70" s="4">
        <f t="shared" si="23"/>
        <v>2.8292006549348752E-2</v>
      </c>
      <c r="M70" s="13">
        <f t="shared" si="24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5"/>
        <v>32178</v>
      </c>
      <c r="R70" s="3">
        <f t="shared" si="26"/>
        <v>0.33778421616174342</v>
      </c>
      <c r="S70" s="2">
        <f>'Dati GitHub protezione civile'!F46</f>
        <v>63084</v>
      </c>
      <c r="T70" s="3">
        <f t="shared" si="27"/>
        <v>0.66221578383825663</v>
      </c>
      <c r="U70" s="3">
        <f t="shared" si="28"/>
        <v>0.18547794503579601</v>
      </c>
      <c r="V70" s="3">
        <f t="shared" si="29"/>
        <v>0.27808570048917719</v>
      </c>
      <c r="W70" s="2">
        <f>'Dati GitHub protezione civile'!M46</f>
        <v>807125</v>
      </c>
      <c r="X70" s="3">
        <f t="shared" si="30"/>
        <v>0.11802632801610655</v>
      </c>
      <c r="Y70" s="14">
        <v>60483973</v>
      </c>
      <c r="Z70" s="4">
        <f t="shared" si="31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32">(B71-B70)/B70</f>
        <v>1.695324473557137E-2</v>
      </c>
      <c r="D71" s="2">
        <f t="shared" ref="D71" si="33">B71-B70</f>
        <v>1615</v>
      </c>
      <c r="E71" s="2">
        <f>Tabella2[[#This Row],[Guariti]]</f>
        <v>28470</v>
      </c>
      <c r="F71" s="3">
        <f t="shared" ref="F71" si="34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5">(H71-H70)/H70</f>
        <v>3.4523742147263566E-2</v>
      </c>
      <c r="J71" s="2">
        <f t="shared" ref="J71" si="36">H71-H70</f>
        <v>610</v>
      </c>
      <c r="K71" s="2">
        <f t="shared" ref="K71" si="37">B71+E71+H71</f>
        <v>143626</v>
      </c>
      <c r="L71" s="4">
        <f t="shared" ref="L71" si="38">(K71-K70)/K70</f>
        <v>3.0153060492605185E-2</v>
      </c>
      <c r="M71" s="13">
        <f t="shared" ref="M71" si="39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40">SUM(N71:O71)</f>
        <v>32004</v>
      </c>
      <c r="R71" s="3">
        <f t="shared" ref="R71" si="41">Q71/B71</f>
        <v>0.33035705069314697</v>
      </c>
      <c r="S71" s="2">
        <f>'Dati GitHub protezione civile'!F47</f>
        <v>64873</v>
      </c>
      <c r="T71" s="3">
        <f t="shared" ref="T71" si="42">S71/B71</f>
        <v>0.66964294930685297</v>
      </c>
      <c r="U71" s="3">
        <f t="shared" ref="U71" si="43">H71/B71</f>
        <v>0.18868255623109717</v>
      </c>
      <c r="V71" s="3">
        <f t="shared" ref="V71" si="44">E71/B71</f>
        <v>0.29387780381308259</v>
      </c>
      <c r="W71" s="2">
        <f>'Dati GitHub protezione civile'!M47</f>
        <v>853369</v>
      </c>
      <c r="X71" s="3">
        <f t="shared" ref="X71" si="45">B71/W71</f>
        <v>0.11352298946879955</v>
      </c>
      <c r="Y71" s="14">
        <v>60483974</v>
      </c>
      <c r="Z71" s="4">
        <f t="shared" ref="Z71" si="46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7">(B72-B71)/B71</f>
        <v>1.4410025083353118E-2</v>
      </c>
      <c r="D72" s="2">
        <f t="shared" ref="D72" si="48">B72-B71</f>
        <v>1396</v>
      </c>
      <c r="E72" s="2">
        <f>Tabella2[[#This Row],[Guariti]]</f>
        <v>30455</v>
      </c>
      <c r="F72" s="3">
        <f t="shared" ref="F72" si="49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50">(H72-H71)/H71</f>
        <v>3.1183325127195141E-2</v>
      </c>
      <c r="J72" s="2">
        <f t="shared" ref="J72" si="51">H72-H71</f>
        <v>570</v>
      </c>
      <c r="K72" s="2">
        <f t="shared" ref="K72" si="52">B72+E72+H72</f>
        <v>147577</v>
      </c>
      <c r="L72" s="4">
        <f t="shared" ref="L72" si="53">(K72-K71)/K71</f>
        <v>2.7508946848063719E-2</v>
      </c>
      <c r="M72" s="13">
        <f t="shared" ref="M72" si="54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55">SUM(N72:O72)</f>
        <v>31739</v>
      </c>
      <c r="R72" s="3">
        <f t="shared" ref="R72" si="56">Q72/B72</f>
        <v>0.32296765133861793</v>
      </c>
      <c r="S72" s="2">
        <f>'Dati GitHub protezione civile'!F48</f>
        <v>66534</v>
      </c>
      <c r="T72" s="3">
        <f t="shared" ref="T72" si="57">S72/B72</f>
        <v>0.67703234866138207</v>
      </c>
      <c r="U72" s="3">
        <f t="shared" ref="U72" si="58">H72/B72</f>
        <v>0.19180242793035726</v>
      </c>
      <c r="V72" s="3">
        <f t="shared" ref="V72" si="59">E72/B72</f>
        <v>0.30990200767250414</v>
      </c>
      <c r="W72" s="2">
        <f>'Dati GitHub protezione civile'!M48</f>
        <v>906864</v>
      </c>
      <c r="X72" s="3">
        <f t="shared" ref="X72" si="60">B72/W72</f>
        <v>0.10836575274793134</v>
      </c>
      <c r="Y72" s="14">
        <v>60483975</v>
      </c>
      <c r="Z72" s="4">
        <f t="shared" ref="Z72" si="61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62">(B73-B72)/B72</f>
        <v>2.0310766945142614E-2</v>
      </c>
      <c r="D73" s="2">
        <f t="shared" ref="D73:D74" si="63">B73-B72</f>
        <v>1996</v>
      </c>
      <c r="E73" s="2">
        <f>Tabella2[[#This Row],[Guariti]]</f>
        <v>32534</v>
      </c>
      <c r="F73" s="3">
        <f t="shared" ref="F73:F74" si="64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65">(H73-H72)/H72</f>
        <v>3.2839938458273647E-2</v>
      </c>
      <c r="J73" s="2">
        <f t="shared" ref="J73:J74" si="66">H73-H72</f>
        <v>619</v>
      </c>
      <c r="K73" s="2">
        <f t="shared" ref="K73:K74" si="67">B73+E73+H73</f>
        <v>152271</v>
      </c>
      <c r="L73" s="4">
        <f t="shared" ref="L73:L74" si="68">(K73-K72)/K72</f>
        <v>3.1807124416406353E-2</v>
      </c>
      <c r="M73" s="13">
        <f t="shared" ref="M73:M74" si="69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70">SUM(N73:O73)</f>
        <v>31525</v>
      </c>
      <c r="R73" s="3">
        <f t="shared" ref="R73:R74" si="71">Q73/B73</f>
        <v>0.31440425256061194</v>
      </c>
      <c r="S73" s="2">
        <f>'Dati GitHub protezione civile'!F49</f>
        <v>68744</v>
      </c>
      <c r="T73" s="3">
        <f t="shared" ref="T73:T74" si="72">S73/B73</f>
        <v>0.685595747439388</v>
      </c>
      <c r="U73" s="3">
        <f t="shared" ref="U73:U74" si="73">H73/B73</f>
        <v>0.19415771574464691</v>
      </c>
      <c r="V73" s="3">
        <f t="shared" ref="V73:V74" si="74">E73/B73</f>
        <v>0.32446718327698493</v>
      </c>
      <c r="W73" s="2">
        <f>'Dati GitHub protezione civile'!M49</f>
        <v>963473</v>
      </c>
      <c r="X73" s="3">
        <f t="shared" ref="X73:X74" si="75">B73/W73</f>
        <v>0.10407037872363833</v>
      </c>
      <c r="Y73" s="14">
        <v>60483976</v>
      </c>
      <c r="Z73" s="4">
        <f t="shared" ref="Z73:Z74" si="7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62"/>
        <v>1.9786773579072294E-2</v>
      </c>
      <c r="D74" s="2">
        <f t="shared" si="63"/>
        <v>1984</v>
      </c>
      <c r="E74" s="2">
        <f>Tabella2[[#This Row],[Guariti]]</f>
        <v>34211</v>
      </c>
      <c r="F74" s="3">
        <f t="shared" si="64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65"/>
        <v>2.213889459626053E-2</v>
      </c>
      <c r="J74" s="2">
        <f t="shared" si="66"/>
        <v>431</v>
      </c>
      <c r="K74" s="2">
        <f t="shared" si="67"/>
        <v>156363</v>
      </c>
      <c r="L74" s="4">
        <f t="shared" si="68"/>
        <v>2.6873140650550662E-2</v>
      </c>
      <c r="M74" s="13">
        <f t="shared" si="69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70"/>
        <v>31190</v>
      </c>
      <c r="R74" s="3">
        <f t="shared" si="71"/>
        <v>0.30502772534791156</v>
      </c>
      <c r="S74" s="2">
        <f>'Dati GitHub protezione civile'!F50</f>
        <v>71063</v>
      </c>
      <c r="T74" s="3">
        <f t="shared" si="72"/>
        <v>0.69497227465208844</v>
      </c>
      <c r="U74" s="3">
        <f t="shared" si="73"/>
        <v>0.19460553724585097</v>
      </c>
      <c r="V74" s="3">
        <f t="shared" si="74"/>
        <v>0.33457209079440214</v>
      </c>
      <c r="W74" s="2">
        <f>'Dati GitHub protezione civile'!M50</f>
        <v>1010193</v>
      </c>
      <c r="X74" s="3">
        <f t="shared" si="75"/>
        <v>0.10122125178060035</v>
      </c>
      <c r="Y74" s="14">
        <v>60483977</v>
      </c>
      <c r="Z74" s="4">
        <f t="shared" si="7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77">(B75-B74)/B74</f>
        <v>1.3329682258711235E-2</v>
      </c>
      <c r="D75" s="2">
        <f t="shared" ref="D75" si="78">B75-B74</f>
        <v>1363</v>
      </c>
      <c r="E75" s="2">
        <f>Tabella2[[#This Row],[Guariti]]</f>
        <v>35435</v>
      </c>
      <c r="F75" s="3">
        <f t="shared" ref="F75" si="7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80">(H75-H74)/H74</f>
        <v>2.844364038393889E-2</v>
      </c>
      <c r="J75" s="2">
        <f t="shared" ref="J75" si="81">H75-H74</f>
        <v>566</v>
      </c>
      <c r="K75" s="2">
        <f t="shared" ref="K75" si="82">B75+E75+H75</f>
        <v>159516</v>
      </c>
      <c r="L75" s="4">
        <f t="shared" ref="L75" si="83">(K75-K74)/K74</f>
        <v>2.0164616949022468E-2</v>
      </c>
      <c r="M75" s="13">
        <f t="shared" ref="M75" si="8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85">SUM(N75:O75)</f>
        <v>31283</v>
      </c>
      <c r="R75" s="3">
        <f t="shared" ref="R75" si="86">Q75/B75</f>
        <v>0.30191283199505869</v>
      </c>
      <c r="S75" s="2">
        <f>'Dati GitHub protezione civile'!F51</f>
        <v>72333</v>
      </c>
      <c r="T75" s="3">
        <f t="shared" ref="T75" si="87">S75/B75</f>
        <v>0.69808716800494131</v>
      </c>
      <c r="U75" s="3">
        <f t="shared" ref="U75" si="88">H75/B75</f>
        <v>0.197508106856084</v>
      </c>
      <c r="V75" s="3">
        <f t="shared" ref="V75" si="89">E75/B75</f>
        <v>0.3419838634959852</v>
      </c>
      <c r="W75" s="2">
        <f>'Dati GitHub protezione civile'!M51</f>
        <v>1046910</v>
      </c>
      <c r="X75" s="3">
        <f t="shared" ref="X75" si="90">B75/W75</f>
        <v>9.8973168658241878E-2</v>
      </c>
      <c r="Y75" s="14">
        <v>60483978</v>
      </c>
      <c r="Z75" s="4">
        <f t="shared" ref="Z75" si="91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92">(B76-B75)/B75</f>
        <v>6.5144379246448421E-3</v>
      </c>
      <c r="D76" s="2">
        <f t="shared" ref="D76" si="93">B76-B75</f>
        <v>675</v>
      </c>
      <c r="E76" s="2">
        <f>Tabella2[[#This Row],[Guariti]]</f>
        <v>37130</v>
      </c>
      <c r="F76" s="3">
        <f t="shared" ref="F76" si="94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95">(H76-H75)/H75</f>
        <v>2.941607622770584E-2</v>
      </c>
      <c r="J76" s="2">
        <f t="shared" ref="J76" si="96">H76-H75</f>
        <v>602</v>
      </c>
      <c r="K76" s="2">
        <f t="shared" ref="K76" si="97">B76+E76+H76</f>
        <v>162488</v>
      </c>
      <c r="L76" s="4">
        <f t="shared" ref="L76" si="98">(K76-K75)/K75</f>
        <v>1.8631359863587351E-2</v>
      </c>
      <c r="M76" s="13">
        <f t="shared" ref="M76" si="99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100">SUM(N76:O76)</f>
        <v>31197</v>
      </c>
      <c r="R76" s="3">
        <f t="shared" ref="R76" si="101">Q76/B76</f>
        <v>0.29913415347441297</v>
      </c>
      <c r="S76" s="2">
        <f>'Dati GitHub protezione civile'!F52</f>
        <v>73094</v>
      </c>
      <c r="T76" s="3">
        <f t="shared" ref="T76" si="102">S76/B76</f>
        <v>0.70086584652558703</v>
      </c>
      <c r="U76" s="3">
        <f t="shared" ref="U76" si="103">H76/B76</f>
        <v>0.20200209030501193</v>
      </c>
      <c r="V76" s="3">
        <f t="shared" ref="V76" si="104">E76/B76</f>
        <v>0.35602305088646191</v>
      </c>
      <c r="W76" s="2">
        <f>'Dati GitHub protezione civile'!M52</f>
        <v>1073689</v>
      </c>
      <c r="X76" s="3">
        <f t="shared" ref="X76" si="105">B76/W76</f>
        <v>9.7133341218919075E-2</v>
      </c>
      <c r="Y76" s="14">
        <v>60483979</v>
      </c>
      <c r="Z76" s="4">
        <f t="shared" ref="Z76" si="106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>(B77-B76)/B76</f>
        <v>1.0806301598412135E-2</v>
      </c>
      <c r="D77" s="2">
        <f>B77-B76</f>
        <v>1127</v>
      </c>
      <c r="E77" s="2">
        <f>Tabella2[[#This Row],[Guariti]]</f>
        <v>38092</v>
      </c>
      <c r="F77" s="3">
        <f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>(H77-H76)/H76</f>
        <v>2.7436274742488252E-2</v>
      </c>
      <c r="J77" s="2">
        <f>H77-H76</f>
        <v>578</v>
      </c>
      <c r="K77" s="2">
        <f>B77+E77+H77</f>
        <v>165155</v>
      </c>
      <c r="L77" s="4">
        <f>(K77-K76)/K76</f>
        <v>1.641351976761361E-2</v>
      </c>
      <c r="M77" s="13">
        <f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>SUM(N77:O77)</f>
        <v>30722</v>
      </c>
      <c r="R77" s="3">
        <f>Q77/B77</f>
        <v>0.29143030601984482</v>
      </c>
      <c r="S77" s="2">
        <f>'Dati GitHub protezione civile'!F53</f>
        <v>74696</v>
      </c>
      <c r="T77" s="3">
        <f>S77/B77</f>
        <v>0.70856969398015524</v>
      </c>
      <c r="U77" s="3">
        <f>H77/B77</f>
        <v>0.2053254662391622</v>
      </c>
      <c r="V77" s="3">
        <f>E77/B77</f>
        <v>0.36134246523364133</v>
      </c>
      <c r="W77" s="2">
        <f>'Dati GitHub protezione civile'!M53</f>
        <v>1117404</v>
      </c>
      <c r="X77" s="3">
        <f>B77/W77</f>
        <v>9.4341885298423842E-2</v>
      </c>
      <c r="Y77" s="14">
        <v>60483979</v>
      </c>
      <c r="Z77" s="4">
        <f>B77/Y77</f>
        <v>1.7429078202675786E-3</v>
      </c>
    </row>
    <row r="78" spans="1:26" x14ac:dyDescent="0.3">
      <c r="A78" s="12"/>
    </row>
    <row r="79" spans="1:26" x14ac:dyDescent="0.3">
      <c r="A79" s="1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0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8BC3-8B33-415E-AE2C-9A65098BF3CA}">
  <dimension ref="A1:E40"/>
  <sheetViews>
    <sheetView zoomScale="90" zoomScaleNormal="90" workbookViewId="0">
      <selection activeCell="G39" sqref="G39"/>
    </sheetView>
  </sheetViews>
  <sheetFormatPr defaultRowHeight="14.4" x14ac:dyDescent="0.3"/>
  <cols>
    <col min="1" max="1" width="11.6640625" bestFit="1" customWidth="1"/>
    <col min="2" max="2" width="11.109375" bestFit="1" customWidth="1"/>
    <col min="3" max="3" width="10.21875" bestFit="1" customWidth="1"/>
    <col min="4" max="4" width="11.88671875" bestFit="1" customWidth="1"/>
    <col min="5" max="5" width="14.5546875" bestFit="1" customWidth="1"/>
  </cols>
  <sheetData>
    <row r="1" spans="1:5" x14ac:dyDescent="0.3">
      <c r="A1" t="str">
        <f>Tabella3[[#Headers],[Data]]</f>
        <v>Data</v>
      </c>
      <c r="B1" s="15" t="str">
        <f>Tabella3[[#Headers],[∆ % Positivi]]</f>
        <v>∆ % Positivi</v>
      </c>
      <c r="C1" s="15" t="str">
        <f>Tabella3[[#Headers],[∆% Guariti]]</f>
        <v>∆% Guariti</v>
      </c>
      <c r="D1" s="15" t="str">
        <f>Tabella3[[#Headers],[∆% Deceduti]]</f>
        <v>∆% Deceduti</v>
      </c>
      <c r="E1" t="s">
        <v>47</v>
      </c>
    </row>
    <row r="2" spans="1:5" x14ac:dyDescent="0.3">
      <c r="A2" s="1">
        <f>Statistiche!A30</f>
        <v>43889</v>
      </c>
      <c r="B2" s="15">
        <f>Statistiche!C30</f>
        <v>0.36615384615384616</v>
      </c>
      <c r="C2" s="15">
        <f>Statistiche!F30</f>
        <v>2.2222222222222223E-2</v>
      </c>
      <c r="D2" s="15">
        <f>Statistiche!F30</f>
        <v>2.2222222222222223E-2</v>
      </c>
      <c r="E2" s="15">
        <f>Statistiche!R30</f>
        <v>0.4605855855855856</v>
      </c>
    </row>
    <row r="3" spans="1:5" x14ac:dyDescent="0.3">
      <c r="A3" s="1">
        <f>Statistiche!A31</f>
        <v>43890</v>
      </c>
      <c r="B3" s="15">
        <f>Statistiche!C31</f>
        <v>0.27027027027027029</v>
      </c>
      <c r="C3" s="15">
        <f>Statistiche!F31</f>
        <v>8.6956521739130432E-2</v>
      </c>
      <c r="D3" s="15">
        <f>Statistiche!F31</f>
        <v>8.6956521739130432E-2</v>
      </c>
      <c r="E3" s="15">
        <f>Statistiche!R31</f>
        <v>0.44858156028368795</v>
      </c>
    </row>
    <row r="4" spans="1:5" x14ac:dyDescent="0.3">
      <c r="A4" s="1">
        <f>Statistiche!A32</f>
        <v>43891</v>
      </c>
      <c r="B4" s="15">
        <f>Statistiche!C32</f>
        <v>0.50177304964539005</v>
      </c>
      <c r="C4" s="15">
        <f>Statistiche!F32</f>
        <v>0.66</v>
      </c>
      <c r="D4" s="15">
        <f>Statistiche!F32</f>
        <v>0.66</v>
      </c>
      <c r="E4" s="15">
        <f>Statistiche!R32</f>
        <v>0.45985832349468714</v>
      </c>
    </row>
    <row r="5" spans="1:5" x14ac:dyDescent="0.3">
      <c r="A5" s="1">
        <f>Statistiche!A33</f>
        <v>43892</v>
      </c>
      <c r="B5" s="15">
        <f>Statistiche!C33</f>
        <v>0</v>
      </c>
      <c r="C5" s="15">
        <f>Statistiche!F33</f>
        <v>0.79518072289156627</v>
      </c>
      <c r="D5" s="15">
        <f>Statistiche!F33</f>
        <v>0.79518072289156627</v>
      </c>
      <c r="E5" s="15">
        <f>Statistiche!R33</f>
        <v>0.5360094451003542</v>
      </c>
    </row>
    <row r="6" spans="1:5" x14ac:dyDescent="0.3">
      <c r="A6" s="1">
        <f>Statistiche!A34</f>
        <v>43893</v>
      </c>
      <c r="B6" s="15">
        <f>Statistiche!C34</f>
        <v>0.33589138134592678</v>
      </c>
      <c r="C6" s="15">
        <f>Statistiche!F34</f>
        <v>7.3825503355704702E-2</v>
      </c>
      <c r="D6" s="15">
        <f>Statistiche!F34</f>
        <v>7.3825503355704702E-2</v>
      </c>
      <c r="E6" s="15">
        <f>Statistiche!R34</f>
        <v>0.55810870525850642</v>
      </c>
    </row>
    <row r="7" spans="1:5" x14ac:dyDescent="0.3">
      <c r="A7" s="1">
        <f>Statistiche!A35</f>
        <v>43894</v>
      </c>
      <c r="B7" s="15">
        <f>Statistiche!C35</f>
        <v>0.19575784357048165</v>
      </c>
      <c r="C7" s="15">
        <f>Statistiche!F35</f>
        <v>0.72499999999999998</v>
      </c>
      <c r="D7" s="15">
        <f>Statistiche!F35</f>
        <v>0.72499999999999998</v>
      </c>
      <c r="E7" s="15">
        <f>Statistiche!R35</f>
        <v>0.60643015521064303</v>
      </c>
    </row>
    <row r="8" spans="1:5" x14ac:dyDescent="0.3">
      <c r="A8" s="1">
        <f>Statistiche!A36</f>
        <v>43895</v>
      </c>
      <c r="B8" s="15">
        <f>Statistiche!C36</f>
        <v>0.21803399852180341</v>
      </c>
      <c r="C8" s="15">
        <f>Statistiche!F36</f>
        <v>0.5</v>
      </c>
      <c r="D8" s="15">
        <f>Statistiche!F36</f>
        <v>0.5</v>
      </c>
      <c r="E8" s="15">
        <f>Statistiche!R36</f>
        <v>0.64957524271844658</v>
      </c>
    </row>
    <row r="9" spans="1:5" x14ac:dyDescent="0.3">
      <c r="A9" s="1">
        <f>Statistiche!A37</f>
        <v>43896</v>
      </c>
      <c r="B9" s="15">
        <f>Statistiche!C37</f>
        <v>0.18810679611650485</v>
      </c>
      <c r="C9" s="15">
        <f>Statistiche!F37</f>
        <v>0.26328502415458938</v>
      </c>
      <c r="D9" s="15">
        <f>Statistiche!F37</f>
        <v>0.26328502415458938</v>
      </c>
      <c r="E9" s="15">
        <f>Statistiche!R37</f>
        <v>0.72931562819203266</v>
      </c>
    </row>
    <row r="10" spans="1:5" x14ac:dyDescent="0.3">
      <c r="A10" s="1">
        <f>Statistiche!A38</f>
        <v>43897</v>
      </c>
      <c r="B10" s="15">
        <f>Statistiche!C38</f>
        <v>0.29239019407558731</v>
      </c>
      <c r="C10" s="15">
        <f>Statistiche!F38</f>
        <v>0.12619502868068833</v>
      </c>
      <c r="D10" s="15">
        <f>Statistiche!F38</f>
        <v>0.12619502868068833</v>
      </c>
      <c r="E10" s="15">
        <f>Statistiche!R38</f>
        <v>0.63584271883027066</v>
      </c>
    </row>
    <row r="11" spans="1:5" x14ac:dyDescent="0.3">
      <c r="A11" s="1">
        <f>Statistiche!A39</f>
        <v>43898</v>
      </c>
      <c r="B11" s="15">
        <f>Statistiche!C39</f>
        <v>0.26200355660936575</v>
      </c>
      <c r="C11" s="15">
        <f>Statistiche!F39</f>
        <v>5.6027164685908321E-2</v>
      </c>
      <c r="D11" s="15">
        <f>Statistiche!F39</f>
        <v>5.6027164685908321E-2</v>
      </c>
      <c r="E11" s="15">
        <f>Statistiche!R39</f>
        <v>0.6586816971974323</v>
      </c>
    </row>
    <row r="12" spans="1:5" x14ac:dyDescent="0.3">
      <c r="A12" s="1">
        <f>Statistiche!A40</f>
        <v>43899</v>
      </c>
      <c r="B12" s="15">
        <f>Statistiche!C40</f>
        <v>0.25019571003601065</v>
      </c>
      <c r="C12" s="15">
        <f>Statistiche!F40</f>
        <v>0.16398713826366559</v>
      </c>
      <c r="D12" s="15">
        <f>Statistiche!F40</f>
        <v>0.16398713826366559</v>
      </c>
      <c r="E12" s="15">
        <f>Statistiche!R40</f>
        <v>0.63231058234189108</v>
      </c>
    </row>
    <row r="13" spans="1:5" x14ac:dyDescent="0.3">
      <c r="A13" s="1">
        <f>Statistiche!A41</f>
        <v>43900</v>
      </c>
      <c r="B13" s="15">
        <f>Statistiche!C41</f>
        <v>6.6249217282404502E-2</v>
      </c>
      <c r="C13" s="15">
        <f>Statistiche!F41</f>
        <v>0.38674033149171272</v>
      </c>
      <c r="D13" s="15">
        <f>Statistiche!F41</f>
        <v>0.38674033149171272</v>
      </c>
      <c r="E13" s="15">
        <f>Statistiche!R41</f>
        <v>0.6947380784590087</v>
      </c>
    </row>
    <row r="14" spans="1:5" x14ac:dyDescent="0.3">
      <c r="A14" s="1">
        <f>Statistiche!A42</f>
        <v>43901</v>
      </c>
      <c r="B14" s="15">
        <f>Statistiche!C42</f>
        <v>0.24383368569415081</v>
      </c>
      <c r="C14" s="15">
        <f>Statistiche!F42</f>
        <v>4.0836653386454182E-2</v>
      </c>
      <c r="D14" s="15">
        <f>Statistiche!F42</f>
        <v>4.0836653386454182E-2</v>
      </c>
      <c r="E14" s="15">
        <f>Statistiche!R42</f>
        <v>0.64834749763928234</v>
      </c>
    </row>
    <row r="15" spans="1:5" x14ac:dyDescent="0.3">
      <c r="A15" s="1">
        <f>Statistiche!A43</f>
        <v>43902</v>
      </c>
      <c r="B15" s="15">
        <f>Statistiche!C43</f>
        <v>0.21237016052880076</v>
      </c>
      <c r="C15" s="15">
        <f>Statistiche!F43</f>
        <v>0.20382775119617225</v>
      </c>
      <c r="D15" s="15">
        <f>Statistiche!F43</f>
        <v>0.20382775119617225</v>
      </c>
      <c r="E15" s="15">
        <f>Statistiche!R43</f>
        <v>0.60775761352130231</v>
      </c>
    </row>
    <row r="16" spans="1:5" x14ac:dyDescent="0.3">
      <c r="A16" s="1">
        <f>Statistiche!A44</f>
        <v>43903</v>
      </c>
      <c r="B16" s="15">
        <f>Statistiche!C44</f>
        <v>0.16481034348469506</v>
      </c>
      <c r="C16" s="15">
        <f>Statistiche!F44</f>
        <v>0.143879173290938</v>
      </c>
      <c r="D16" s="15">
        <f>Statistiche!F44</f>
        <v>0.143879173290938</v>
      </c>
      <c r="E16" s="15">
        <f>Statistiche!R44</f>
        <v>0.58535606820461383</v>
      </c>
    </row>
    <row r="17" spans="1:5" x14ac:dyDescent="0.3">
      <c r="A17" s="1">
        <f>Statistiche!A45</f>
        <v>43904</v>
      </c>
      <c r="B17" s="15">
        <f>Statistiche!C45</f>
        <v>0.18689401537947176</v>
      </c>
      <c r="C17" s="15">
        <f>Statistiche!F45</f>
        <v>0.36622654621264766</v>
      </c>
      <c r="D17" s="15">
        <f>Statistiche!F45</f>
        <v>0.36622654621264766</v>
      </c>
      <c r="E17" s="15">
        <f>Statistiche!R45</f>
        <v>0.55718309859154924</v>
      </c>
    </row>
    <row r="18" spans="1:5" x14ac:dyDescent="0.3">
      <c r="A18" s="1">
        <f>Statistiche!A46</f>
        <v>43905</v>
      </c>
      <c r="B18" s="15">
        <f>Statistiche!C46</f>
        <v>0.16073239436619718</v>
      </c>
      <c r="C18" s="15">
        <f>Statistiche!F46</f>
        <v>0.18769074262461852</v>
      </c>
      <c r="D18" s="15">
        <f>Statistiche!F46</f>
        <v>0.18769074262461852</v>
      </c>
      <c r="E18" s="15">
        <f>Statistiche!R46</f>
        <v>0.55016259767994957</v>
      </c>
    </row>
    <row r="19" spans="1:5" x14ac:dyDescent="0.3">
      <c r="A19" s="1">
        <f>Statistiche!A47</f>
        <v>43906</v>
      </c>
      <c r="B19" s="15">
        <f>Statistiche!C47</f>
        <v>0.11988545357472213</v>
      </c>
      <c r="C19" s="15">
        <f>Statistiche!F47</f>
        <v>0.17730192719486082</v>
      </c>
      <c r="D19" s="15">
        <f>Statistiche!F47</f>
        <v>0.17730192719486082</v>
      </c>
      <c r="E19" s="15">
        <f>Statistiche!R47</f>
        <v>0.5580548693277857</v>
      </c>
    </row>
    <row r="20" spans="1:5" x14ac:dyDescent="0.3">
      <c r="A20" s="1">
        <f>Statistiche!A48</f>
        <v>43907</v>
      </c>
      <c r="B20" s="15">
        <f>Statistiche!C48</f>
        <v>0.12954535604386078</v>
      </c>
      <c r="C20" s="15">
        <f>Statistiche!F48</f>
        <v>6.984357948344852E-2</v>
      </c>
      <c r="D20" s="15">
        <f>Statistiche!F48</f>
        <v>6.984357948344852E-2</v>
      </c>
      <c r="E20" s="15">
        <f>Statistiche!R48</f>
        <v>0.57378558821272352</v>
      </c>
    </row>
    <row r="21" spans="1:5" x14ac:dyDescent="0.3">
      <c r="A21" s="1">
        <f>Statistiche!A49</f>
        <v>43908</v>
      </c>
      <c r="B21" s="15">
        <f>Statistiche!C49</f>
        <v>0.10160386770009976</v>
      </c>
      <c r="C21" s="15">
        <f>Statistiche!F49</f>
        <v>0.36858211492689563</v>
      </c>
      <c r="D21" s="15">
        <f>Statistiche!F49</f>
        <v>0.36858211492689563</v>
      </c>
      <c r="E21" s="15">
        <f>Statistiche!R49</f>
        <v>0.57889237199582022</v>
      </c>
    </row>
    <row r="22" spans="1:5" x14ac:dyDescent="0.3">
      <c r="A22" s="1">
        <f>Statistiche!A50</f>
        <v>43909</v>
      </c>
      <c r="B22" s="15">
        <f>Statistiche!C50</f>
        <v>0.15604319052594914</v>
      </c>
      <c r="C22" s="15">
        <f>Statistiche!F50</f>
        <v>0.1031055900621118</v>
      </c>
      <c r="D22" s="15">
        <f>Statistiche!F50</f>
        <v>0.1031055900621118</v>
      </c>
      <c r="E22" s="15">
        <f>Statistiche!R50</f>
        <v>0.55001506477854778</v>
      </c>
    </row>
    <row r="23" spans="1:5" x14ac:dyDescent="0.3">
      <c r="A23" s="1">
        <f>Statistiche!A51</f>
        <v>43910</v>
      </c>
      <c r="B23" s="15">
        <f>Statistiche!C51</f>
        <v>0.14070503163603496</v>
      </c>
      <c r="C23" s="15">
        <f>Statistiche!F51</f>
        <v>0.15518018018018018</v>
      </c>
      <c r="D23" s="15">
        <f>Statistiche!F51</f>
        <v>0.15518018018018018</v>
      </c>
      <c r="E23" s="15">
        <f>Statistiche!R51</f>
        <v>0.49326465927099844</v>
      </c>
    </row>
    <row r="24" spans="1:5" x14ac:dyDescent="0.3">
      <c r="A24" s="1">
        <f>Statistiche!A52</f>
        <v>43911</v>
      </c>
      <c r="B24" s="15">
        <f>Statistiche!C52</f>
        <v>0.12733755942947703</v>
      </c>
      <c r="C24" s="15">
        <f>Statistiche!F52</f>
        <v>0.18385650224215247</v>
      </c>
      <c r="D24" s="15">
        <f>Statistiche!F52</f>
        <v>0.18385650224215247</v>
      </c>
      <c r="E24" s="15">
        <f>Statistiche!R52</f>
        <v>0.48183032262599285</v>
      </c>
    </row>
    <row r="25" spans="1:5" x14ac:dyDescent="0.3">
      <c r="A25" s="1">
        <f>Statistiche!A53</f>
        <v>43912</v>
      </c>
      <c r="B25" s="15">
        <f>Statistiche!C53</f>
        <v>9.2711042384199055E-2</v>
      </c>
      <c r="C25" s="15">
        <f>Statistiche!F53</f>
        <v>0.15678524374176547</v>
      </c>
      <c r="D25" s="15">
        <f>Statistiche!F53</f>
        <v>0.15678524374176547</v>
      </c>
      <c r="E25" s="15">
        <f>Statistiche!R53</f>
        <v>0.49005103134782796</v>
      </c>
    </row>
    <row r="26" spans="1:5" x14ac:dyDescent="0.3">
      <c r="A26" s="1">
        <f>Statistiche!A54</f>
        <v>43913</v>
      </c>
      <c r="B26" s="15">
        <f>Statistiche!C54</f>
        <v>8.1049787726746425E-2</v>
      </c>
      <c r="C26" s="15">
        <f>Statistiche!F54</f>
        <v>5.808656036446469E-2</v>
      </c>
      <c r="D26" s="15">
        <f>Statistiche!F54</f>
        <v>5.808656036446469E-2</v>
      </c>
      <c r="E26" s="15">
        <f>Statistiche!R54</f>
        <v>0.47395771351501448</v>
      </c>
    </row>
    <row r="27" spans="1:5" x14ac:dyDescent="0.3">
      <c r="A27" s="1">
        <f>Statistiche!A55</f>
        <v>43914</v>
      </c>
      <c r="B27" s="15">
        <f>Statistiche!C55</f>
        <v>7.1641080566464357E-2</v>
      </c>
      <c r="C27" s="15">
        <f>Statistiche!F55</f>
        <v>0.12029063509149623</v>
      </c>
      <c r="D27" s="15">
        <f>Statistiche!F55</f>
        <v>0.12029063509149623</v>
      </c>
      <c r="E27" s="15">
        <f>Statistiche!R55</f>
        <v>0.46886914677031277</v>
      </c>
    </row>
    <row r="28" spans="1:5" x14ac:dyDescent="0.3">
      <c r="A28" s="1">
        <f>Statistiche!A56</f>
        <v>43915</v>
      </c>
      <c r="B28" s="15">
        <f>Statistiche!C56</f>
        <v>6.4612252452341298E-2</v>
      </c>
      <c r="C28" s="15">
        <f>Statistiche!F56</f>
        <v>0.12442949795820323</v>
      </c>
      <c r="D28" s="15">
        <f>Statistiche!F56</f>
        <v>0.12442949795820323</v>
      </c>
      <c r="E28" s="15">
        <f>Statistiche!R56</f>
        <v>0.462457189548165</v>
      </c>
    </row>
    <row r="29" spans="1:5" x14ac:dyDescent="0.3">
      <c r="A29" s="1">
        <f>Statistiche!A57</f>
        <v>43916</v>
      </c>
      <c r="B29" s="15">
        <f>Statistiche!C57</f>
        <v>7.8093218129031139E-2</v>
      </c>
      <c r="C29" s="15">
        <f>Statistiche!F57</f>
        <v>0.10670796838282419</v>
      </c>
      <c r="D29" s="15">
        <f>Statistiche!F57</f>
        <v>0.10670796838282419</v>
      </c>
      <c r="E29" s="15">
        <f>Statistiche!R57</f>
        <v>0.45740409269024235</v>
      </c>
    </row>
    <row r="30" spans="1:5" x14ac:dyDescent="0.3">
      <c r="A30" s="1">
        <f>Statistiche!A58</f>
        <v>43917</v>
      </c>
      <c r="B30" s="15">
        <f>Statistiche!C58</f>
        <v>7.0243336074694018E-2</v>
      </c>
      <c r="C30" s="15">
        <f>Statistiche!F58</f>
        <v>5.684779461441946E-2</v>
      </c>
      <c r="D30" s="15">
        <f>Statistiche!F58</f>
        <v>5.684779461441946E-2</v>
      </c>
      <c r="E30" s="15">
        <f>Statistiche!R58</f>
        <v>0.44841718272084857</v>
      </c>
    </row>
    <row r="31" spans="1:5" x14ac:dyDescent="0.3">
      <c r="A31" s="1">
        <f>Statistiche!A59</f>
        <v>43918</v>
      </c>
      <c r="B31" s="15">
        <f>Statistiche!C59</f>
        <v>5.5688649821452788E-2</v>
      </c>
      <c r="C31" s="15">
        <f>Statistiche!F59</f>
        <v>0.13095890410958905</v>
      </c>
      <c r="D31" s="15">
        <f>Statistiche!F59</f>
        <v>0.13095890410958905</v>
      </c>
      <c r="E31" s="15">
        <f>Statistiche!R59</f>
        <v>0.43576678798258761</v>
      </c>
    </row>
    <row r="32" spans="1:5" x14ac:dyDescent="0.3">
      <c r="A32" s="1">
        <f>Statistiche!A60</f>
        <v>43919</v>
      </c>
      <c r="B32" s="15">
        <f>Statistiche!C60</f>
        <v>5.4877613644472988E-2</v>
      </c>
      <c r="C32" s="15">
        <f>Statistiche!F60</f>
        <v>5.2164082687338499E-2</v>
      </c>
      <c r="D32" s="15">
        <f>Statistiche!F60</f>
        <v>5.2164082687338499E-2</v>
      </c>
      <c r="E32" s="15">
        <f>Statistiche!R60</f>
        <v>0.42337978622649169</v>
      </c>
    </row>
    <row r="33" spans="1:5" x14ac:dyDescent="0.3">
      <c r="A33" s="1">
        <f>Statistiche!A61</f>
        <v>43920</v>
      </c>
      <c r="B33" s="15">
        <f>Statistiche!C61</f>
        <v>2.1891489649573805E-2</v>
      </c>
      <c r="C33" s="15">
        <f>Statistiche!F61</f>
        <v>0.12202609363008442</v>
      </c>
      <c r="D33" s="15">
        <f>Statistiche!F61</f>
        <v>0.12202609363008442</v>
      </c>
      <c r="E33" s="15">
        <f>Statistiche!R61</f>
        <v>0.42071814426437876</v>
      </c>
    </row>
    <row r="34" spans="1:5" x14ac:dyDescent="0.3">
      <c r="A34" s="1">
        <f>Statistiche!A62</f>
        <v>43921</v>
      </c>
      <c r="B34" s="15">
        <f>Statistiche!C62</f>
        <v>2.7896938883592841E-2</v>
      </c>
      <c r="C34" s="15">
        <f>Statistiche!F62</f>
        <v>7.5854993160054715E-2</v>
      </c>
      <c r="D34" s="15">
        <f>Statistiche!F62</f>
        <v>7.5854993160054715E-2</v>
      </c>
      <c r="E34" s="15">
        <f>Statistiche!R62</f>
        <v>0.41495459522122752</v>
      </c>
    </row>
    <row r="35" spans="1:5" x14ac:dyDescent="0.3">
      <c r="A35" s="1">
        <f>Statistiche!A63</f>
        <v>43922</v>
      </c>
      <c r="B35" s="15">
        <f>Statistiche!C63</f>
        <v>3.7830875249565271E-2</v>
      </c>
      <c r="C35" s="15">
        <f>Statistiche!F63</f>
        <v>7.1078898849259331E-2</v>
      </c>
      <c r="D35" s="15">
        <f>Statistiche!F63</f>
        <v>7.1078898849259331E-2</v>
      </c>
      <c r="E35" s="15">
        <f>Statistiche!R63</f>
        <v>0.40259643548627316</v>
      </c>
    </row>
    <row r="36" spans="1:5" x14ac:dyDescent="0.3">
      <c r="A36" s="1">
        <f>Statistiche!A64</f>
        <v>43923</v>
      </c>
      <c r="B36" s="15">
        <f>Statistiche!C64</f>
        <v>3.0742689768157673E-2</v>
      </c>
      <c r="C36" s="15">
        <f>Statistiche!F64</f>
        <v>8.4940939039591615E-2</v>
      </c>
      <c r="D36" s="15">
        <f>Statistiche!F64</f>
        <v>8.4940939039591615E-2</v>
      </c>
      <c r="E36" s="15">
        <f>Statistiche!R64</f>
        <v>0.39245505665330105</v>
      </c>
    </row>
    <row r="37" spans="1:5" x14ac:dyDescent="0.3">
      <c r="A37" s="1">
        <f>Statistiche!A65</f>
        <v>43924</v>
      </c>
      <c r="B37" s="15">
        <f>Statistiche!C65</f>
        <v>2.8164095895194405E-2</v>
      </c>
      <c r="C37" s="15">
        <f>Statistiche!F65</f>
        <v>8.0971659919028341E-2</v>
      </c>
      <c r="D37" s="15">
        <f>Statistiche!F65</f>
        <v>8.0971659919028341E-2</v>
      </c>
      <c r="E37" s="15">
        <f>Statistiche!R65</f>
        <v>0.38423431863962149</v>
      </c>
    </row>
    <row r="38" spans="1:5" x14ac:dyDescent="0.3">
      <c r="A38" s="1">
        <f>Statistiche!A66</f>
        <v>43925</v>
      </c>
      <c r="B38" s="15">
        <f>Statistiche!C66</f>
        <v>3.379866023328805E-2</v>
      </c>
      <c r="C38" s="15">
        <f>Statistiche!F66</f>
        <v>6.2658163781759285E-2</v>
      </c>
      <c r="D38" s="15">
        <f>Statistiche!F66</f>
        <v>6.2658163781759285E-2</v>
      </c>
      <c r="E38" s="15">
        <f>Statistiche!R66</f>
        <v>0.3738813240591794</v>
      </c>
    </row>
    <row r="39" spans="1:5" x14ac:dyDescent="0.3">
      <c r="A39" s="1">
        <f>Statistiche!A67</f>
        <v>43926</v>
      </c>
      <c r="B39" s="15">
        <f>Statistiche!C67</f>
        <v>3.3667897682216737E-2</v>
      </c>
      <c r="C39" s="15">
        <f>Statistiche!F67</f>
        <v>3.9007429986664129E-2</v>
      </c>
      <c r="D39" s="15">
        <f>Statistiche!F67</f>
        <v>3.9007429986664129E-2</v>
      </c>
      <c r="E39" s="15">
        <f>Statistiche!R67</f>
        <v>0.36084869473730358</v>
      </c>
    </row>
    <row r="40" spans="1:5" x14ac:dyDescent="0.3">
      <c r="A40" s="1">
        <f>Statistiche!A68</f>
        <v>43927</v>
      </c>
      <c r="B40" s="15">
        <f>Statistiche!C68</f>
        <v>2.1272165355193651E-2</v>
      </c>
      <c r="C40" s="15">
        <f>Statistiche!F68</f>
        <v>4.6848498739399495E-2</v>
      </c>
      <c r="D40" s="15">
        <f>Statistiche!F68</f>
        <v>4.6848498739399495E-2</v>
      </c>
      <c r="E40" s="15">
        <f>Statistiche!R68</f>
        <v>0.35277452863596853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Props1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GitHub protezione civile</vt:lpstr>
      <vt:lpstr>Dati Covid-19 Italia</vt:lpstr>
      <vt:lpstr>Statistiche</vt:lpstr>
      <vt:lpstr>Dashboard grafici</vt:lpstr>
      <vt:lpstr>Dashboard previsioni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2020-04-15T18:20:00Z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